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ul/Documents/WORK/CODE/GithubRepos/polaris/config/"/>
    </mc:Choice>
  </mc:AlternateContent>
  <xr:revisionPtr revIDLastSave="0" documentId="13_ncr:1_{D19DAD13-CCDD-FC49-A429-28721560FE72}" xr6:coauthVersionLast="47" xr6:coauthVersionMax="47" xr10:uidLastSave="{00000000-0000-0000-0000-000000000000}"/>
  <bookViews>
    <workbookView xWindow="7180" yWindow="3440" windowWidth="25940" windowHeight="16180" xr2:uid="{00000000-000D-0000-FFFF-FFFF00000000}"/>
  </bookViews>
  <sheets>
    <sheet name="GPU" sheetId="2" r:id="rId1"/>
    <sheet name="Grendel" sheetId="5" r:id="rId2"/>
    <sheet name="Grendel Packaging" sheetId="7" r:id="rId3"/>
    <sheet name="Memory" sheetId="8" r:id="rId4"/>
    <sheet name="DDR" sheetId="9" r:id="rId5"/>
    <sheet name="QSR" sheetId="6" r:id="rId6"/>
    <sheet name="Die" sheetId="3" r:id="rId7"/>
    <sheet name="DGX" sheetId="4" r:id="rId8"/>
  </sheets>
  <definedNames>
    <definedName name="_xlnm._FilterDatabase" localSheetId="7" hidden="1">DGX!#REF!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2" l="1"/>
  <c r="E57" i="2"/>
  <c r="D57" i="2"/>
  <c r="C57" i="2"/>
  <c r="B57" i="2"/>
  <c r="K81" i="2"/>
  <c r="J81" i="2"/>
  <c r="I81" i="2"/>
  <c r="K82" i="2"/>
  <c r="K85" i="2" s="1"/>
  <c r="J82" i="2"/>
  <c r="J85" i="2" s="1"/>
  <c r="I82" i="2"/>
  <c r="I85" i="2" s="1"/>
  <c r="J73" i="2"/>
  <c r="I73" i="2"/>
  <c r="J71" i="2"/>
  <c r="I71" i="2"/>
  <c r="J67" i="2"/>
  <c r="J75" i="2" s="1"/>
  <c r="I67" i="2"/>
  <c r="I75" i="2" s="1"/>
  <c r="L20" i="9"/>
  <c r="L19" i="9"/>
  <c r="G14" i="9"/>
  <c r="I25" i="9"/>
  <c r="I24" i="9"/>
  <c r="I23" i="9"/>
  <c r="I22" i="9"/>
  <c r="I21" i="9"/>
  <c r="I20" i="9"/>
  <c r="I19" i="9"/>
  <c r="I18" i="9"/>
  <c r="I17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J16" i="9" s="1"/>
  <c r="F16" i="9"/>
  <c r="I16" i="9" s="1"/>
  <c r="G13" i="9"/>
  <c r="J13" i="9" s="1"/>
  <c r="F13" i="9"/>
  <c r="J14" i="9"/>
  <c r="F14" i="9"/>
  <c r="I14" i="9" s="1"/>
  <c r="I13" i="9"/>
  <c r="G12" i="9"/>
  <c r="J12" i="9" s="1"/>
  <c r="F12" i="9"/>
  <c r="I12" i="9" s="1"/>
  <c r="G11" i="9"/>
  <c r="J11" i="9" s="1"/>
  <c r="F11" i="9"/>
  <c r="I11" i="9" s="1"/>
  <c r="G10" i="9"/>
  <c r="J10" i="9" s="1"/>
  <c r="F10" i="9"/>
  <c r="I10" i="9" s="1"/>
  <c r="G9" i="9"/>
  <c r="J9" i="9" s="1"/>
  <c r="F9" i="9"/>
  <c r="I9" i="9" s="1"/>
  <c r="G8" i="9"/>
  <c r="J8" i="9" s="1"/>
  <c r="F8" i="9"/>
  <c r="I8" i="9" s="1"/>
  <c r="F7" i="9"/>
  <c r="I7" i="9" s="1"/>
  <c r="G7" i="9"/>
  <c r="J7" i="9" s="1"/>
  <c r="G6" i="9"/>
  <c r="J6" i="9" s="1"/>
  <c r="F6" i="9"/>
  <c r="I6" i="9" s="1"/>
  <c r="G5" i="9"/>
  <c r="J5" i="9" s="1"/>
  <c r="F5" i="9"/>
  <c r="I5" i="9" s="1"/>
  <c r="G4" i="9"/>
  <c r="J4" i="9" s="1"/>
  <c r="F3" i="9"/>
  <c r="I3" i="9" s="1"/>
  <c r="G3" i="9"/>
  <c r="J3" i="9" s="1"/>
  <c r="F4" i="9"/>
  <c r="I4" i="9" s="1"/>
  <c r="F89" i="2"/>
  <c r="E89" i="2"/>
  <c r="D89" i="2"/>
  <c r="C89" i="2"/>
  <c r="B89" i="2"/>
  <c r="F85" i="2"/>
  <c r="F86" i="2" s="1"/>
  <c r="F87" i="2" s="1"/>
  <c r="E85" i="2"/>
  <c r="E86" i="2" s="1"/>
  <c r="E87" i="2" s="1"/>
  <c r="D85" i="2"/>
  <c r="D86" i="2" s="1"/>
  <c r="D87" i="2" s="1"/>
  <c r="D88" i="2" s="1"/>
  <c r="C85" i="2"/>
  <c r="C86" i="2" s="1"/>
  <c r="C87" i="2" s="1"/>
  <c r="B85" i="2"/>
  <c r="B86" i="2" s="1"/>
  <c r="B87" i="2" s="1"/>
  <c r="B22" i="8"/>
  <c r="B23" i="8" s="1"/>
  <c r="B19" i="8"/>
  <c r="B20" i="8" s="1"/>
  <c r="E16" i="8"/>
  <c r="E17" i="8" s="1"/>
  <c r="C16" i="8"/>
  <c r="C17" i="8" s="1"/>
  <c r="B16" i="8"/>
  <c r="B17" i="8" s="1"/>
  <c r="E14" i="8"/>
  <c r="C14" i="8"/>
  <c r="B14" i="8"/>
  <c r="H29" i="5"/>
  <c r="D72" i="5"/>
  <c r="C72" i="5"/>
  <c r="B72" i="5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D20" i="5"/>
  <c r="C20" i="5"/>
  <c r="B20" i="5"/>
  <c r="B19" i="5"/>
  <c r="B44" i="5"/>
  <c r="B56" i="5" s="1"/>
  <c r="C44" i="5"/>
  <c r="C56" i="5" s="1"/>
  <c r="D44" i="5"/>
  <c r="D56" i="5" s="1"/>
  <c r="B43" i="5"/>
  <c r="B55" i="5" s="1"/>
  <c r="C43" i="5"/>
  <c r="C55" i="5" s="1"/>
  <c r="D43" i="5"/>
  <c r="D55" i="5" s="1"/>
  <c r="D68" i="5"/>
  <c r="D69" i="5" s="1"/>
  <c r="C68" i="5"/>
  <c r="C69" i="5" s="1"/>
  <c r="B68" i="5"/>
  <c r="B69" i="5" s="1"/>
  <c r="D66" i="5"/>
  <c r="C66" i="5"/>
  <c r="B66" i="5"/>
  <c r="D16" i="5"/>
  <c r="D19" i="5" s="1"/>
  <c r="C16" i="5"/>
  <c r="C19" i="5" s="1"/>
  <c r="B16" i="5"/>
  <c r="F68" i="2"/>
  <c r="F70" i="2" s="1"/>
  <c r="F71" i="2" s="1"/>
  <c r="F14" i="2"/>
  <c r="F18" i="2" s="1"/>
  <c r="F20" i="2" s="1"/>
  <c r="F40" i="2" s="1"/>
  <c r="F53" i="2" s="1"/>
  <c r="E68" i="2"/>
  <c r="E70" i="2" s="1"/>
  <c r="E71" i="2" s="1"/>
  <c r="E14" i="2"/>
  <c r="E18" i="2" s="1"/>
  <c r="E20" i="2" s="1"/>
  <c r="E42" i="2" s="1"/>
  <c r="E55" i="2" s="1"/>
  <c r="Z6" i="4"/>
  <c r="Q4" i="4"/>
  <c r="M7" i="4"/>
  <c r="M6" i="4"/>
  <c r="M5" i="4"/>
  <c r="M4" i="4"/>
  <c r="M3" i="4"/>
  <c r="M2" i="4"/>
  <c r="N30" i="3"/>
  <c r="M30" i="3"/>
  <c r="L30" i="3"/>
  <c r="K30" i="3"/>
  <c r="N28" i="3"/>
  <c r="M28" i="3"/>
  <c r="L28" i="3"/>
  <c r="K28" i="3"/>
  <c r="N26" i="3"/>
  <c r="M26" i="3"/>
  <c r="L26" i="3"/>
  <c r="K26" i="3"/>
  <c r="N25" i="3"/>
  <c r="M25" i="3"/>
  <c r="L25" i="3"/>
  <c r="K25" i="3"/>
  <c r="K20" i="3"/>
  <c r="N22" i="3"/>
  <c r="M22" i="3"/>
  <c r="L22" i="3"/>
  <c r="K22" i="3"/>
  <c r="N5" i="3"/>
  <c r="M5" i="3"/>
  <c r="L5" i="3"/>
  <c r="K5" i="3"/>
  <c r="J5" i="3"/>
  <c r="J30" i="3"/>
  <c r="J28" i="3"/>
  <c r="J26" i="3"/>
  <c r="J22" i="3"/>
  <c r="J25" i="3" s="1"/>
  <c r="B18" i="2"/>
  <c r="B20" i="2" s="1"/>
  <c r="B42" i="2" s="1"/>
  <c r="B55" i="2" s="1"/>
  <c r="D68" i="2"/>
  <c r="D70" i="2" s="1"/>
  <c r="D71" i="2" s="1"/>
  <c r="C68" i="2"/>
  <c r="C70" i="2" s="1"/>
  <c r="C71" i="2" s="1"/>
  <c r="B68" i="2"/>
  <c r="B70" i="2" s="1"/>
  <c r="D18" i="2"/>
  <c r="D20" i="2" s="1"/>
  <c r="D40" i="2" s="1"/>
  <c r="D53" i="2" s="1"/>
  <c r="C18" i="2"/>
  <c r="C20" i="2" s="1"/>
  <c r="C38" i="2" s="1"/>
  <c r="C51" i="2" s="1"/>
  <c r="E30" i="3"/>
  <c r="D30" i="3"/>
  <c r="C30" i="3"/>
  <c r="B30" i="3"/>
  <c r="E26" i="3"/>
  <c r="D26" i="3"/>
  <c r="C26" i="3"/>
  <c r="B26" i="3"/>
  <c r="E25" i="3"/>
  <c r="D25" i="3"/>
  <c r="C25" i="3"/>
  <c r="B25" i="3"/>
  <c r="I22" i="3"/>
  <c r="I30" i="3" s="1"/>
  <c r="H22" i="3"/>
  <c r="H26" i="3" s="1"/>
  <c r="G22" i="3"/>
  <c r="G25" i="3" s="1"/>
  <c r="F22" i="3"/>
  <c r="F26" i="3" s="1"/>
  <c r="E22" i="3"/>
  <c r="E28" i="3" s="1"/>
  <c r="D22" i="3"/>
  <c r="D28" i="3" s="1"/>
  <c r="C22" i="3"/>
  <c r="C28" i="3" s="1"/>
  <c r="B22" i="3"/>
  <c r="B28" i="3" s="1"/>
  <c r="G5" i="3"/>
  <c r="F5" i="3"/>
  <c r="E5" i="3"/>
  <c r="D5" i="3"/>
  <c r="C5" i="3"/>
  <c r="B5" i="3"/>
  <c r="F77" i="2" l="1"/>
  <c r="E88" i="2"/>
  <c r="J83" i="2"/>
  <c r="F42" i="2"/>
  <c r="F55" i="2" s="1"/>
  <c r="I83" i="2"/>
  <c r="F41" i="2"/>
  <c r="F54" i="2" s="1"/>
  <c r="K83" i="2"/>
  <c r="C88" i="2"/>
  <c r="B88" i="2"/>
  <c r="F88" i="2"/>
  <c r="F37" i="2"/>
  <c r="F50" i="2" s="1"/>
  <c r="B71" i="2"/>
  <c r="F39" i="2"/>
  <c r="F52" i="2" s="1"/>
  <c r="I72" i="2"/>
  <c r="F36" i="2"/>
  <c r="F49" i="2" s="1"/>
  <c r="F38" i="2"/>
  <c r="F51" i="2" s="1"/>
  <c r="J72" i="2"/>
  <c r="B37" i="5"/>
  <c r="B49" i="5" s="1"/>
  <c r="B40" i="5"/>
  <c r="B52" i="5" s="1"/>
  <c r="B36" i="5"/>
  <c r="B48" i="5" s="1"/>
  <c r="B39" i="5"/>
  <c r="B51" i="5" s="1"/>
  <c r="B35" i="5"/>
  <c r="B47" i="5" s="1"/>
  <c r="B38" i="5"/>
  <c r="B50" i="5" s="1"/>
  <c r="C36" i="5"/>
  <c r="C48" i="5" s="1"/>
  <c r="C37" i="5"/>
  <c r="C49" i="5" s="1"/>
  <c r="C40" i="5"/>
  <c r="C52" i="5" s="1"/>
  <c r="C39" i="5"/>
  <c r="C51" i="5" s="1"/>
  <c r="C35" i="5"/>
  <c r="C47" i="5" s="1"/>
  <c r="C38" i="5"/>
  <c r="C50" i="5" s="1"/>
  <c r="D37" i="5"/>
  <c r="D49" i="5" s="1"/>
  <c r="D39" i="5"/>
  <c r="D51" i="5" s="1"/>
  <c r="D35" i="5"/>
  <c r="D47" i="5" s="1"/>
  <c r="D38" i="5"/>
  <c r="D50" i="5" s="1"/>
  <c r="D40" i="5"/>
  <c r="D52" i="5" s="1"/>
  <c r="D36" i="5"/>
  <c r="D48" i="5" s="1"/>
  <c r="E77" i="2"/>
  <c r="E40" i="2"/>
  <c r="E53" i="2" s="1"/>
  <c r="F79" i="2"/>
  <c r="F80" i="2" s="1"/>
  <c r="E38" i="2"/>
  <c r="E51" i="2" s="1"/>
  <c r="E39" i="2"/>
  <c r="E52" i="2" s="1"/>
  <c r="E79" i="2"/>
  <c r="E80" i="2" s="1"/>
  <c r="E41" i="2"/>
  <c r="E54" i="2" s="1"/>
  <c r="E36" i="2"/>
  <c r="E49" i="2" s="1"/>
  <c r="E37" i="2"/>
  <c r="E50" i="2" s="1"/>
  <c r="F19" i="2"/>
  <c r="F44" i="2" s="1"/>
  <c r="E19" i="2"/>
  <c r="E44" i="2" s="1"/>
  <c r="C77" i="2"/>
  <c r="D77" i="2"/>
  <c r="B79" i="2"/>
  <c r="B80" i="2" s="1"/>
  <c r="C79" i="2"/>
  <c r="C80" i="2" s="1"/>
  <c r="D79" i="2"/>
  <c r="D80" i="2" s="1"/>
  <c r="B77" i="2"/>
  <c r="B39" i="2"/>
  <c r="B52" i="2" s="1"/>
  <c r="C39" i="2"/>
  <c r="C52" i="2" s="1"/>
  <c r="D39" i="2"/>
  <c r="D52" i="2" s="1"/>
  <c r="B40" i="2"/>
  <c r="B53" i="2" s="1"/>
  <c r="C40" i="2"/>
  <c r="C53" i="2" s="1"/>
  <c r="D42" i="2"/>
  <c r="D55" i="2" s="1"/>
  <c r="D38" i="2"/>
  <c r="D51" i="2" s="1"/>
  <c r="D41" i="2"/>
  <c r="D54" i="2" s="1"/>
  <c r="D37" i="2"/>
  <c r="D50" i="2" s="1"/>
  <c r="D36" i="2"/>
  <c r="D49" i="2" s="1"/>
  <c r="D19" i="2"/>
  <c r="D44" i="2" s="1"/>
  <c r="C41" i="2"/>
  <c r="C54" i="2" s="1"/>
  <c r="C42" i="2"/>
  <c r="C55" i="2" s="1"/>
  <c r="C36" i="2"/>
  <c r="C49" i="2" s="1"/>
  <c r="C37" i="2"/>
  <c r="C50" i="2" s="1"/>
  <c r="C19" i="2"/>
  <c r="C44" i="2" s="1"/>
  <c r="B37" i="2"/>
  <c r="B50" i="2" s="1"/>
  <c r="B38" i="2"/>
  <c r="B51" i="2" s="1"/>
  <c r="B41" i="2"/>
  <c r="B54" i="2" s="1"/>
  <c r="B36" i="2"/>
  <c r="B49" i="2" s="1"/>
  <c r="F28" i="3"/>
  <c r="H28" i="3"/>
  <c r="G26" i="3"/>
  <c r="I26" i="3"/>
  <c r="F25" i="3"/>
  <c r="F30" i="3"/>
  <c r="G30" i="3"/>
  <c r="H25" i="3"/>
  <c r="H30" i="3"/>
  <c r="G28" i="3"/>
  <c r="I28" i="3"/>
  <c r="I25" i="3"/>
  <c r="B19" i="2"/>
  <c r="B44" i="2" s="1"/>
  <c r="F45" i="2" l="1"/>
  <c r="F58" i="2" s="1"/>
  <c r="F47" i="2"/>
  <c r="F60" i="2" s="1"/>
  <c r="F46" i="2"/>
  <c r="F59" i="2" s="1"/>
  <c r="E47" i="2"/>
  <c r="E60" i="2" s="1"/>
  <c r="E46" i="2"/>
  <c r="E59" i="2" s="1"/>
  <c r="E45" i="2"/>
  <c r="E58" i="2" s="1"/>
  <c r="D45" i="2"/>
  <c r="D58" i="2" s="1"/>
  <c r="D47" i="2"/>
  <c r="D60" i="2" s="1"/>
  <c r="D46" i="2"/>
  <c r="D59" i="2" s="1"/>
  <c r="C45" i="2"/>
  <c r="C58" i="2" s="1"/>
  <c r="C47" i="2"/>
  <c r="C60" i="2" s="1"/>
  <c r="C46" i="2"/>
  <c r="C59" i="2" s="1"/>
  <c r="B47" i="2"/>
  <c r="B60" i="2" s="1"/>
  <c r="B46" i="2"/>
  <c r="B59" i="2" s="1"/>
  <c r="B45" i="2"/>
  <c r="B58" i="2" s="1"/>
</calcChain>
</file>

<file path=xl/sharedStrings.xml><?xml version="1.0" encoding="utf-8"?>
<sst xmlns="http://schemas.openxmlformats.org/spreadsheetml/2006/main" count="679" uniqueCount="445">
  <si>
    <t>BaseArch</t>
  </si>
  <si>
    <t>TargetFreq(MHz)</t>
  </si>
  <si>
    <t>Memory</t>
  </si>
  <si>
    <t>TargetPower(W)</t>
  </si>
  <si>
    <t>Product</t>
  </si>
  <si>
    <t>A100</t>
  </si>
  <si>
    <t>Ampere</t>
  </si>
  <si>
    <t>Year</t>
  </si>
  <si>
    <t>Process</t>
  </si>
  <si>
    <t>Price</t>
  </si>
  <si>
    <t>GPC</t>
  </si>
  <si>
    <t>TPC/GPC</t>
  </si>
  <si>
    <t>SM/TPC</t>
  </si>
  <si>
    <t>SMCount</t>
  </si>
  <si>
    <t>CudaCores/SM</t>
  </si>
  <si>
    <t>TensorCores/SM</t>
  </si>
  <si>
    <t>GA100</t>
  </si>
  <si>
    <t>Area (sq. mm)</t>
  </si>
  <si>
    <t>CudaCoreCount</t>
  </si>
  <si>
    <t>TensorCoreCount</t>
  </si>
  <si>
    <t>Die</t>
  </si>
  <si>
    <t>GA102</t>
  </si>
  <si>
    <t>GA103</t>
  </si>
  <si>
    <t>GA104</t>
  </si>
  <si>
    <t>GA106</t>
  </si>
  <si>
    <t>GA107</t>
  </si>
  <si>
    <t>Transistors (B)</t>
  </si>
  <si>
    <t>Transistor Density (Millions/sq. mm)</t>
  </si>
  <si>
    <t>SM Count</t>
  </si>
  <si>
    <t>CUDA Cores/SM</t>
  </si>
  <si>
    <t>Tensor Cores/SM</t>
  </si>
  <si>
    <t>Tensor Core Count</t>
  </si>
  <si>
    <t>Texture Units / SM</t>
  </si>
  <si>
    <t>Texture Unit Count</t>
  </si>
  <si>
    <t>L1 Cache Size (KB) / SM</t>
  </si>
  <si>
    <t>L1 Cache Size Total (MB)</t>
  </si>
  <si>
    <t>L2 Cache Size (MB)</t>
  </si>
  <si>
    <t>Process (TSMC)</t>
  </si>
  <si>
    <t>N7</t>
  </si>
  <si>
    <t>A30; A100</t>
  </si>
  <si>
    <t>A10; A40</t>
  </si>
  <si>
    <t>A2; A16</t>
  </si>
  <si>
    <t>AMPERE</t>
  </si>
  <si>
    <t>HOPPER</t>
  </si>
  <si>
    <t>N4</t>
  </si>
  <si>
    <t>Freq</t>
  </si>
  <si>
    <t>TDP</t>
  </si>
  <si>
    <t>Vmin</t>
  </si>
  <si>
    <t>Vmax</t>
  </si>
  <si>
    <t>Fmin</t>
  </si>
  <si>
    <t>Fmax</t>
  </si>
  <si>
    <t>GH100</t>
  </si>
  <si>
    <t>H100-SXM5</t>
  </si>
  <si>
    <t>CUDA Core Count - FP32</t>
  </si>
  <si>
    <t>Structured Sparsity</t>
  </si>
  <si>
    <t>Multi Instancing</t>
  </si>
  <si>
    <t>Instance Count</t>
  </si>
  <si>
    <t>Tensor Core Systolic Depth</t>
  </si>
  <si>
    <t>Hopper</t>
  </si>
  <si>
    <t>TensorCore FP64 MAC/Clk/SM</t>
  </si>
  <si>
    <t>TensorCore TF32 MAC/Clk/SM</t>
  </si>
  <si>
    <t>TensorCore BF16 MAC/Clk/SM</t>
  </si>
  <si>
    <t>TensorCore FP16 MAC/Clk/SM</t>
  </si>
  <si>
    <t>TensorCore INT8 MAC/Clk/SM</t>
  </si>
  <si>
    <t>CudaCore FP32 MAC/Clk/SM</t>
  </si>
  <si>
    <t>TensorCore INT4 MAC/Clk/SM</t>
  </si>
  <si>
    <t>CudaCore FP16 MAC/Clk/SM</t>
  </si>
  <si>
    <t>TensorCore FP64 MAC/Clk</t>
  </si>
  <si>
    <t>TensorCore TF32 MAC/Clk</t>
  </si>
  <si>
    <t>TensorCore BF16 MAC/Clk</t>
  </si>
  <si>
    <t>TensorCore FP16 MAC/Clk</t>
  </si>
  <si>
    <t>TensorCore INT8 MAC/Clk</t>
  </si>
  <si>
    <t>TensorCore INT4 MAC/Clk</t>
  </si>
  <si>
    <t>CONFIG</t>
  </si>
  <si>
    <t>CudaCore FP16 MAC/Clk</t>
  </si>
  <si>
    <t>CudaCore FP32 MAC/Clk</t>
  </si>
  <si>
    <t>TensorCore FP64 TFLOPS</t>
  </si>
  <si>
    <t>TensorCore TF32 TFLOPS</t>
  </si>
  <si>
    <t>TensorCore BF16 TFLOPS</t>
  </si>
  <si>
    <t>TensorCore FP16 TFLOPS</t>
  </si>
  <si>
    <t>CudaCore FP16 TFLOPS</t>
  </si>
  <si>
    <t>CudaCore FP32 TFLOPS</t>
  </si>
  <si>
    <t>TensorCore INT8 TOPS</t>
  </si>
  <si>
    <t>TensorCore INT4 TOPS</t>
  </si>
  <si>
    <t>CudaCore FP64 TFLOPS</t>
  </si>
  <si>
    <t>CudaCore FP64 MAC/Clk</t>
  </si>
  <si>
    <t>CudaCore FP64 MAC/Clk/SM</t>
  </si>
  <si>
    <t>H100-PCIe</t>
  </si>
  <si>
    <t>BoostFreq1 (MHz)</t>
  </si>
  <si>
    <t>BoostFreq2 (MHz)</t>
  </si>
  <si>
    <t>TensorCore FP8 MAC/Clk/SM</t>
  </si>
  <si>
    <t>TensorCore FP8 MAC/Clk</t>
  </si>
  <si>
    <t>TensorCore FP8 TFLOPS</t>
  </si>
  <si>
    <t>GPU Area (sq. mm)</t>
  </si>
  <si>
    <t>HBM2</t>
  </si>
  <si>
    <t>HBM3</t>
  </si>
  <si>
    <t>Memory Interface (bits)</t>
  </si>
  <si>
    <t>Memory Freq (MHz)</t>
  </si>
  <si>
    <t>Memory Bandwidth (GB/s)</t>
  </si>
  <si>
    <t>Memory Capacity (GB)</t>
  </si>
  <si>
    <t>L1 Cache Size / SM (KB)</t>
  </si>
  <si>
    <t>L1 Cache Size (MB)</t>
  </si>
  <si>
    <t>RegFile Size / SM (KB)</t>
  </si>
  <si>
    <t>RegFile Size (KB)</t>
  </si>
  <si>
    <t>RegFile Size (MB)</t>
  </si>
  <si>
    <t>Memory Bandwidth (TB/s)</t>
  </si>
  <si>
    <t>Memory Interface (Bytes)</t>
  </si>
  <si>
    <t>Dev Ramp Penalty</t>
  </si>
  <si>
    <t>AD102</t>
  </si>
  <si>
    <t>ADA</t>
  </si>
  <si>
    <t>AD103</t>
  </si>
  <si>
    <t>AD104</t>
  </si>
  <si>
    <t>AD106</t>
  </si>
  <si>
    <t>AD107</t>
  </si>
  <si>
    <t>L40; L40G; L40CNX</t>
  </si>
  <si>
    <t>MODEL</t>
  </si>
  <si>
    <t>ARCHITECTURE</t>
  </si>
  <si>
    <t>SOCKET</t>
  </si>
  <si>
    <t>FP32 CUDA CORES</t>
  </si>
  <si>
    <t>FP64 CORES (not Tensor)</t>
  </si>
  <si>
    <t>MIXED INT32/FP32 CORES</t>
  </si>
  <si>
    <t>INT32 CORES</t>
  </si>
  <si>
    <t>FP32 TFLOPS</t>
  </si>
  <si>
    <t>FP64 TFLOPS</t>
  </si>
  <si>
    <t>A100 40 GB</t>
  </si>
  <si>
    <t>SXM4</t>
  </si>
  <si>
    <t>N/A</t>
  </si>
  <si>
    <t>BOOST CLK MHz</t>
  </si>
  <si>
    <t>A100 80 GB</t>
  </si>
  <si>
    <t>H100</t>
  </si>
  <si>
    <t>SXM5</t>
  </si>
  <si>
    <t>H200</t>
  </si>
  <si>
    <t>B100</t>
  </si>
  <si>
    <t>BLACKWELL</t>
  </si>
  <si>
    <t>SXM6</t>
  </si>
  <si>
    <t>?</t>
  </si>
  <si>
    <t>B200</t>
  </si>
  <si>
    <t>GPU</t>
  </si>
  <si>
    <t>GB100</t>
  </si>
  <si>
    <t>MEMORY</t>
  </si>
  <si>
    <t>HBM2e</t>
  </si>
  <si>
    <t>HBM3e</t>
  </si>
  <si>
    <t>MEMORY BUS WIDTH Gb/s</t>
  </si>
  <si>
    <t>MEMORY BW bits</t>
  </si>
  <si>
    <t>MEMORY BW TB/s</t>
  </si>
  <si>
    <t>MEMORY CLK GHz</t>
  </si>
  <si>
    <t>MEMORY CAPACITY</t>
  </si>
  <si>
    <t>INT8 TENSOR TOPS</t>
  </si>
  <si>
    <t>FP64 TENSOR TFLOPS</t>
  </si>
  <si>
    <t>FP16 TENSOR TFLOPS</t>
  </si>
  <si>
    <t>BF16 TFLOPS</t>
  </si>
  <si>
    <t>TF32 TFLOPS</t>
  </si>
  <si>
    <t>YEAR</t>
  </si>
  <si>
    <t>PROCESS</t>
  </si>
  <si>
    <t>4N</t>
  </si>
  <si>
    <t>4NP</t>
  </si>
  <si>
    <t>DIE SIZE (sq mm)</t>
  </si>
  <si>
    <t>NVLINK GB/s</t>
  </si>
  <si>
    <t>FP64 TENSOR</t>
  </si>
  <si>
    <t>L1 KB</t>
  </si>
  <si>
    <t>L2 KB</t>
  </si>
  <si>
    <t>Ada</t>
  </si>
  <si>
    <t>GDDR6</t>
  </si>
  <si>
    <t>L40-PCIe</t>
  </si>
  <si>
    <t>L4-PCIe</t>
  </si>
  <si>
    <t>L4</t>
  </si>
  <si>
    <t>Q1.S1</t>
  </si>
  <si>
    <t>Q1.A1</t>
  </si>
  <si>
    <t>Q2.A1</t>
  </si>
  <si>
    <t>Grendel</t>
  </si>
  <si>
    <t>QSR</t>
  </si>
  <si>
    <t>Tensix Neo Count</t>
  </si>
  <si>
    <t>Tensix Neo/QSR</t>
  </si>
  <si>
    <t>Matrix Core / Tensix Neo</t>
  </si>
  <si>
    <t>Vector Core / Tensix Neo</t>
  </si>
  <si>
    <t>Matrix Core Count</t>
  </si>
  <si>
    <t>Vector Core Count</t>
  </si>
  <si>
    <t>Matrix Core TF32 MAC/Clk</t>
  </si>
  <si>
    <t>Matrix Core BF16 MAC/Clk</t>
  </si>
  <si>
    <t>Matrix Core FP16 MAC/Clk</t>
  </si>
  <si>
    <t>Matrix Core FP8 MAC/Clk</t>
  </si>
  <si>
    <t>Matrix Core INT8 MAC/Clk</t>
  </si>
  <si>
    <t>Matrix Core FP32 MAC/Clk</t>
  </si>
  <si>
    <t>Vector Core FP16 MAC/Clk</t>
  </si>
  <si>
    <t>Vector Core FP32 MAC/Clk</t>
  </si>
  <si>
    <t>Matrix Core FP32 TFLOPS</t>
  </si>
  <si>
    <t>Matrix Core TF32 TFLOPS</t>
  </si>
  <si>
    <t>Matrix Core BF16 TFLOPS</t>
  </si>
  <si>
    <t>Matrix Core FP16 TFLOPS</t>
  </si>
  <si>
    <t>Matrix Core FP8 TFLOPS</t>
  </si>
  <si>
    <t>Matrix Core INT8 TFLOPS</t>
  </si>
  <si>
    <t>Vector Core FP16 TOPS</t>
  </si>
  <si>
    <t>Vector Core FP32 TOPS</t>
  </si>
  <si>
    <t>GDD7</t>
  </si>
  <si>
    <t>GDDR7</t>
  </si>
  <si>
    <t>Mimir Count</t>
  </si>
  <si>
    <t>Memory Capacity (GB) / Mimir</t>
  </si>
  <si>
    <t>Memory Cacpacity (GB)</t>
  </si>
  <si>
    <t>Memory Bandwidth (GB/s) / Mimir</t>
  </si>
  <si>
    <t>BoostFreq (MHz)</t>
  </si>
  <si>
    <t>NOCFreq(MHz)</t>
  </si>
  <si>
    <t>BoostNOCFreq(MHz)</t>
  </si>
  <si>
    <t>SRCA/SRCB FORMAT</t>
  </si>
  <si>
    <t>Quasar</t>
  </si>
  <si>
    <t>MXFP4</t>
  </si>
  <si>
    <t>INT8</t>
  </si>
  <si>
    <t>FP16</t>
  </si>
  <si>
    <t>TF32</t>
  </si>
  <si>
    <t>IP</t>
  </si>
  <si>
    <t>FPU</t>
  </si>
  <si>
    <t>Matrix</t>
  </si>
  <si>
    <t>FP32</t>
  </si>
  <si>
    <t>FP64</t>
  </si>
  <si>
    <t>Vector</t>
  </si>
  <si>
    <t>INT32</t>
  </si>
  <si>
    <t>THROUGHPUT (MAC/Clk)</t>
  </si>
  <si>
    <t>BF16</t>
  </si>
  <si>
    <t>#Cores</t>
  </si>
  <si>
    <t>Freq (GHz)</t>
  </si>
  <si>
    <t>TFLOPS</t>
  </si>
  <si>
    <t>L1 Cache Size / Tensix Neo (MB)</t>
  </si>
  <si>
    <t>Matrix engine</t>
  </si>
  <si>
    <t>rows</t>
  </si>
  <si>
    <t>cols</t>
  </si>
  <si>
    <t>dot product</t>
  </si>
  <si>
    <t>16x16</t>
  </si>
  <si>
    <t xml:space="preserve">Each Cycle </t>
  </si>
  <si>
    <t>8x16</t>
  </si>
  <si>
    <t>dot products</t>
  </si>
  <si>
    <t>macs/dot product</t>
  </si>
  <si>
    <t>mac/clk</t>
  </si>
  <si>
    <t>2^7</t>
  </si>
  <si>
    <t>2^4</t>
  </si>
  <si>
    <t>2^11</t>
  </si>
  <si>
    <t>Vector Engine</t>
  </si>
  <si>
    <t>1x1</t>
  </si>
  <si>
    <t>4x8</t>
  </si>
  <si>
    <t>2^5</t>
  </si>
  <si>
    <t>2^0</t>
  </si>
  <si>
    <t>MXFP8/MXFP6/MXINT8/FP8</t>
  </si>
  <si>
    <t>Accumulation Formats</t>
  </si>
  <si>
    <t>INT32, FP16, BF16, FP32</t>
  </si>
  <si>
    <t>Keraunos/Mimir bring-up package (WIP)</t>
  </si>
  <si>
    <t xml:space="preserve">Q1.A1 </t>
  </si>
  <si>
    <t>ATH1.S1</t>
  </si>
  <si>
    <t>Network Switches</t>
  </si>
  <si>
    <t>2xMimir.1xSO</t>
  </si>
  <si>
    <t>1xQSR.1xATH.4xMimir</t>
  </si>
  <si>
    <t>1xQSR.1xATH.8xMimir.1xSO</t>
  </si>
  <si>
    <t>2xQSR.2xATH.12xMimir.2xSO</t>
  </si>
  <si>
    <t>1xATH</t>
  </si>
  <si>
    <t>some QSR some Keraunos</t>
  </si>
  <si>
    <t>some ATH</t>
  </si>
  <si>
    <t>Standard</t>
  </si>
  <si>
    <t>Advanced</t>
  </si>
  <si>
    <t>TBD</t>
  </si>
  <si>
    <t>PCIe</t>
  </si>
  <si>
    <t>Galaxy</t>
  </si>
  <si>
    <t>Dev Kit</t>
  </si>
  <si>
    <t>Lifetime</t>
  </si>
  <si>
    <t>5 years</t>
  </si>
  <si>
    <t>5-7 years</t>
  </si>
  <si>
    <t>7 years</t>
  </si>
  <si>
    <t>Mission profile</t>
  </si>
  <si>
    <t>Get from partners</t>
  </si>
  <si>
    <t>Package Details</t>
  </si>
  <si>
    <t>Substrate size</t>
  </si>
  <si>
    <t>30x30</t>
  </si>
  <si>
    <t>47.5 x 47.5</t>
  </si>
  <si>
    <t xml:space="preserve">67.5x 57.5 </t>
  </si>
  <si>
    <t xml:space="preserve">100 x 100 </t>
  </si>
  <si>
    <t>25 x 27.5</t>
  </si>
  <si>
    <t>Substrate layer</t>
  </si>
  <si>
    <t>10 (4-2-4)</t>
  </si>
  <si>
    <t>20 (9-2-9)</t>
  </si>
  <si>
    <t>16 (7-2-7)</t>
  </si>
  <si>
    <t>Core Thickness</t>
  </si>
  <si>
    <t>BGA pitch</t>
  </si>
  <si>
    <t>0.8 mm</t>
  </si>
  <si>
    <t>1.0 mm</t>
  </si>
  <si>
    <t>RDL size</t>
  </si>
  <si>
    <t>-</t>
  </si>
  <si>
    <t>30x35</t>
  </si>
  <si>
    <t>42 x 52</t>
  </si>
  <si>
    <t>RDL layers</t>
  </si>
  <si>
    <t>4 layers @ 5/5 um</t>
  </si>
  <si>
    <t>Available D2D Bandwidth to GDDR7 (R+W)</t>
  </si>
  <si>
    <t>16x288 Gbps = 4.5 TBps (raw, split by 2 for R/W)</t>
  </si>
  <si>
    <t>16x768 Gbps = 12 TBps (raw, split by 2 for R/W)</t>
  </si>
  <si>
    <t>GDDR7 Bandwidth</t>
  </si>
  <si>
    <t>16x144 Gbps = 2.3 TBps</t>
  </si>
  <si>
    <t>24x144 Gbps = 3.5 TBps</t>
  </si>
  <si>
    <t>GDDR7 Capacity 2025 (2026)</t>
  </si>
  <si>
    <t xml:space="preserve">16 x 3GB = 48GB </t>
  </si>
  <si>
    <t>no clamshell</t>
  </si>
  <si>
    <t>or</t>
  </si>
  <si>
    <t xml:space="preserve">24 x 3GB = 72GB </t>
  </si>
  <si>
    <t>LPDDR5</t>
  </si>
  <si>
    <t>Available D2D Bandwidth to LPDDR5 (R+W)</t>
  </si>
  <si>
    <t>LPDDR5 Bandwidth</t>
  </si>
  <si>
    <t>2x32x8533 Mbps = 68 GBps</t>
  </si>
  <si>
    <t>4x32x8533 Mbps = 136 GBps</t>
  </si>
  <si>
    <t>LPDDR Capacity</t>
  </si>
  <si>
    <t>ScaleOut</t>
  </si>
  <si>
    <t>D2D Bandwidth to Scaleout</t>
  </si>
  <si>
    <t>ScaleOut Bandwidth</t>
  </si>
  <si>
    <t>4 x 800 Gbps</t>
  </si>
  <si>
    <t>10 x 800 Gbps</t>
  </si>
  <si>
    <t>GDDR6X</t>
  </si>
  <si>
    <t>(Non-JEDEC)</t>
  </si>
  <si>
    <t>B/W Per Pin</t>
  </si>
  <si>
    <t>32 Gbps (Gen 1)</t>
  </si>
  <si>
    <t>24 Gbps (Shipping)</t>
  </si>
  <si>
    <t>24 Gbps (Sampling)</t>
  </si>
  <si>
    <t>48 Gbps (Spec Max)</t>
  </si>
  <si>
    <t>Chip Density</t>
  </si>
  <si>
    <t>2 GB (16 Gb)</t>
  </si>
  <si>
    <t>Total B/W (256-bit bus)</t>
  </si>
  <si>
    <t>1024 GB/sec</t>
  </si>
  <si>
    <t>768 GB/sec</t>
  </si>
  <si>
    <t>DRAM Voltage</t>
  </si>
  <si>
    <t>1.2 V</t>
  </si>
  <si>
    <t>1.35 V</t>
  </si>
  <si>
    <t>Data Rate</t>
  </si>
  <si>
    <t>QDR</t>
  </si>
  <si>
    <t>Signaling</t>
  </si>
  <si>
    <t>PAM-3</t>
  </si>
  <si>
    <t>PAM-4</t>
  </si>
  <si>
    <t>NRZ (Binary)</t>
  </si>
  <si>
    <t>Maximum Density</t>
  </si>
  <si>
    <t>64 Gb</t>
  </si>
  <si>
    <t>32 Gb</t>
  </si>
  <si>
    <t>Packaging</t>
  </si>
  <si>
    <t>266 FBGA</t>
  </si>
  <si>
    <t>180 FBGA</t>
  </si>
  <si>
    <t>Bus Width (bits)</t>
  </si>
  <si>
    <t>Bus Width (Bytes)</t>
  </si>
  <si>
    <t>BW / Pin (Gbps) Gen1</t>
  </si>
  <si>
    <t>BW Gbps Gen1</t>
  </si>
  <si>
    <t>BW GBps Gen1</t>
  </si>
  <si>
    <t>BW/Pin (Gbps) Spec Max</t>
  </si>
  <si>
    <t>BW Gbps Spec Max</t>
  </si>
  <si>
    <t>BW GBps Spec Max</t>
  </si>
  <si>
    <t>BW/Pin (Gbps) Grendel Spec</t>
  </si>
  <si>
    <t>BW Gbps Grendel Spec</t>
  </si>
  <si>
    <t>BW GBps Grendel Spec</t>
  </si>
  <si>
    <t>Total GB/s</t>
  </si>
  <si>
    <t># Memory Stacks</t>
  </si>
  <si>
    <t>bits/memory stack</t>
  </si>
  <si>
    <t>Bytes/memory stack</t>
  </si>
  <si>
    <t>GB/s / mem stack</t>
  </si>
  <si>
    <t>Total GB/s Check</t>
  </si>
  <si>
    <t>size / mem stack</t>
  </si>
  <si>
    <t>I/O Width (bits)</t>
  </si>
  <si>
    <t># Channels</t>
  </si>
  <si>
    <t>Voltage</t>
  </si>
  <si>
    <t>Voltage (V)</t>
  </si>
  <si>
    <t>Power Efficiency (pJ/bit)</t>
  </si>
  <si>
    <t>BW/component (GB/s)</t>
  </si>
  <si>
    <t>NAME</t>
  </si>
  <si>
    <t>DDR2</t>
  </si>
  <si>
    <t>DDR2-400-PC2-3200</t>
  </si>
  <si>
    <t>DDR3-800-PC3-6400</t>
  </si>
  <si>
    <t>DDR4</t>
  </si>
  <si>
    <t>DDR4-1600-PC4-12.8K</t>
  </si>
  <si>
    <t>DRAM Packages</t>
  </si>
  <si>
    <t>Pins on both sides of the package</t>
  </si>
  <si>
    <t>Single Inline Module (SIM)</t>
  </si>
  <si>
    <t>Dual Inline Package (DIP)</t>
  </si>
  <si>
    <t>Pins on one side. Can directly be inserted into the slot, can only provide 32b bus width. If you want 64b, then 2 packages need to be connected</t>
  </si>
  <si>
    <t>Dual Inline Module (DIMM)</t>
  </si>
  <si>
    <t>Possible to have 64b on one side only</t>
  </si>
  <si>
    <t>DDR</t>
  </si>
  <si>
    <t>DDR3</t>
  </si>
  <si>
    <t>Pin Count</t>
  </si>
  <si>
    <t>Small Outline DIMM (SO-DIMM)</t>
  </si>
  <si>
    <t>Usage</t>
  </si>
  <si>
    <t>Laptop</t>
  </si>
  <si>
    <t>Mobile DDR / Low Power DDR</t>
  </si>
  <si>
    <t>LP DDR1</t>
  </si>
  <si>
    <t>LP DDR2</t>
  </si>
  <si>
    <t>LP DDR3</t>
  </si>
  <si>
    <t>LP DDR4</t>
  </si>
  <si>
    <t>LP DDR4X</t>
  </si>
  <si>
    <t>Moble Phone</t>
  </si>
  <si>
    <t>GDDR1</t>
  </si>
  <si>
    <t>GDDR2</t>
  </si>
  <si>
    <t>GDDR3</t>
  </si>
  <si>
    <t>GDDR4</t>
  </si>
  <si>
    <t>Discrete Graphics</t>
  </si>
  <si>
    <t>GDDR5</t>
  </si>
  <si>
    <t>Desktop</t>
  </si>
  <si>
    <t>Client</t>
  </si>
  <si>
    <t>DDR, LPDDR</t>
  </si>
  <si>
    <t>Market</t>
  </si>
  <si>
    <t>Enterprise, Cloud, AI</t>
  </si>
  <si>
    <t>DDR, HBM</t>
  </si>
  <si>
    <t>Perf, Power, Cost</t>
  </si>
  <si>
    <t>Perf, Power</t>
  </si>
  <si>
    <t>Drivers</t>
  </si>
  <si>
    <t>Mobile</t>
  </si>
  <si>
    <t>LPDDR</t>
  </si>
  <si>
    <t>Idle Power, Cost</t>
  </si>
  <si>
    <t>Automotive</t>
  </si>
  <si>
    <t>Perf, Auto Qualification</t>
  </si>
  <si>
    <t>Everything</t>
  </si>
  <si>
    <t>DDR, LPDDR, GDDR, HBM</t>
  </si>
  <si>
    <t>DDR5</t>
  </si>
  <si>
    <t>LPDDR2</t>
  </si>
  <si>
    <t>LPDDR3</t>
  </si>
  <si>
    <t>LPDDR4</t>
  </si>
  <si>
    <t>LPDDR4X</t>
  </si>
  <si>
    <t>TECHNOLOGY</t>
  </si>
  <si>
    <t>IO CLK (MHz)</t>
  </si>
  <si>
    <t>V</t>
  </si>
  <si>
    <t>MIN</t>
  </si>
  <si>
    <t>MAX</t>
  </si>
  <si>
    <t>Data bits</t>
  </si>
  <si>
    <t>Transfer (MT/s)</t>
  </si>
  <si>
    <t>BANDWIDTH (GB/s)</t>
  </si>
  <si>
    <t>SDP CAPACITY (GB)</t>
  </si>
  <si>
    <t>GDDR5X</t>
  </si>
  <si>
    <t>GDDR6W</t>
  </si>
  <si>
    <t>DDR5-4800-PC5-38.4K</t>
  </si>
  <si>
    <t>Not Specified in Wikipedia</t>
  </si>
  <si>
    <t>LPDDR1</t>
  </si>
  <si>
    <t>LPDDR1E</t>
  </si>
  <si>
    <t>LPDDR2E</t>
  </si>
  <si>
    <t>LPDDR3E</t>
  </si>
  <si>
    <t>LPDDR5X</t>
  </si>
  <si>
    <t># units</t>
  </si>
  <si>
    <t>data bits</t>
  </si>
  <si>
    <t>data rate</t>
  </si>
  <si>
    <t>freq MHz</t>
  </si>
  <si>
    <t>BW GB/s</t>
  </si>
  <si>
    <t>Total BW GB/s</t>
  </si>
  <si>
    <t>stacks</t>
  </si>
  <si>
    <t>freq MHz * data_rate</t>
  </si>
  <si>
    <t># Memory Units</t>
  </si>
  <si>
    <t>Total Size GB</t>
  </si>
  <si>
    <t>Size/Unit GB</t>
  </si>
  <si>
    <t>CudaCore BF16 MAC/Clk/SM</t>
  </si>
  <si>
    <t>CudaCore BF16 MAC/Clk</t>
  </si>
  <si>
    <t>CudaCore BF16 TFLOPS</t>
  </si>
  <si>
    <t>:w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</si>
</sst>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Aptos Narrow"/>
      <family val="2"/>
    </font>
    <font>
      <b/>
      <sz val="12"/>
      <color rgb="FF172B4D"/>
      <name val="Helvetica Neue"/>
      <family val="2"/>
    </font>
    <font>
      <sz val="12"/>
      <color rgb="FF000000"/>
      <name val="Aptos Narrow"/>
      <family val="2"/>
    </font>
    <font>
      <sz val="12"/>
      <color rgb="FF172B4D"/>
      <name val="Helvetica Neue"/>
      <family val="2"/>
    </font>
    <font>
      <sz val="12"/>
      <color rgb="FFC00000"/>
      <name val="Helvetica Neue"/>
      <family val="2"/>
    </font>
    <font>
      <sz val="12"/>
      <color theme="0"/>
      <name val="Helvetica Neue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18" fillId="0" borderId="10" xfId="0" applyFont="1" applyBorder="1"/>
    <xf numFmtId="0" fontId="16" fillId="0" borderId="10" xfId="0" applyFont="1" applyBorder="1"/>
    <xf numFmtId="164" fontId="0" fillId="0" borderId="0" xfId="42" applyNumberFormat="1" applyFont="1"/>
    <xf numFmtId="0" fontId="0" fillId="0" borderId="10" xfId="0" applyBorder="1"/>
    <xf numFmtId="43" fontId="0" fillId="0" borderId="10" xfId="42" applyFont="1" applyBorder="1"/>
    <xf numFmtId="164" fontId="0" fillId="0" borderId="10" xfId="42" applyNumberFormat="1" applyFont="1" applyBorder="1"/>
    <xf numFmtId="0" fontId="0" fillId="34" borderId="10" xfId="0" applyFill="1" applyBorder="1"/>
    <xf numFmtId="0" fontId="14" fillId="34" borderId="10" xfId="0" applyFont="1" applyFill="1" applyBorder="1"/>
    <xf numFmtId="0" fontId="0" fillId="0" borderId="11" xfId="0" applyBorder="1"/>
    <xf numFmtId="0" fontId="0" fillId="0" borderId="12" xfId="0" applyBorder="1"/>
    <xf numFmtId="0" fontId="0" fillId="33" borderId="10" xfId="0" applyFill="1" applyBorder="1"/>
    <xf numFmtId="165" fontId="0" fillId="0" borderId="10" xfId="42" applyNumberFormat="1" applyFont="1" applyBorder="1"/>
    <xf numFmtId="164" fontId="0" fillId="33" borderId="10" xfId="42" applyNumberFormat="1" applyFont="1" applyFill="1" applyBorder="1"/>
    <xf numFmtId="165" fontId="0" fillId="33" borderId="10" xfId="42" applyNumberFormat="1" applyFont="1" applyFill="1" applyBorder="1"/>
    <xf numFmtId="43" fontId="0" fillId="0" borderId="10" xfId="0" applyNumberFormat="1" applyBorder="1"/>
    <xf numFmtId="0" fontId="14" fillId="34" borderId="13" xfId="0" applyFont="1" applyFill="1" applyBorder="1"/>
    <xf numFmtId="0" fontId="0" fillId="0" borderId="13" xfId="0" applyBorder="1"/>
    <xf numFmtId="43" fontId="0" fillId="0" borderId="0" xfId="42" applyFont="1"/>
    <xf numFmtId="0" fontId="0" fillId="0" borderId="0" xfId="0" applyAlignment="1">
      <alignment textRotation="90"/>
    </xf>
    <xf numFmtId="43" fontId="0" fillId="0" borderId="0" xfId="42" applyFont="1" applyAlignment="1">
      <alignment textRotation="90"/>
    </xf>
    <xf numFmtId="11" fontId="0" fillId="0" borderId="0" xfId="0" applyNumberFormat="1"/>
    <xf numFmtId="43" fontId="0" fillId="0" borderId="10" xfId="42" applyFont="1" applyFill="1" applyBorder="1"/>
    <xf numFmtId="0" fontId="16" fillId="0" borderId="0" xfId="0" applyFont="1"/>
    <xf numFmtId="43" fontId="16" fillId="0" borderId="10" xfId="0" applyNumberFormat="1" applyFont="1" applyBorder="1"/>
    <xf numFmtId="165" fontId="17" fillId="35" borderId="10" xfId="42" applyNumberFormat="1" applyFont="1" applyFill="1" applyBorder="1"/>
    <xf numFmtId="43" fontId="0" fillId="0" borderId="0" xfId="0" applyNumberFormat="1"/>
    <xf numFmtId="0" fontId="19" fillId="0" borderId="10" xfId="0" applyFont="1" applyBorder="1"/>
    <xf numFmtId="0" fontId="20" fillId="0" borderId="10" xfId="0" applyFont="1" applyBorder="1"/>
    <xf numFmtId="0" fontId="21" fillId="36" borderId="10" xfId="0" applyFont="1" applyFill="1" applyBorder="1"/>
    <xf numFmtId="0" fontId="22" fillId="36" borderId="10" xfId="0" applyFont="1" applyFill="1" applyBorder="1"/>
    <xf numFmtId="0" fontId="21" fillId="37" borderId="10" xfId="0" applyFont="1" applyFill="1" applyBorder="1"/>
    <xf numFmtId="0" fontId="22" fillId="37" borderId="10" xfId="0" applyFont="1" applyFill="1" applyBorder="1"/>
    <xf numFmtId="165" fontId="0" fillId="0" borderId="0" xfId="42" applyNumberFormat="1" applyFont="1"/>
    <xf numFmtId="165" fontId="20" fillId="0" borderId="10" xfId="42" applyNumberFormat="1" applyFont="1" applyFill="1" applyBorder="1"/>
    <xf numFmtId="0" fontId="0" fillId="37" borderId="10" xfId="0" applyFill="1" applyBorder="1"/>
    <xf numFmtId="165" fontId="0" fillId="37" borderId="10" xfId="42" applyNumberFormat="1" applyFont="1" applyFill="1" applyBorder="1"/>
    <xf numFmtId="165" fontId="0" fillId="36" borderId="10" xfId="42" applyNumberFormat="1" applyFont="1" applyFill="1" applyBorder="1"/>
    <xf numFmtId="0" fontId="20" fillId="0" borderId="11" xfId="0" applyFont="1" applyBorder="1"/>
    <xf numFmtId="0" fontId="23" fillId="37" borderId="10" xfId="0" applyFont="1" applyFill="1" applyBorder="1"/>
    <xf numFmtId="0" fontId="24" fillId="38" borderId="10" xfId="0" applyFont="1" applyFill="1" applyBorder="1"/>
    <xf numFmtId="0" fontId="0" fillId="36" borderId="10" xfId="0" applyFill="1" applyBorder="1"/>
    <xf numFmtId="0" fontId="17" fillId="35" borderId="10" xfId="0" applyFont="1" applyFill="1" applyBorder="1"/>
    <xf numFmtId="0" fontId="0" fillId="39" borderId="10" xfId="0" applyFill="1" applyBorder="1"/>
    <xf numFmtId="43" fontId="0" fillId="0" borderId="0" xfId="42" applyFont="1" applyFill="1" applyBorder="1"/>
    <xf numFmtId="0" fontId="0" fillId="33" borderId="0" xfId="0" applyFill="1"/>
    <xf numFmtId="164" fontId="0" fillId="33" borderId="0" xfId="42" applyNumberFormat="1" applyFont="1" applyFill="1" applyBorder="1"/>
    <xf numFmtId="165" fontId="0" fillId="33" borderId="0" xfId="42" applyNumberFormat="1" applyFont="1" applyFill="1" applyBorder="1"/>
    <xf numFmtId="165" fontId="0" fillId="0" borderId="0" xfId="42" applyNumberFormat="1" applyFont="1" applyBorder="1"/>
    <xf numFmtId="43" fontId="0" fillId="0" borderId="0" xfId="42" applyFont="1" applyBorder="1"/>
    <xf numFmtId="0" fontId="16" fillId="0" borderId="11" xfId="0" applyFont="1" applyBorder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3A60-1CCD-0841-894A-0200F7F44A77}">
  <dimension ref="A1:K97"/>
  <sheetViews>
    <sheetView tabSelected="1" zoomScale="140" zoomScaleNormal="140" workbookViewId="0">
      <selection activeCell="H12" sqref="H12"/>
    </sheetView>
  </sheetViews>
  <sheetFormatPr baseColWidth="10" defaultRowHeight="15" x14ac:dyDescent="0.2"/>
  <cols>
    <col min="1" max="1" width="23.33203125" bestFit="1" customWidth="1"/>
    <col min="2" max="2" width="11.1640625" bestFit="1" customWidth="1"/>
    <col min="3" max="3" width="9.33203125" bestFit="1" customWidth="1"/>
    <col min="4" max="4" width="10.33203125" bestFit="1" customWidth="1"/>
    <col min="5" max="5" width="9.1640625" bestFit="1" customWidth="1"/>
    <col min="8" max="8" width="19.6640625" bestFit="1" customWidth="1"/>
    <col min="9" max="9" width="6.6640625" style="23" bestFit="1" customWidth="1"/>
    <col min="10" max="10" width="7.1640625" bestFit="1" customWidth="1"/>
  </cols>
  <sheetData>
    <row r="1" spans="1:7" x14ac:dyDescent="0.2">
      <c r="A1" s="2" t="s">
        <v>73</v>
      </c>
      <c r="B1" s="2" t="s">
        <v>5</v>
      </c>
      <c r="C1" s="2" t="s">
        <v>52</v>
      </c>
      <c r="D1" s="2" t="s">
        <v>87</v>
      </c>
      <c r="E1" s="2" t="s">
        <v>163</v>
      </c>
      <c r="F1" s="2" t="s">
        <v>164</v>
      </c>
      <c r="G1" s="23"/>
    </row>
    <row r="2" spans="1:7" x14ac:dyDescent="0.2">
      <c r="A2" s="1" t="s">
        <v>0</v>
      </c>
      <c r="B2" s="4" t="s">
        <v>6</v>
      </c>
      <c r="C2" s="4" t="s">
        <v>58</v>
      </c>
      <c r="D2" s="4" t="s">
        <v>58</v>
      </c>
      <c r="E2" s="4" t="s">
        <v>161</v>
      </c>
      <c r="F2" s="4" t="s">
        <v>161</v>
      </c>
    </row>
    <row r="3" spans="1:7" x14ac:dyDescent="0.2">
      <c r="A3" s="1" t="s">
        <v>7</v>
      </c>
      <c r="B3" s="4">
        <v>2020</v>
      </c>
      <c r="C3" s="4">
        <v>2022</v>
      </c>
      <c r="D3" s="4">
        <v>2022</v>
      </c>
      <c r="E3" s="4">
        <v>2022</v>
      </c>
      <c r="F3" s="4">
        <v>2022</v>
      </c>
    </row>
    <row r="4" spans="1:7" x14ac:dyDescent="0.2">
      <c r="A4" s="1" t="s">
        <v>9</v>
      </c>
      <c r="B4" s="4"/>
      <c r="C4" s="4"/>
      <c r="D4" s="4"/>
      <c r="E4" s="4"/>
      <c r="F4" s="4"/>
    </row>
    <row r="5" spans="1:7" x14ac:dyDescent="0.2">
      <c r="A5" s="1" t="s">
        <v>93</v>
      </c>
      <c r="B5" s="4">
        <v>826</v>
      </c>
      <c r="C5" s="4">
        <v>814</v>
      </c>
      <c r="D5" s="4">
        <v>814</v>
      </c>
      <c r="E5" s="4">
        <v>609</v>
      </c>
      <c r="F5" s="4">
        <v>294</v>
      </c>
    </row>
    <row r="6" spans="1:7" x14ac:dyDescent="0.2">
      <c r="A6" s="1" t="s">
        <v>8</v>
      </c>
      <c r="B6" s="4" t="s">
        <v>38</v>
      </c>
      <c r="C6" s="4" t="s">
        <v>44</v>
      </c>
      <c r="D6" s="4" t="s">
        <v>44</v>
      </c>
      <c r="E6" s="4" t="s">
        <v>44</v>
      </c>
      <c r="F6" s="4" t="s">
        <v>44</v>
      </c>
    </row>
    <row r="7" spans="1:7" x14ac:dyDescent="0.2">
      <c r="A7" s="1" t="s">
        <v>26</v>
      </c>
      <c r="B7" s="4">
        <v>54.2</v>
      </c>
      <c r="C7" s="4">
        <v>80</v>
      </c>
      <c r="D7" s="4">
        <v>80</v>
      </c>
      <c r="E7" s="4">
        <v>76.3</v>
      </c>
      <c r="F7" s="4">
        <v>35.799999999999997</v>
      </c>
    </row>
    <row r="8" spans="1:7" x14ac:dyDescent="0.2">
      <c r="A8" s="1" t="s">
        <v>3</v>
      </c>
      <c r="B8" s="4">
        <v>400</v>
      </c>
      <c r="C8" s="4">
        <v>700</v>
      </c>
      <c r="D8" s="4">
        <v>350</v>
      </c>
      <c r="E8" s="4">
        <v>300</v>
      </c>
      <c r="F8" s="4">
        <v>72</v>
      </c>
    </row>
    <row r="9" spans="1:7" x14ac:dyDescent="0.2">
      <c r="A9" s="1" t="s">
        <v>1</v>
      </c>
      <c r="B9" s="4">
        <v>1065</v>
      </c>
      <c r="C9" s="4">
        <v>1125</v>
      </c>
      <c r="D9" s="4">
        <v>1125</v>
      </c>
      <c r="E9" s="4">
        <v>735</v>
      </c>
      <c r="F9" s="4">
        <v>795</v>
      </c>
    </row>
    <row r="10" spans="1:7" x14ac:dyDescent="0.2">
      <c r="A10" s="1" t="s">
        <v>88</v>
      </c>
      <c r="B10" s="4">
        <v>1410</v>
      </c>
      <c r="C10" s="4">
        <v>1830</v>
      </c>
      <c r="D10" s="4">
        <v>1620</v>
      </c>
      <c r="E10" s="4">
        <v>2490</v>
      </c>
      <c r="F10" s="4">
        <v>2040</v>
      </c>
    </row>
    <row r="11" spans="1:7" x14ac:dyDescent="0.2">
      <c r="A11" s="1" t="s">
        <v>89</v>
      </c>
      <c r="B11" s="4">
        <v>1410</v>
      </c>
      <c r="C11" s="4">
        <v>1980</v>
      </c>
      <c r="D11" s="4">
        <v>1755</v>
      </c>
      <c r="E11" s="4">
        <v>2490</v>
      </c>
      <c r="F11" s="4">
        <v>2040</v>
      </c>
    </row>
    <row r="12" spans="1:7" x14ac:dyDescent="0.2">
      <c r="A12" s="1"/>
      <c r="B12" s="4"/>
      <c r="C12" s="4"/>
      <c r="D12" s="4"/>
      <c r="E12" s="4"/>
      <c r="F12" s="4"/>
    </row>
    <row r="13" spans="1:7" x14ac:dyDescent="0.2">
      <c r="A13" s="1" t="s">
        <v>10</v>
      </c>
      <c r="B13" s="4">
        <v>8</v>
      </c>
      <c r="C13" s="4">
        <v>8</v>
      </c>
      <c r="D13" s="4">
        <v>8</v>
      </c>
      <c r="E13" s="4">
        <v>12</v>
      </c>
      <c r="F13" s="4">
        <v>5</v>
      </c>
    </row>
    <row r="14" spans="1:7" x14ac:dyDescent="0.2">
      <c r="A14" s="1" t="s">
        <v>11</v>
      </c>
      <c r="B14" s="5">
        <v>6.75</v>
      </c>
      <c r="C14" s="5">
        <v>8.25</v>
      </c>
      <c r="D14" s="5">
        <v>7.125</v>
      </c>
      <c r="E14" s="5">
        <f>6*18176/18432</f>
        <v>5.916666666666667</v>
      </c>
      <c r="F14" s="22">
        <f>6*58/60</f>
        <v>5.8</v>
      </c>
      <c r="G14" s="44"/>
    </row>
    <row r="15" spans="1:7" x14ac:dyDescent="0.2">
      <c r="A15" s="1" t="s">
        <v>12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</row>
    <row r="16" spans="1:7" x14ac:dyDescent="0.2">
      <c r="A16" s="1" t="s">
        <v>14</v>
      </c>
      <c r="B16" s="4">
        <v>64</v>
      </c>
      <c r="C16" s="4">
        <v>128</v>
      </c>
      <c r="D16" s="4">
        <v>128</v>
      </c>
      <c r="E16" s="4">
        <v>128</v>
      </c>
      <c r="F16" s="4">
        <v>128</v>
      </c>
    </row>
    <row r="17" spans="1:7" x14ac:dyDescent="0.2">
      <c r="A17" s="1" t="s">
        <v>15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</row>
    <row r="18" spans="1:7" x14ac:dyDescent="0.2">
      <c r="A18" s="1" t="s">
        <v>13</v>
      </c>
      <c r="B18" s="11">
        <f>B13*B14*B15</f>
        <v>108</v>
      </c>
      <c r="C18" s="11">
        <f>C13*C14*C15</f>
        <v>132</v>
      </c>
      <c r="D18" s="11">
        <f>D13*D14*D15</f>
        <v>114</v>
      </c>
      <c r="E18" s="11">
        <f>E13*E14*E15</f>
        <v>142</v>
      </c>
      <c r="F18" s="11">
        <f>F13*F14*F15</f>
        <v>58</v>
      </c>
      <c r="G18" s="45"/>
    </row>
    <row r="19" spans="1:7" x14ac:dyDescent="0.2">
      <c r="A19" s="1" t="s">
        <v>18</v>
      </c>
      <c r="B19" s="4">
        <f>B18*B16</f>
        <v>6912</v>
      </c>
      <c r="C19" s="4">
        <f>C18*C16</f>
        <v>16896</v>
      </c>
      <c r="D19" s="4">
        <f>D18*D16</f>
        <v>14592</v>
      </c>
      <c r="E19" s="4">
        <f>E18*E16</f>
        <v>18176</v>
      </c>
      <c r="F19" s="4">
        <f>F18*F16</f>
        <v>7424</v>
      </c>
    </row>
    <row r="20" spans="1:7" x14ac:dyDescent="0.2">
      <c r="A20" s="1" t="s">
        <v>19</v>
      </c>
      <c r="B20" s="4">
        <f>B18*B17</f>
        <v>432</v>
      </c>
      <c r="C20" s="4">
        <f>C18*C17</f>
        <v>528</v>
      </c>
      <c r="D20" s="4">
        <f>D18*D17</f>
        <v>456</v>
      </c>
      <c r="E20" s="4">
        <f>E18*E17</f>
        <v>568</v>
      </c>
      <c r="F20" s="4">
        <f>F18*F17</f>
        <v>232</v>
      </c>
    </row>
    <row r="21" spans="1:7" x14ac:dyDescent="0.2">
      <c r="A21" s="1" t="s">
        <v>57</v>
      </c>
      <c r="B21" s="4">
        <v>8</v>
      </c>
      <c r="C21" s="4">
        <v>16</v>
      </c>
      <c r="D21" s="4">
        <v>16</v>
      </c>
      <c r="E21" s="4">
        <v>2</v>
      </c>
      <c r="F21" s="4">
        <v>8</v>
      </c>
    </row>
    <row r="22" spans="1:7" x14ac:dyDescent="0.2">
      <c r="A22" s="1"/>
      <c r="B22" s="4"/>
      <c r="C22" s="4"/>
      <c r="D22" s="4"/>
      <c r="E22" s="4"/>
      <c r="F22" s="4"/>
    </row>
    <row r="23" spans="1:7" x14ac:dyDescent="0.2">
      <c r="A23" s="1" t="s">
        <v>59</v>
      </c>
      <c r="B23" s="4">
        <v>2</v>
      </c>
      <c r="C23" s="4">
        <v>2</v>
      </c>
      <c r="D23" s="4">
        <v>2</v>
      </c>
      <c r="E23" s="4">
        <v>0</v>
      </c>
      <c r="F23" s="4">
        <v>0</v>
      </c>
    </row>
    <row r="24" spans="1:7" x14ac:dyDescent="0.2">
      <c r="A24" s="1" t="s">
        <v>60</v>
      </c>
      <c r="B24" s="4">
        <v>16</v>
      </c>
      <c r="C24" s="4">
        <v>16</v>
      </c>
      <c r="D24" s="4">
        <v>16</v>
      </c>
      <c r="E24" s="4">
        <v>16</v>
      </c>
      <c r="F24" s="4">
        <v>16</v>
      </c>
    </row>
    <row r="25" spans="1:7" x14ac:dyDescent="0.2">
      <c r="A25" s="1" t="s">
        <v>61</v>
      </c>
      <c r="B25" s="4">
        <v>32</v>
      </c>
      <c r="C25" s="4">
        <v>32</v>
      </c>
      <c r="D25" s="4">
        <v>32</v>
      </c>
      <c r="E25" s="4">
        <v>32</v>
      </c>
      <c r="F25" s="4">
        <v>32</v>
      </c>
    </row>
    <row r="26" spans="1:7" x14ac:dyDescent="0.2">
      <c r="A26" s="1" t="s">
        <v>62</v>
      </c>
      <c r="B26" s="4">
        <v>32</v>
      </c>
      <c r="C26" s="4">
        <v>32</v>
      </c>
      <c r="D26" s="4">
        <v>32</v>
      </c>
      <c r="E26" s="4">
        <v>32</v>
      </c>
      <c r="F26" s="4">
        <v>32</v>
      </c>
    </row>
    <row r="27" spans="1:7" x14ac:dyDescent="0.2">
      <c r="A27" s="1" t="s">
        <v>90</v>
      </c>
      <c r="B27" s="4"/>
      <c r="C27" s="4">
        <v>64</v>
      </c>
      <c r="D27" s="4">
        <v>64</v>
      </c>
      <c r="E27" s="4">
        <v>64</v>
      </c>
      <c r="F27" s="4">
        <v>64</v>
      </c>
    </row>
    <row r="28" spans="1:7" x14ac:dyDescent="0.2">
      <c r="A28" s="1" t="s">
        <v>63</v>
      </c>
      <c r="B28" s="4">
        <v>64</v>
      </c>
      <c r="C28" s="4">
        <v>64</v>
      </c>
      <c r="D28" s="4">
        <v>64</v>
      </c>
      <c r="E28" s="4">
        <v>64</v>
      </c>
      <c r="F28" s="4">
        <v>64</v>
      </c>
    </row>
    <row r="29" spans="1:7" x14ac:dyDescent="0.2">
      <c r="A29" s="1" t="s">
        <v>65</v>
      </c>
      <c r="B29" s="4">
        <v>128</v>
      </c>
      <c r="C29" s="4">
        <v>128</v>
      </c>
      <c r="D29" s="4">
        <v>128</v>
      </c>
      <c r="E29" s="4">
        <v>128</v>
      </c>
      <c r="F29" s="4">
        <v>128</v>
      </c>
    </row>
    <row r="30" spans="1:7" x14ac:dyDescent="0.2">
      <c r="A30" s="1"/>
      <c r="B30" s="4"/>
      <c r="C30" s="4"/>
      <c r="D30" s="4"/>
      <c r="E30" s="4"/>
      <c r="F30" s="4"/>
    </row>
    <row r="31" spans="1:7" x14ac:dyDescent="0.2">
      <c r="A31" s="4" t="s">
        <v>441</v>
      </c>
      <c r="B31" s="7">
        <v>4</v>
      </c>
      <c r="C31" s="4">
        <v>2</v>
      </c>
      <c r="D31" s="4">
        <v>2</v>
      </c>
      <c r="E31" s="4">
        <v>0</v>
      </c>
      <c r="F31" s="4">
        <v>0</v>
      </c>
    </row>
    <row r="32" spans="1:7" x14ac:dyDescent="0.2">
      <c r="A32" s="1" t="s">
        <v>66</v>
      </c>
      <c r="B32" s="7">
        <v>4</v>
      </c>
      <c r="C32" s="4">
        <v>2</v>
      </c>
      <c r="D32" s="4">
        <v>2</v>
      </c>
      <c r="E32" s="4">
        <v>0</v>
      </c>
      <c r="F32" s="4">
        <v>0</v>
      </c>
    </row>
    <row r="33" spans="1:8" x14ac:dyDescent="0.2">
      <c r="A33" s="1" t="s">
        <v>64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</row>
    <row r="34" spans="1:8" x14ac:dyDescent="0.2">
      <c r="A34" s="1" t="s">
        <v>86</v>
      </c>
      <c r="B34" s="4">
        <v>0.5</v>
      </c>
      <c r="C34" s="4">
        <v>0.5</v>
      </c>
      <c r="D34" s="4">
        <v>0.5</v>
      </c>
      <c r="E34" s="4">
        <v>0</v>
      </c>
      <c r="F34" s="4">
        <v>0</v>
      </c>
    </row>
    <row r="35" spans="1:8" x14ac:dyDescent="0.2">
      <c r="A35" s="4"/>
      <c r="B35" s="4"/>
      <c r="C35" s="4"/>
      <c r="D35" s="4"/>
      <c r="E35" s="4"/>
      <c r="F35" s="4"/>
    </row>
    <row r="36" spans="1:8" x14ac:dyDescent="0.2">
      <c r="A36" s="1" t="s">
        <v>67</v>
      </c>
      <c r="B36" s="4">
        <f>B$20*B$21*B23</f>
        <v>6912</v>
      </c>
      <c r="C36" s="4">
        <f>C$20*C$21*C23</f>
        <v>16896</v>
      </c>
      <c r="D36" s="4">
        <f>D$20*D$21*D23</f>
        <v>14592</v>
      </c>
      <c r="E36" s="4">
        <f>E$20*E$21*E23</f>
        <v>0</v>
      </c>
      <c r="F36" s="4">
        <f>F$20*F$21*F23</f>
        <v>0</v>
      </c>
    </row>
    <row r="37" spans="1:8" x14ac:dyDescent="0.2">
      <c r="A37" s="1" t="s">
        <v>68</v>
      </c>
      <c r="B37" s="4">
        <f>B$20*B$21*B24</f>
        <v>55296</v>
      </c>
      <c r="C37" s="4">
        <f>C$20*C$21*C24</f>
        <v>135168</v>
      </c>
      <c r="D37" s="4">
        <f>D$20*D$21*D24</f>
        <v>116736</v>
      </c>
      <c r="E37" s="4">
        <f>E$20*E$21*E24</f>
        <v>18176</v>
      </c>
      <c r="F37" s="4">
        <f>F$20*F$21*F24</f>
        <v>29696</v>
      </c>
    </row>
    <row r="38" spans="1:8" x14ac:dyDescent="0.2">
      <c r="A38" s="1" t="s">
        <v>69</v>
      </c>
      <c r="B38" s="4">
        <f>B$20*B$21*B25</f>
        <v>110592</v>
      </c>
      <c r="C38" s="4">
        <f>C$20*C$21*C25</f>
        <v>270336</v>
      </c>
      <c r="D38" s="4">
        <f>D$20*D$21*D25</f>
        <v>233472</v>
      </c>
      <c r="E38" s="4">
        <f>E$20*E$21*E25</f>
        <v>36352</v>
      </c>
      <c r="F38" s="4">
        <f>F$20*F$21*F25</f>
        <v>59392</v>
      </c>
      <c r="H38" s="21"/>
    </row>
    <row r="39" spans="1:8" x14ac:dyDescent="0.2">
      <c r="A39" s="1" t="s">
        <v>70</v>
      </c>
      <c r="B39" s="4">
        <f>B$20*B$21*B26</f>
        <v>110592</v>
      </c>
      <c r="C39" s="4">
        <f>C$20*C$21*C26</f>
        <v>270336</v>
      </c>
      <c r="D39" s="4">
        <f>D$20*D$21*D26</f>
        <v>233472</v>
      </c>
      <c r="E39" s="4">
        <f>E$20*E$21*E26</f>
        <v>36352</v>
      </c>
      <c r="F39" s="4">
        <f>F$20*F$21*F26</f>
        <v>59392</v>
      </c>
      <c r="H39" s="21"/>
    </row>
    <row r="40" spans="1:8" x14ac:dyDescent="0.2">
      <c r="A40" s="1" t="s">
        <v>91</v>
      </c>
      <c r="B40" s="4">
        <f>B$20*B$21*B27</f>
        <v>0</v>
      </c>
      <c r="C40" s="4">
        <f>C$20*C$21*C27</f>
        <v>540672</v>
      </c>
      <c r="D40" s="4">
        <f>D$20*D$21*D27</f>
        <v>466944</v>
      </c>
      <c r="E40" s="4">
        <f>E$20*E$21*E27</f>
        <v>72704</v>
      </c>
      <c r="F40" s="4">
        <f>F$20*F$21*F27</f>
        <v>118784</v>
      </c>
    </row>
    <row r="41" spans="1:8" x14ac:dyDescent="0.2">
      <c r="A41" s="1" t="s">
        <v>71</v>
      </c>
      <c r="B41" s="4">
        <f>B$20*B$21*B28</f>
        <v>221184</v>
      </c>
      <c r="C41" s="4">
        <f>C$20*C$21*C28</f>
        <v>540672</v>
      </c>
      <c r="D41" s="4">
        <f>D$20*D$21*D28</f>
        <v>466944</v>
      </c>
      <c r="E41" s="4">
        <f>E$20*E$21*E28</f>
        <v>72704</v>
      </c>
      <c r="F41" s="4">
        <f>F$20*F$21*F28</f>
        <v>118784</v>
      </c>
    </row>
    <row r="42" spans="1:8" x14ac:dyDescent="0.2">
      <c r="A42" s="1" t="s">
        <v>72</v>
      </c>
      <c r="B42" s="4">
        <f>B$20*B$21*B29</f>
        <v>442368</v>
      </c>
      <c r="C42" s="4">
        <f>C$20*C$21*C29</f>
        <v>1081344</v>
      </c>
      <c r="D42" s="4">
        <f>D$20*D$21*D29</f>
        <v>933888</v>
      </c>
      <c r="E42" s="4">
        <f>E$20*E$21*E29</f>
        <v>145408</v>
      </c>
      <c r="F42" s="4">
        <f>F$20*F$21*F29</f>
        <v>237568</v>
      </c>
    </row>
    <row r="43" spans="1:8" x14ac:dyDescent="0.2">
      <c r="A43" s="1"/>
      <c r="B43" s="4"/>
      <c r="C43" s="4"/>
      <c r="D43" s="4"/>
      <c r="E43" s="4"/>
      <c r="F43" s="4"/>
    </row>
    <row r="44" spans="1:8" x14ac:dyDescent="0.2">
      <c r="A44" s="1" t="s">
        <v>442</v>
      </c>
      <c r="B44" s="4">
        <f>B$19*B31</f>
        <v>27648</v>
      </c>
      <c r="C44" s="4">
        <f>C$19*C31</f>
        <v>33792</v>
      </c>
      <c r="D44" s="4">
        <f>D$19*D31</f>
        <v>29184</v>
      </c>
      <c r="E44" s="4">
        <f>E$19*E31</f>
        <v>0</v>
      </c>
      <c r="F44" s="4">
        <f>F$19*F31</f>
        <v>0</v>
      </c>
    </row>
    <row r="45" spans="1:8" x14ac:dyDescent="0.2">
      <c r="A45" s="1" t="s">
        <v>74</v>
      </c>
      <c r="B45" s="4">
        <f>B$19*B32</f>
        <v>27648</v>
      </c>
      <c r="C45" s="4">
        <f>C$19*C32</f>
        <v>33792</v>
      </c>
      <c r="D45" s="4">
        <f>D$19*D32</f>
        <v>29184</v>
      </c>
      <c r="E45" s="4">
        <f>E$19*E32</f>
        <v>0</v>
      </c>
      <c r="F45" s="4">
        <f>F$19*F32</f>
        <v>0</v>
      </c>
    </row>
    <row r="46" spans="1:8" x14ac:dyDescent="0.2">
      <c r="A46" s="1" t="s">
        <v>75</v>
      </c>
      <c r="B46" s="4">
        <f>B$19*B33</f>
        <v>6912</v>
      </c>
      <c r="C46" s="4">
        <f>C$19*C33</f>
        <v>16896</v>
      </c>
      <c r="D46" s="4">
        <f>D$19*D33</f>
        <v>14592</v>
      </c>
      <c r="E46" s="4">
        <f>E$19*E33</f>
        <v>18176</v>
      </c>
      <c r="F46" s="4">
        <f>F$19*F33</f>
        <v>7424</v>
      </c>
    </row>
    <row r="47" spans="1:8" x14ac:dyDescent="0.2">
      <c r="A47" s="1" t="s">
        <v>85</v>
      </c>
      <c r="B47" s="4">
        <f>B$19*B34</f>
        <v>3456</v>
      </c>
      <c r="C47" s="4">
        <f>C$19*C34</f>
        <v>8448</v>
      </c>
      <c r="D47" s="4">
        <f>D$19*D34</f>
        <v>7296</v>
      </c>
      <c r="E47" s="4">
        <f>E$19*E34</f>
        <v>0</v>
      </c>
      <c r="F47" s="4">
        <f>F$19*F34</f>
        <v>0</v>
      </c>
    </row>
    <row r="48" spans="1:8" x14ac:dyDescent="0.2">
      <c r="A48" s="1"/>
      <c r="B48" s="6"/>
      <c r="C48" s="6"/>
      <c r="D48" s="6"/>
      <c r="E48" s="4"/>
      <c r="F48" s="4"/>
    </row>
    <row r="49" spans="1:7" x14ac:dyDescent="0.2">
      <c r="A49" s="1" t="s">
        <v>76</v>
      </c>
      <c r="B49" s="13">
        <f>B36*2*B$11/1000000</f>
        <v>19.49184</v>
      </c>
      <c r="C49" s="13">
        <f>C36*2*C$11/1000000</f>
        <v>66.908159999999995</v>
      </c>
      <c r="D49" s="13">
        <f>D36*2*D$11/1000000</f>
        <v>51.217919999999999</v>
      </c>
      <c r="E49" s="13">
        <f>E36*2*E$11/1000000</f>
        <v>0</v>
      </c>
      <c r="F49" s="13">
        <f>F36*2*F$11/1000000</f>
        <v>0</v>
      </c>
      <c r="G49" s="46"/>
    </row>
    <row r="50" spans="1:7" x14ac:dyDescent="0.2">
      <c r="A50" s="1" t="s">
        <v>77</v>
      </c>
      <c r="B50" s="14">
        <f>B37*2*B$10/1000000</f>
        <v>155.93472</v>
      </c>
      <c r="C50" s="14">
        <f>C37*2*C$10/1000000</f>
        <v>494.71487999999999</v>
      </c>
      <c r="D50" s="14">
        <f>D37*2*D$10/1000000</f>
        <v>378.22464000000002</v>
      </c>
      <c r="E50" s="13">
        <f>E37*2*E$10/1000000</f>
        <v>90.516480000000001</v>
      </c>
      <c r="F50" s="13">
        <f>F37*2*F$10/1000000</f>
        <v>121.15967999999999</v>
      </c>
      <c r="G50" s="47"/>
    </row>
    <row r="51" spans="1:7" x14ac:dyDescent="0.2">
      <c r="A51" s="1" t="s">
        <v>78</v>
      </c>
      <c r="B51" s="14">
        <f>B38*2*B$10/1000000</f>
        <v>311.86944</v>
      </c>
      <c r="C51" s="14">
        <f>C38*2*C$10/1000000</f>
        <v>989.42975999999999</v>
      </c>
      <c r="D51" s="14">
        <f>D38*2*D$10/1000000</f>
        <v>756.44928000000004</v>
      </c>
      <c r="E51" s="13">
        <f>E38*2*E$10/1000000</f>
        <v>181.03296</v>
      </c>
      <c r="F51" s="13">
        <f>F38*2*F$10/1000000</f>
        <v>242.31935999999999</v>
      </c>
      <c r="G51" s="47"/>
    </row>
    <row r="52" spans="1:7" x14ac:dyDescent="0.2">
      <c r="A52" s="1" t="s">
        <v>79</v>
      </c>
      <c r="B52" s="14">
        <f>B39*2*B$10/1000000</f>
        <v>311.86944</v>
      </c>
      <c r="C52" s="14">
        <f>C39*2*C$10/1000000</f>
        <v>989.42975999999999</v>
      </c>
      <c r="D52" s="14">
        <f>D39*2*D$10/1000000</f>
        <v>756.44928000000004</v>
      </c>
      <c r="E52" s="13">
        <f>E39*2*E$10/1000000</f>
        <v>181.03296</v>
      </c>
      <c r="F52" s="13">
        <f>F39*2*F$10/1000000</f>
        <v>242.31935999999999</v>
      </c>
      <c r="G52" s="47"/>
    </row>
    <row r="53" spans="1:7" x14ac:dyDescent="0.2">
      <c r="A53" s="1" t="s">
        <v>92</v>
      </c>
      <c r="B53" s="14">
        <f>B40*2*B$10/1000000</f>
        <v>0</v>
      </c>
      <c r="C53" s="14">
        <f>C40*2*C$10/1000000</f>
        <v>1978.85952</v>
      </c>
      <c r="D53" s="14">
        <f>D40*2*D$10/1000000</f>
        <v>1512.8985600000001</v>
      </c>
      <c r="E53" s="13">
        <f>E40*2*E$10/1000000</f>
        <v>362.06592000000001</v>
      </c>
      <c r="F53" s="13">
        <f>F40*2*F$10/1000000</f>
        <v>484.63871999999998</v>
      </c>
      <c r="G53" s="47"/>
    </row>
    <row r="54" spans="1:7" x14ac:dyDescent="0.2">
      <c r="A54" s="1" t="s">
        <v>82</v>
      </c>
      <c r="B54" s="14">
        <f>B41*2*B$10/1000000</f>
        <v>623.73887999999999</v>
      </c>
      <c r="C54" s="14">
        <f>C41*2*C$10/1000000</f>
        <v>1978.85952</v>
      </c>
      <c r="D54" s="14">
        <f>D41*2*D$10/1000000</f>
        <v>1512.8985600000001</v>
      </c>
      <c r="E54" s="13">
        <f>E41*2*E$10/1000000</f>
        <v>362.06592000000001</v>
      </c>
      <c r="F54" s="13">
        <f>F41*2*F$10/1000000</f>
        <v>484.63871999999998</v>
      </c>
      <c r="G54" s="47"/>
    </row>
    <row r="55" spans="1:7" x14ac:dyDescent="0.2">
      <c r="A55" s="1" t="s">
        <v>83</v>
      </c>
      <c r="B55" s="14">
        <f>B42*2*B$10/1000000</f>
        <v>1247.47776</v>
      </c>
      <c r="C55" s="14">
        <f>C42*2*C$10/1000000</f>
        <v>3957.7190399999999</v>
      </c>
      <c r="D55" s="14">
        <f>D42*2*D$10/1000000</f>
        <v>3025.7971200000002</v>
      </c>
      <c r="E55" s="13">
        <f>E42*2*E$10/1000000</f>
        <v>724.13184000000001</v>
      </c>
      <c r="F55" s="13">
        <f>F42*2*F$10/1000000</f>
        <v>969.27743999999996</v>
      </c>
      <c r="G55" s="47"/>
    </row>
    <row r="56" spans="1:7" x14ac:dyDescent="0.2">
      <c r="A56" s="1"/>
      <c r="B56" s="14"/>
      <c r="C56" s="14"/>
      <c r="D56" s="14"/>
      <c r="E56" s="14"/>
      <c r="F56" s="14"/>
      <c r="G56" s="47"/>
    </row>
    <row r="57" spans="1:7" x14ac:dyDescent="0.2">
      <c r="A57" s="1" t="s">
        <v>443</v>
      </c>
      <c r="B57" s="13">
        <f>B44*2*B$11/1000000</f>
        <v>77.967359999999999</v>
      </c>
      <c r="C57" s="13">
        <f>C44*2*C$11/1000000</f>
        <v>133.81631999999999</v>
      </c>
      <c r="D57" s="13">
        <f>D44*2*D$11/1000000</f>
        <v>102.43584</v>
      </c>
      <c r="E57" s="13">
        <f>E44*2*E$11/1000000</f>
        <v>0</v>
      </c>
      <c r="F57" s="13">
        <f>F44*2*F$11/1000000</f>
        <v>0</v>
      </c>
      <c r="G57" s="26"/>
    </row>
    <row r="58" spans="1:7" x14ac:dyDescent="0.2">
      <c r="A58" s="1" t="s">
        <v>80</v>
      </c>
      <c r="B58" s="13">
        <f>B45*2*B$11/1000000</f>
        <v>77.967359999999999</v>
      </c>
      <c r="C58" s="13">
        <f>C45*2*C$11/1000000</f>
        <v>133.81631999999999</v>
      </c>
      <c r="D58" s="13">
        <f>D45*2*D$11/1000000</f>
        <v>102.43584</v>
      </c>
      <c r="E58" s="13">
        <f>E45*2*E$11/1000000</f>
        <v>0</v>
      </c>
      <c r="F58" s="13">
        <f>F45*2*F$11/1000000</f>
        <v>0</v>
      </c>
      <c r="G58" s="46"/>
    </row>
    <row r="59" spans="1:7" x14ac:dyDescent="0.2">
      <c r="A59" s="1" t="s">
        <v>81</v>
      </c>
      <c r="B59" s="13">
        <f>B46*2*B$11/1000000</f>
        <v>19.49184</v>
      </c>
      <c r="C59" s="13">
        <f>C46*2*C$11/1000000</f>
        <v>66.908159999999995</v>
      </c>
      <c r="D59" s="13">
        <f>D46*2*D$11/1000000</f>
        <v>51.217919999999999</v>
      </c>
      <c r="E59" s="13">
        <f>E46*2*E$11/1000000</f>
        <v>90.516480000000001</v>
      </c>
      <c r="F59" s="13">
        <f>F46*2*F$11/1000000</f>
        <v>30.289919999999999</v>
      </c>
      <c r="G59" s="46"/>
    </row>
    <row r="60" spans="1:7" x14ac:dyDescent="0.2">
      <c r="A60" s="1" t="s">
        <v>84</v>
      </c>
      <c r="B60" s="13">
        <f>B47*2*B$11/1000000</f>
        <v>9.7459199999999999</v>
      </c>
      <c r="C60" s="13">
        <f>C47*2*C$11/1000000</f>
        <v>33.454079999999998</v>
      </c>
      <c r="D60" s="13">
        <f>D47*2*D$11/1000000</f>
        <v>25.60896</v>
      </c>
      <c r="E60" s="13">
        <f>E47*2*E$11/1000000</f>
        <v>0</v>
      </c>
      <c r="F60" s="13">
        <f>F47*2*F$11/1000000</f>
        <v>0</v>
      </c>
      <c r="G60" s="46"/>
    </row>
    <row r="61" spans="1:7" x14ac:dyDescent="0.2">
      <c r="A61" s="1"/>
      <c r="B61" s="12"/>
      <c r="C61" s="4"/>
      <c r="D61" s="4"/>
      <c r="E61" s="4"/>
      <c r="F61" s="4"/>
    </row>
    <row r="62" spans="1:7" x14ac:dyDescent="0.2">
      <c r="A62" s="1" t="s">
        <v>54</v>
      </c>
      <c r="B62" s="4" t="b">
        <v>1</v>
      </c>
      <c r="C62" s="4" t="b">
        <v>1</v>
      </c>
      <c r="D62" s="4" t="b">
        <v>1</v>
      </c>
      <c r="E62" s="4" t="b">
        <v>1</v>
      </c>
      <c r="F62" s="4" t="b">
        <v>1</v>
      </c>
    </row>
    <row r="63" spans="1:7" x14ac:dyDescent="0.2">
      <c r="A63" s="1" t="s">
        <v>55</v>
      </c>
      <c r="B63" s="4" t="b">
        <v>1</v>
      </c>
      <c r="C63" s="4" t="b">
        <v>1</v>
      </c>
      <c r="D63" s="4" t="b">
        <v>1</v>
      </c>
      <c r="E63" s="4" t="b">
        <v>1</v>
      </c>
      <c r="F63" s="4" t="b">
        <v>1</v>
      </c>
    </row>
    <row r="64" spans="1:7" x14ac:dyDescent="0.2">
      <c r="A64" s="1" t="s">
        <v>56</v>
      </c>
      <c r="B64" s="4">
        <v>7</v>
      </c>
      <c r="C64" s="4">
        <v>7</v>
      </c>
      <c r="D64" s="4">
        <v>7</v>
      </c>
      <c r="E64" s="4">
        <v>7</v>
      </c>
      <c r="F64" s="4">
        <v>7</v>
      </c>
    </row>
    <row r="65" spans="1:11" x14ac:dyDescent="0.2">
      <c r="A65" s="1" t="s">
        <v>444</v>
      </c>
      <c r="B65" s="12"/>
      <c r="C65" s="4"/>
      <c r="D65" s="4"/>
      <c r="E65" s="4"/>
      <c r="F65" s="4"/>
    </row>
    <row r="66" spans="1:11" x14ac:dyDescent="0.2">
      <c r="A66" s="1" t="s">
        <v>2</v>
      </c>
      <c r="B66" s="4" t="s">
        <v>94</v>
      </c>
      <c r="C66" s="4" t="s">
        <v>95</v>
      </c>
      <c r="D66" s="4" t="s">
        <v>95</v>
      </c>
      <c r="E66" s="4" t="s">
        <v>162</v>
      </c>
      <c r="F66" s="4" t="s">
        <v>162</v>
      </c>
      <c r="H66" s="2"/>
      <c r="I66" s="2" t="s">
        <v>162</v>
      </c>
      <c r="J66" s="2" t="s">
        <v>162</v>
      </c>
    </row>
    <row r="67" spans="1:11" x14ac:dyDescent="0.2">
      <c r="A67" s="1" t="s">
        <v>96</v>
      </c>
      <c r="B67" s="4">
        <v>5120</v>
      </c>
      <c r="C67" s="4">
        <v>5120</v>
      </c>
      <c r="D67" s="4">
        <v>5120</v>
      </c>
      <c r="E67" s="4">
        <v>384</v>
      </c>
      <c r="F67" s="4">
        <v>192</v>
      </c>
      <c r="H67" s="2" t="s">
        <v>430</v>
      </c>
      <c r="I67" s="4">
        <f>E67/32</f>
        <v>12</v>
      </c>
      <c r="J67" s="4">
        <f>F67/32</f>
        <v>6</v>
      </c>
    </row>
    <row r="68" spans="1:11" x14ac:dyDescent="0.2">
      <c r="A68" s="1" t="s">
        <v>106</v>
      </c>
      <c r="B68" s="4">
        <f>B67/8</f>
        <v>640</v>
      </c>
      <c r="C68" s="4">
        <f>C67/8</f>
        <v>640</v>
      </c>
      <c r="D68" s="4">
        <f>D67/8</f>
        <v>640</v>
      </c>
      <c r="E68" s="4">
        <f>E67/8</f>
        <v>48</v>
      </c>
      <c r="F68" s="4">
        <f>F67/8</f>
        <v>24</v>
      </c>
      <c r="H68" s="2" t="s">
        <v>431</v>
      </c>
      <c r="I68" s="4">
        <v>32</v>
      </c>
      <c r="J68" s="4">
        <v>32</v>
      </c>
    </row>
    <row r="69" spans="1:11" x14ac:dyDescent="0.2">
      <c r="A69" s="1" t="s">
        <v>97</v>
      </c>
      <c r="B69" s="4">
        <v>1215</v>
      </c>
      <c r="C69" s="4">
        <v>2619</v>
      </c>
      <c r="D69" s="4">
        <v>1593</v>
      </c>
      <c r="E69" s="4">
        <v>9001</v>
      </c>
      <c r="F69" s="4">
        <v>6251</v>
      </c>
      <c r="H69" s="2" t="s">
        <v>432</v>
      </c>
      <c r="I69" s="4">
        <v>8</v>
      </c>
      <c r="J69" s="4">
        <v>8</v>
      </c>
    </row>
    <row r="70" spans="1:11" x14ac:dyDescent="0.2">
      <c r="A70" s="1" t="s">
        <v>98</v>
      </c>
      <c r="B70" s="5">
        <f>2*B68*B69/1000</f>
        <v>1555.2</v>
      </c>
      <c r="C70" s="12">
        <f>2*C68*C69/1000</f>
        <v>3352.32</v>
      </c>
      <c r="D70" s="12">
        <f>2*D68*D69/1000</f>
        <v>2039.04</v>
      </c>
      <c r="E70" s="12">
        <f>2*E68*E69/1000</f>
        <v>864.096</v>
      </c>
      <c r="F70" s="12">
        <f>2*F68*F69/1000</f>
        <v>300.048</v>
      </c>
      <c r="G70" s="48"/>
      <c r="H70" s="2" t="s">
        <v>433</v>
      </c>
      <c r="I70" s="4">
        <v>1125</v>
      </c>
      <c r="J70" s="4">
        <v>781.25</v>
      </c>
    </row>
    <row r="71" spans="1:11" x14ac:dyDescent="0.2">
      <c r="A71" s="1" t="s">
        <v>105</v>
      </c>
      <c r="B71" s="5">
        <f>B70/1024</f>
        <v>1.51875</v>
      </c>
      <c r="C71" s="5">
        <f>C70/1024</f>
        <v>3.2737500000000002</v>
      </c>
      <c r="D71" s="5">
        <f>D70/1024</f>
        <v>1.99125</v>
      </c>
      <c r="E71" s="5">
        <f>E70/1024</f>
        <v>0.84384375</v>
      </c>
      <c r="F71" s="5">
        <f>F70/1024</f>
        <v>0.293015625</v>
      </c>
      <c r="G71" s="49"/>
      <c r="H71" s="2" t="s">
        <v>434</v>
      </c>
      <c r="I71" s="4">
        <f>I70*I69*I68/8/1000</f>
        <v>36</v>
      </c>
      <c r="J71" s="4">
        <f>J70*J69*J68/8/1000</f>
        <v>25</v>
      </c>
    </row>
    <row r="72" spans="1:11" x14ac:dyDescent="0.2">
      <c r="A72" s="1" t="s">
        <v>99</v>
      </c>
      <c r="B72" s="4">
        <v>40</v>
      </c>
      <c r="C72" s="4">
        <v>80</v>
      </c>
      <c r="D72" s="4">
        <v>80</v>
      </c>
      <c r="E72" s="4">
        <v>48</v>
      </c>
      <c r="F72" s="4">
        <v>24</v>
      </c>
      <c r="H72" s="2" t="s">
        <v>435</v>
      </c>
      <c r="I72" s="4">
        <f>I67*I71</f>
        <v>432</v>
      </c>
      <c r="J72" s="4">
        <f>J67*J71</f>
        <v>150</v>
      </c>
    </row>
    <row r="73" spans="1:11" x14ac:dyDescent="0.2">
      <c r="A73" s="1" t="s">
        <v>438</v>
      </c>
      <c r="B73" s="4">
        <v>5</v>
      </c>
      <c r="C73" s="4">
        <v>5</v>
      </c>
      <c r="D73" s="4">
        <v>5</v>
      </c>
      <c r="E73" s="4">
        <v>12</v>
      </c>
      <c r="F73" s="4">
        <v>6</v>
      </c>
      <c r="H73" s="2" t="s">
        <v>437</v>
      </c>
      <c r="I73" s="2">
        <f>I70*I69</f>
        <v>9000</v>
      </c>
      <c r="J73" s="2">
        <f>J70*J69</f>
        <v>6250</v>
      </c>
    </row>
    <row r="74" spans="1:11" x14ac:dyDescent="0.2">
      <c r="A74" s="1"/>
      <c r="B74" s="4"/>
      <c r="C74" s="4"/>
      <c r="D74" s="4"/>
      <c r="E74" s="4"/>
      <c r="F74" s="4"/>
      <c r="H74" s="2" t="s">
        <v>439</v>
      </c>
      <c r="I74" s="2">
        <v>48</v>
      </c>
      <c r="J74" s="2">
        <v>24</v>
      </c>
    </row>
    <row r="75" spans="1:11" x14ac:dyDescent="0.2">
      <c r="A75" s="1" t="s">
        <v>36</v>
      </c>
      <c r="B75" s="4">
        <v>40</v>
      </c>
      <c r="C75" s="4">
        <v>50</v>
      </c>
      <c r="D75" s="4">
        <v>50</v>
      </c>
      <c r="E75" s="4">
        <v>96</v>
      </c>
      <c r="F75" s="4">
        <v>48</v>
      </c>
      <c r="H75" s="50" t="s">
        <v>440</v>
      </c>
      <c r="I75" s="23">
        <f>I74/I67</f>
        <v>4</v>
      </c>
      <c r="J75" s="23">
        <f>J74/J67</f>
        <v>4</v>
      </c>
    </row>
    <row r="76" spans="1:11" x14ac:dyDescent="0.2">
      <c r="A76" s="1" t="s">
        <v>100</v>
      </c>
      <c r="B76" s="4">
        <v>164</v>
      </c>
      <c r="C76" s="4">
        <v>228</v>
      </c>
      <c r="D76" s="4">
        <v>228</v>
      </c>
      <c r="E76" s="4">
        <v>128</v>
      </c>
      <c r="F76" s="4">
        <v>128</v>
      </c>
    </row>
    <row r="77" spans="1:11" x14ac:dyDescent="0.2">
      <c r="A77" s="1" t="s">
        <v>101</v>
      </c>
      <c r="B77" s="12">
        <f>B76*B18/1024</f>
        <v>17.296875</v>
      </c>
      <c r="C77" s="12">
        <f>C76*C18/1024</f>
        <v>29.390625</v>
      </c>
      <c r="D77" s="12">
        <f>D76*D18/1024</f>
        <v>25.3828125</v>
      </c>
      <c r="E77" s="12">
        <f>E76*E18/1024</f>
        <v>17.75</v>
      </c>
      <c r="F77" s="12">
        <f>F76*F18/1024</f>
        <v>7.25</v>
      </c>
      <c r="G77" s="48"/>
      <c r="H77" s="2"/>
      <c r="I77" s="4" t="s">
        <v>94</v>
      </c>
      <c r="J77" s="4" t="s">
        <v>95</v>
      </c>
      <c r="K77" s="4" t="s">
        <v>95</v>
      </c>
    </row>
    <row r="78" spans="1:11" x14ac:dyDescent="0.2">
      <c r="A78" s="1" t="s">
        <v>102</v>
      </c>
      <c r="B78" s="4">
        <v>256</v>
      </c>
      <c r="C78" s="4">
        <v>256</v>
      </c>
      <c r="D78" s="4">
        <v>256</v>
      </c>
      <c r="E78" s="4">
        <v>64</v>
      </c>
      <c r="F78" s="4">
        <v>64</v>
      </c>
      <c r="H78" s="2" t="s">
        <v>431</v>
      </c>
      <c r="I78" s="4">
        <v>128</v>
      </c>
      <c r="J78" s="4">
        <v>64</v>
      </c>
      <c r="K78" s="4">
        <v>64</v>
      </c>
    </row>
    <row r="79" spans="1:11" x14ac:dyDescent="0.2">
      <c r="A79" s="1" t="s">
        <v>103</v>
      </c>
      <c r="B79" s="4">
        <f>B18*B78</f>
        <v>27648</v>
      </c>
      <c r="C79" s="4">
        <f>C18*C78</f>
        <v>33792</v>
      </c>
      <c r="D79" s="4">
        <f>D18*D78</f>
        <v>29184</v>
      </c>
      <c r="E79" s="4">
        <f>E18*E78</f>
        <v>9088</v>
      </c>
      <c r="F79" s="4">
        <f>F18*F78</f>
        <v>3712</v>
      </c>
      <c r="H79" s="2" t="s">
        <v>436</v>
      </c>
      <c r="I79" s="4">
        <v>8</v>
      </c>
      <c r="J79" s="4">
        <v>16</v>
      </c>
      <c r="K79" s="4">
        <v>16</v>
      </c>
    </row>
    <row r="80" spans="1:11" x14ac:dyDescent="0.2">
      <c r="A80" s="1" t="s">
        <v>104</v>
      </c>
      <c r="B80" s="4">
        <f>B79/1024</f>
        <v>27</v>
      </c>
      <c r="C80" s="4">
        <f>C79/1024</f>
        <v>33</v>
      </c>
      <c r="D80" s="4">
        <f>D79/1024</f>
        <v>28.5</v>
      </c>
      <c r="E80" s="4">
        <f>E79/1024</f>
        <v>8.875</v>
      </c>
      <c r="F80" s="4">
        <f>F79/1024</f>
        <v>3.625</v>
      </c>
      <c r="H80" s="2" t="s">
        <v>433</v>
      </c>
      <c r="I80" s="4">
        <v>1215</v>
      </c>
      <c r="J80" s="4">
        <v>2619</v>
      </c>
      <c r="K80" s="4">
        <v>1593</v>
      </c>
    </row>
    <row r="81" spans="1:11" x14ac:dyDescent="0.2">
      <c r="A81" s="1"/>
      <c r="B81" s="4"/>
      <c r="C81" s="4"/>
      <c r="D81" s="4"/>
      <c r="E81" s="4"/>
      <c r="F81" s="4"/>
      <c r="H81" s="2" t="s">
        <v>434</v>
      </c>
      <c r="I81" s="4">
        <f>I78/8*I79*I80/1000*2</f>
        <v>311.04000000000002</v>
      </c>
      <c r="J81" s="4">
        <f t="shared" ref="J81:K81" si="0">J78/8*J79*J80/1000*2</f>
        <v>670.46400000000006</v>
      </c>
      <c r="K81" s="4">
        <f t="shared" si="0"/>
        <v>407.80799999999999</v>
      </c>
    </row>
    <row r="82" spans="1:11" x14ac:dyDescent="0.2">
      <c r="A82" s="1" t="s">
        <v>107</v>
      </c>
      <c r="B82" s="4">
        <v>100</v>
      </c>
      <c r="C82" s="4">
        <v>200</v>
      </c>
      <c r="D82" s="4">
        <v>200</v>
      </c>
      <c r="E82" s="4">
        <v>50</v>
      </c>
      <c r="F82" s="4">
        <v>10</v>
      </c>
      <c r="H82" s="2" t="s">
        <v>430</v>
      </c>
      <c r="I82" s="4">
        <f>5120/I78/I79</f>
        <v>5</v>
      </c>
      <c r="J82" s="4">
        <f>5120/J78/J79</f>
        <v>5</v>
      </c>
      <c r="K82" s="4">
        <f>5120/K78/K79</f>
        <v>5</v>
      </c>
    </row>
    <row r="83" spans="1:11" x14ac:dyDescent="0.2">
      <c r="A83" s="1"/>
      <c r="B83" s="4"/>
      <c r="C83" s="4"/>
      <c r="D83" s="4"/>
      <c r="E83" s="4"/>
      <c r="F83" s="4"/>
      <c r="H83" s="2" t="s">
        <v>346</v>
      </c>
      <c r="I83" s="4">
        <f>I81*I82</f>
        <v>1555.2</v>
      </c>
      <c r="J83" s="4">
        <f t="shared" ref="J83:K83" si="1">J81*J82</f>
        <v>3352.32</v>
      </c>
      <c r="K83" s="4">
        <f t="shared" si="1"/>
        <v>2039.04</v>
      </c>
    </row>
    <row r="84" spans="1:11" x14ac:dyDescent="0.2">
      <c r="A84" s="1" t="s">
        <v>347</v>
      </c>
      <c r="B84" s="4">
        <v>5</v>
      </c>
      <c r="C84" s="4">
        <v>5</v>
      </c>
      <c r="D84" s="4">
        <v>5</v>
      </c>
      <c r="E84" s="4">
        <v>4</v>
      </c>
      <c r="F84" s="4">
        <v>2</v>
      </c>
      <c r="H84" s="2" t="s">
        <v>439</v>
      </c>
      <c r="I84" s="4">
        <v>40</v>
      </c>
      <c r="J84" s="4">
        <v>80</v>
      </c>
      <c r="K84" s="4">
        <v>80</v>
      </c>
    </row>
    <row r="85" spans="1:11" x14ac:dyDescent="0.2">
      <c r="A85" s="1" t="s">
        <v>348</v>
      </c>
      <c r="B85" s="4">
        <f>B67/B84</f>
        <v>1024</v>
      </c>
      <c r="C85" s="4">
        <f t="shared" ref="C85:F85" si="2">C67/C84</f>
        <v>1024</v>
      </c>
      <c r="D85" s="4">
        <f t="shared" si="2"/>
        <v>1024</v>
      </c>
      <c r="E85" s="4">
        <f t="shared" si="2"/>
        <v>96</v>
      </c>
      <c r="F85" s="4">
        <f t="shared" si="2"/>
        <v>96</v>
      </c>
      <c r="H85" s="50" t="s">
        <v>440</v>
      </c>
      <c r="I85" s="23">
        <f>I84/I82</f>
        <v>8</v>
      </c>
      <c r="J85" s="23">
        <f t="shared" ref="J85:K85" si="3">J84/J82</f>
        <v>16</v>
      </c>
      <c r="K85" s="23">
        <f t="shared" si="3"/>
        <v>16</v>
      </c>
    </row>
    <row r="86" spans="1:11" x14ac:dyDescent="0.2">
      <c r="A86" s="1" t="s">
        <v>349</v>
      </c>
      <c r="B86" s="4">
        <f>B85/8</f>
        <v>128</v>
      </c>
      <c r="C86" s="4">
        <f t="shared" ref="C86:F86" si="4">C85/8</f>
        <v>128</v>
      </c>
      <c r="D86" s="4">
        <f t="shared" si="4"/>
        <v>128</v>
      </c>
      <c r="E86" s="4">
        <f t="shared" si="4"/>
        <v>12</v>
      </c>
      <c r="F86" s="4">
        <f t="shared" si="4"/>
        <v>12</v>
      </c>
      <c r="H86" s="2"/>
      <c r="I86" s="2"/>
      <c r="J86" s="2"/>
      <c r="K86" s="2"/>
    </row>
    <row r="87" spans="1:11" x14ac:dyDescent="0.2">
      <c r="A87" s="1" t="s">
        <v>350</v>
      </c>
      <c r="B87" s="15">
        <f>2*B86*B69/1000</f>
        <v>311.04000000000002</v>
      </c>
      <c r="C87" s="15">
        <f t="shared" ref="C87:F87" si="5">2*C86*C69/1000</f>
        <v>670.46400000000006</v>
      </c>
      <c r="D87" s="15">
        <f t="shared" si="5"/>
        <v>407.80799999999999</v>
      </c>
      <c r="E87" s="15">
        <f t="shared" si="5"/>
        <v>216.024</v>
      </c>
      <c r="F87" s="15">
        <f t="shared" si="5"/>
        <v>150.024</v>
      </c>
      <c r="G87" s="26"/>
      <c r="H87" s="2"/>
      <c r="I87" s="2"/>
      <c r="J87" s="2"/>
      <c r="K87" s="2"/>
    </row>
    <row r="88" spans="1:11" x14ac:dyDescent="0.2">
      <c r="A88" s="1" t="s">
        <v>351</v>
      </c>
      <c r="B88" s="15">
        <f>(B84*B87)-B70</f>
        <v>0</v>
      </c>
      <c r="C88" s="15">
        <f t="shared" ref="C88:F88" si="6">(C84*C87)-C70</f>
        <v>0</v>
      </c>
      <c r="D88" s="15">
        <f t="shared" si="6"/>
        <v>0</v>
      </c>
      <c r="E88" s="15">
        <f t="shared" si="6"/>
        <v>0</v>
      </c>
      <c r="F88" s="15">
        <f t="shared" si="6"/>
        <v>0</v>
      </c>
      <c r="G88" s="26"/>
      <c r="H88" s="2"/>
      <c r="I88" s="2"/>
      <c r="J88" s="4"/>
      <c r="K88" s="4"/>
    </row>
    <row r="89" spans="1:11" x14ac:dyDescent="0.2">
      <c r="A89" s="1" t="s">
        <v>352</v>
      </c>
      <c r="B89" s="4">
        <f>B72/B84</f>
        <v>8</v>
      </c>
      <c r="C89" s="4">
        <f t="shared" ref="C89:F89" si="7">C72/C84</f>
        <v>16</v>
      </c>
      <c r="D89" s="4">
        <f t="shared" si="7"/>
        <v>16</v>
      </c>
      <c r="E89" s="4">
        <f t="shared" si="7"/>
        <v>12</v>
      </c>
      <c r="F89" s="4">
        <f t="shared" si="7"/>
        <v>12</v>
      </c>
      <c r="H89" s="2"/>
      <c r="I89" s="2"/>
      <c r="J89" s="2"/>
      <c r="K89" s="2"/>
    </row>
    <row r="90" spans="1:11" x14ac:dyDescent="0.2">
      <c r="A90" s="1"/>
      <c r="B90" s="4"/>
      <c r="C90" s="4"/>
      <c r="D90" s="4"/>
      <c r="E90" s="4"/>
      <c r="F90" s="4"/>
      <c r="H90" s="2"/>
      <c r="I90" s="2"/>
      <c r="J90" s="2"/>
      <c r="K90" s="2"/>
    </row>
    <row r="91" spans="1:11" x14ac:dyDescent="0.2">
      <c r="A91" s="1"/>
      <c r="B91" s="4"/>
      <c r="C91" s="4"/>
      <c r="D91" s="4"/>
      <c r="E91" s="4"/>
      <c r="F91" s="4"/>
    </row>
    <row r="92" spans="1:11" x14ac:dyDescent="0.2">
      <c r="A92" s="1"/>
      <c r="B92" s="4"/>
      <c r="C92" s="4"/>
      <c r="D92" s="4"/>
      <c r="E92" s="4"/>
      <c r="F92" s="4"/>
    </row>
    <row r="93" spans="1:11" x14ac:dyDescent="0.2">
      <c r="A93" s="1"/>
      <c r="B93" s="4"/>
      <c r="C93" s="4"/>
      <c r="D93" s="4"/>
      <c r="E93" s="4"/>
      <c r="F93" s="4"/>
    </row>
    <row r="94" spans="1:11" x14ac:dyDescent="0.2">
      <c r="A94" s="1"/>
      <c r="B94" s="4"/>
      <c r="C94" s="4"/>
      <c r="D94" s="4"/>
      <c r="E94" s="4"/>
      <c r="F94" s="4"/>
    </row>
    <row r="95" spans="1:11" x14ac:dyDescent="0.2">
      <c r="A95" s="1"/>
      <c r="B95" s="4"/>
      <c r="C95" s="4"/>
      <c r="D95" s="4"/>
      <c r="E95" s="4"/>
      <c r="F95" s="4"/>
    </row>
    <row r="96" spans="1:11" x14ac:dyDescent="0.2">
      <c r="A96" s="1"/>
      <c r="B96" s="4"/>
      <c r="C96" s="4"/>
      <c r="D96" s="4"/>
      <c r="E96" s="4"/>
      <c r="F96" s="4"/>
    </row>
    <row r="97" spans="1:6" x14ac:dyDescent="0.2">
      <c r="A97" s="2"/>
      <c r="B97" s="4"/>
      <c r="C97" s="4"/>
      <c r="D97" s="4"/>
      <c r="E97" s="4"/>
      <c r="F9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10B-6582-1E40-BC09-1441494F1F78}">
  <dimension ref="A1:J93"/>
  <sheetViews>
    <sheetView zoomScale="160" zoomScaleNormal="160" workbookViewId="0">
      <pane ySplit="1" topLeftCell="A56" activePane="bottomLeft" state="frozen"/>
      <selection pane="bottomLeft" activeCell="B29" sqref="B29"/>
    </sheetView>
  </sheetViews>
  <sheetFormatPr baseColWidth="10" defaultRowHeight="15" x14ac:dyDescent="0.2"/>
  <cols>
    <col min="1" max="1" width="28.33203125" bestFit="1" customWidth="1"/>
    <col min="2" max="4" width="7.1640625" bestFit="1" customWidth="1"/>
  </cols>
  <sheetData>
    <row r="1" spans="1:4" x14ac:dyDescent="0.2">
      <c r="A1" s="2" t="s">
        <v>73</v>
      </c>
      <c r="B1" s="2" t="s">
        <v>166</v>
      </c>
      <c r="C1" s="2" t="s">
        <v>167</v>
      </c>
      <c r="D1" s="2" t="s">
        <v>168</v>
      </c>
    </row>
    <row r="2" spans="1:4" x14ac:dyDescent="0.2">
      <c r="A2" s="1" t="s">
        <v>0</v>
      </c>
      <c r="B2" s="4" t="s">
        <v>169</v>
      </c>
      <c r="C2" s="4" t="s">
        <v>169</v>
      </c>
      <c r="D2" s="4" t="s">
        <v>169</v>
      </c>
    </row>
    <row r="3" spans="1:4" x14ac:dyDescent="0.2">
      <c r="A3" s="1" t="s">
        <v>7</v>
      </c>
      <c r="B3" s="4">
        <v>2027</v>
      </c>
      <c r="C3" s="4">
        <v>2027</v>
      </c>
      <c r="D3" s="4">
        <v>2027</v>
      </c>
    </row>
    <row r="4" spans="1:4" x14ac:dyDescent="0.2">
      <c r="A4" s="1" t="s">
        <v>9</v>
      </c>
      <c r="B4" s="4"/>
      <c r="C4" s="4"/>
      <c r="D4" s="4"/>
    </row>
    <row r="5" spans="1:4" x14ac:dyDescent="0.2">
      <c r="A5" s="1" t="s">
        <v>93</v>
      </c>
      <c r="B5" s="4"/>
      <c r="C5" s="4"/>
      <c r="D5" s="4"/>
    </row>
    <row r="6" spans="1:4" x14ac:dyDescent="0.2">
      <c r="A6" s="1" t="s">
        <v>8</v>
      </c>
      <c r="B6" s="4"/>
      <c r="C6" s="4"/>
      <c r="D6" s="4"/>
    </row>
    <row r="7" spans="1:4" x14ac:dyDescent="0.2">
      <c r="A7" s="1" t="s">
        <v>26</v>
      </c>
      <c r="B7" s="4"/>
      <c r="C7" s="4"/>
      <c r="D7" s="4"/>
    </row>
    <row r="8" spans="1:4" x14ac:dyDescent="0.2">
      <c r="A8" s="1" t="s">
        <v>3</v>
      </c>
      <c r="B8" s="4"/>
      <c r="C8" s="4"/>
      <c r="D8" s="4"/>
    </row>
    <row r="9" spans="1:4" x14ac:dyDescent="0.2">
      <c r="A9" s="1" t="s">
        <v>1</v>
      </c>
      <c r="B9" s="4">
        <v>1400</v>
      </c>
      <c r="C9" s="4">
        <v>1400</v>
      </c>
      <c r="D9" s="4">
        <v>1400</v>
      </c>
    </row>
    <row r="10" spans="1:4" x14ac:dyDescent="0.2">
      <c r="A10" s="1" t="s">
        <v>199</v>
      </c>
      <c r="B10" s="4">
        <v>1700</v>
      </c>
      <c r="C10" s="4">
        <v>1700</v>
      </c>
      <c r="D10" s="4">
        <v>1700</v>
      </c>
    </row>
    <row r="11" spans="1:4" x14ac:dyDescent="0.2">
      <c r="A11" s="1" t="s">
        <v>200</v>
      </c>
      <c r="B11" s="4">
        <v>1700</v>
      </c>
      <c r="C11" s="4">
        <v>1700</v>
      </c>
      <c r="D11" s="4">
        <v>1700</v>
      </c>
    </row>
    <row r="12" spans="1:4" x14ac:dyDescent="0.2">
      <c r="A12" s="2" t="s">
        <v>201</v>
      </c>
      <c r="B12" s="4">
        <v>2000</v>
      </c>
      <c r="C12" s="4">
        <v>2000</v>
      </c>
      <c r="D12" s="4">
        <v>2000</v>
      </c>
    </row>
    <row r="13" spans="1:4" x14ac:dyDescent="0.2">
      <c r="A13" s="23"/>
    </row>
    <row r="14" spans="1:4" x14ac:dyDescent="0.2">
      <c r="A14" s="1" t="s">
        <v>170</v>
      </c>
      <c r="B14" s="4">
        <v>1</v>
      </c>
      <c r="C14" s="4">
        <v>1</v>
      </c>
      <c r="D14" s="4">
        <v>2</v>
      </c>
    </row>
    <row r="15" spans="1:4" x14ac:dyDescent="0.2">
      <c r="A15" s="1" t="s">
        <v>172</v>
      </c>
      <c r="B15" s="4">
        <v>32</v>
      </c>
      <c r="C15" s="4">
        <v>32</v>
      </c>
      <c r="D15" s="4">
        <v>32</v>
      </c>
    </row>
    <row r="16" spans="1:4" x14ac:dyDescent="0.2">
      <c r="A16" s="1" t="s">
        <v>171</v>
      </c>
      <c r="B16" s="4">
        <f>B15*B14</f>
        <v>32</v>
      </c>
      <c r="C16" s="4">
        <f>C15*C14</f>
        <v>32</v>
      </c>
      <c r="D16" s="4">
        <f>D15*D14</f>
        <v>64</v>
      </c>
    </row>
    <row r="17" spans="1:10" x14ac:dyDescent="0.2">
      <c r="A17" s="1" t="s">
        <v>173</v>
      </c>
      <c r="B17" s="4">
        <v>4</v>
      </c>
      <c r="C17" s="4">
        <v>4</v>
      </c>
      <c r="D17" s="4">
        <v>4</v>
      </c>
    </row>
    <row r="18" spans="1:10" x14ac:dyDescent="0.2">
      <c r="A18" s="1" t="s">
        <v>174</v>
      </c>
      <c r="B18" s="4">
        <v>4</v>
      </c>
      <c r="C18" s="4">
        <v>4</v>
      </c>
      <c r="D18" s="4">
        <v>4</v>
      </c>
    </row>
    <row r="19" spans="1:10" x14ac:dyDescent="0.2">
      <c r="A19" s="1" t="s">
        <v>175</v>
      </c>
      <c r="B19" s="4">
        <f>B16*B17</f>
        <v>128</v>
      </c>
      <c r="C19" s="4">
        <f t="shared" ref="C19:D19" si="0">C16*C17</f>
        <v>128</v>
      </c>
      <c r="D19" s="4">
        <f t="shared" si="0"/>
        <v>256</v>
      </c>
    </row>
    <row r="20" spans="1:10" x14ac:dyDescent="0.2">
      <c r="A20" s="1" t="s">
        <v>176</v>
      </c>
      <c r="B20" s="4">
        <f>B18*B16</f>
        <v>128</v>
      </c>
      <c r="C20" s="4">
        <f t="shared" ref="C20:D20" si="1">C18*C16</f>
        <v>128</v>
      </c>
      <c r="D20" s="4">
        <f t="shared" si="1"/>
        <v>256</v>
      </c>
    </row>
    <row r="21" spans="1:10" x14ac:dyDescent="0.2">
      <c r="A21" s="2"/>
      <c r="B21" s="4"/>
      <c r="C21" s="4"/>
      <c r="D21" s="4"/>
    </row>
    <row r="22" spans="1:10" x14ac:dyDescent="0.2">
      <c r="A22" s="2"/>
      <c r="B22" s="4"/>
      <c r="C22" s="4"/>
      <c r="D22" s="4"/>
    </row>
    <row r="23" spans="1:10" x14ac:dyDescent="0.2">
      <c r="A23" s="2" t="s">
        <v>182</v>
      </c>
      <c r="B23" s="4">
        <v>128</v>
      </c>
      <c r="C23" s="4">
        <v>128</v>
      </c>
      <c r="D23" s="4">
        <v>128</v>
      </c>
      <c r="F23" s="4" t="s">
        <v>221</v>
      </c>
      <c r="G23" s="4" t="s">
        <v>240</v>
      </c>
      <c r="I23" s="4" t="s">
        <v>241</v>
      </c>
      <c r="J23" s="4"/>
    </row>
    <row r="24" spans="1:10" x14ac:dyDescent="0.2">
      <c r="A24" s="2" t="s">
        <v>177</v>
      </c>
      <c r="B24" s="4">
        <v>512</v>
      </c>
      <c r="C24" s="4">
        <v>512</v>
      </c>
      <c r="D24" s="4">
        <v>512</v>
      </c>
      <c r="F24" s="4" t="s">
        <v>222</v>
      </c>
      <c r="G24" s="4">
        <v>8</v>
      </c>
      <c r="H24" s="4"/>
      <c r="I24" s="4"/>
      <c r="J24" s="4"/>
    </row>
    <row r="25" spans="1:10" x14ac:dyDescent="0.2">
      <c r="A25" s="2" t="s">
        <v>178</v>
      </c>
      <c r="B25" s="4">
        <v>512</v>
      </c>
      <c r="C25" s="4">
        <v>512</v>
      </c>
      <c r="D25" s="4">
        <v>512</v>
      </c>
      <c r="F25" s="4" t="s">
        <v>223</v>
      </c>
      <c r="G25" s="4">
        <v>16</v>
      </c>
      <c r="H25" s="4"/>
      <c r="I25" s="4"/>
      <c r="J25" s="4"/>
    </row>
    <row r="26" spans="1:10" x14ac:dyDescent="0.2">
      <c r="A26" s="2" t="s">
        <v>179</v>
      </c>
      <c r="B26" s="4">
        <v>512</v>
      </c>
      <c r="C26" s="4">
        <v>512</v>
      </c>
      <c r="D26" s="4">
        <v>512</v>
      </c>
      <c r="F26" s="4" t="s">
        <v>224</v>
      </c>
      <c r="G26" s="4" t="s">
        <v>225</v>
      </c>
      <c r="H26" s="4"/>
      <c r="I26" s="4"/>
      <c r="J26" s="4"/>
    </row>
    <row r="27" spans="1:10" x14ac:dyDescent="0.2">
      <c r="A27" s="2" t="s">
        <v>180</v>
      </c>
      <c r="B27" s="4">
        <v>2048</v>
      </c>
      <c r="C27" s="4">
        <v>2048</v>
      </c>
      <c r="D27" s="4">
        <v>2048</v>
      </c>
      <c r="F27" s="4" t="s">
        <v>226</v>
      </c>
      <c r="G27" s="4" t="s">
        <v>227</v>
      </c>
      <c r="H27" s="4">
        <v>128</v>
      </c>
      <c r="I27" s="4" t="s">
        <v>228</v>
      </c>
      <c r="J27" s="4" t="s">
        <v>231</v>
      </c>
    </row>
    <row r="28" spans="1:10" x14ac:dyDescent="0.2">
      <c r="A28" s="2" t="s">
        <v>181</v>
      </c>
      <c r="B28" s="4">
        <v>2048</v>
      </c>
      <c r="C28" s="4">
        <v>2048</v>
      </c>
      <c r="D28" s="4">
        <v>2048</v>
      </c>
      <c r="F28" s="4" t="s">
        <v>226</v>
      </c>
      <c r="G28" s="4" t="s">
        <v>225</v>
      </c>
      <c r="H28" s="4">
        <v>16</v>
      </c>
      <c r="I28" s="4" t="s">
        <v>229</v>
      </c>
      <c r="J28" s="4" t="s">
        <v>232</v>
      </c>
    </row>
    <row r="29" spans="1:10" x14ac:dyDescent="0.2">
      <c r="A29" s="2"/>
      <c r="B29" s="4"/>
      <c r="C29" s="4"/>
      <c r="D29" s="4"/>
      <c r="F29" s="4"/>
      <c r="G29" s="4"/>
      <c r="H29" s="4">
        <f>H27*H28</f>
        <v>2048</v>
      </c>
      <c r="I29" s="4" t="s">
        <v>230</v>
      </c>
      <c r="J29" s="4" t="s">
        <v>233</v>
      </c>
    </row>
    <row r="30" spans="1:10" x14ac:dyDescent="0.2">
      <c r="A30" s="2"/>
      <c r="B30" s="4"/>
      <c r="C30" s="4"/>
      <c r="D30" s="4"/>
      <c r="F30" s="4" t="s">
        <v>234</v>
      </c>
      <c r="G30" s="4"/>
      <c r="H30" s="4"/>
      <c r="I30" s="4"/>
      <c r="J30" s="4"/>
    </row>
    <row r="31" spans="1:10" x14ac:dyDescent="0.2">
      <c r="A31" s="2" t="s">
        <v>183</v>
      </c>
      <c r="B31" s="4">
        <v>0</v>
      </c>
      <c r="C31" s="4">
        <v>0</v>
      </c>
      <c r="D31" s="4">
        <v>0</v>
      </c>
      <c r="F31" s="4" t="s">
        <v>222</v>
      </c>
      <c r="G31" s="4">
        <v>4</v>
      </c>
      <c r="H31" s="4"/>
      <c r="I31" s="4"/>
      <c r="J31" s="4"/>
    </row>
    <row r="32" spans="1:10" x14ac:dyDescent="0.2">
      <c r="A32" s="2" t="s">
        <v>184</v>
      </c>
      <c r="B32" s="4">
        <v>32</v>
      </c>
      <c r="C32" s="4">
        <v>32</v>
      </c>
      <c r="D32" s="4">
        <v>32</v>
      </c>
      <c r="F32" s="4" t="s">
        <v>223</v>
      </c>
      <c r="G32" s="4">
        <v>8</v>
      </c>
      <c r="H32" s="4"/>
      <c r="I32" s="4"/>
      <c r="J32" s="4"/>
    </row>
    <row r="33" spans="1:10" x14ac:dyDescent="0.2">
      <c r="A33" s="2"/>
      <c r="B33" s="4"/>
      <c r="C33" s="4"/>
      <c r="D33" s="4"/>
      <c r="F33" s="4" t="s">
        <v>224</v>
      </c>
      <c r="G33" s="4" t="s">
        <v>235</v>
      </c>
      <c r="H33" s="4"/>
      <c r="I33" s="4"/>
      <c r="J33" s="4"/>
    </row>
    <row r="34" spans="1:10" x14ac:dyDescent="0.2">
      <c r="A34" s="2"/>
      <c r="B34" s="4"/>
      <c r="C34" s="4"/>
      <c r="D34" s="4"/>
      <c r="F34" s="4" t="s">
        <v>226</v>
      </c>
      <c r="G34" s="4" t="s">
        <v>236</v>
      </c>
      <c r="H34" s="4">
        <v>32</v>
      </c>
      <c r="I34" s="4" t="s">
        <v>228</v>
      </c>
      <c r="J34" s="4" t="s">
        <v>237</v>
      </c>
    </row>
    <row r="35" spans="1:10" x14ac:dyDescent="0.2">
      <c r="A35" s="2" t="s">
        <v>182</v>
      </c>
      <c r="B35" s="4">
        <f t="shared" ref="B35:D40" si="2">B23*B$19</f>
        <v>16384</v>
      </c>
      <c r="C35" s="4">
        <f t="shared" si="2"/>
        <v>16384</v>
      </c>
      <c r="D35" s="4">
        <f t="shared" si="2"/>
        <v>32768</v>
      </c>
      <c r="F35" s="4" t="s">
        <v>226</v>
      </c>
      <c r="G35" s="4" t="s">
        <v>235</v>
      </c>
      <c r="H35" s="4">
        <v>1</v>
      </c>
      <c r="I35" s="4" t="s">
        <v>229</v>
      </c>
      <c r="J35" s="4" t="s">
        <v>238</v>
      </c>
    </row>
    <row r="36" spans="1:10" x14ac:dyDescent="0.2">
      <c r="A36" s="2" t="s">
        <v>177</v>
      </c>
      <c r="B36" s="4">
        <f t="shared" si="2"/>
        <v>65536</v>
      </c>
      <c r="C36" s="4">
        <f t="shared" si="2"/>
        <v>65536</v>
      </c>
      <c r="D36" s="4">
        <f t="shared" si="2"/>
        <v>131072</v>
      </c>
      <c r="F36" s="4"/>
      <c r="G36" s="4"/>
      <c r="H36" s="4">
        <v>32</v>
      </c>
      <c r="I36" s="4" t="s">
        <v>230</v>
      </c>
      <c r="J36" s="4" t="s">
        <v>237</v>
      </c>
    </row>
    <row r="37" spans="1:10" x14ac:dyDescent="0.2">
      <c r="A37" s="2" t="s">
        <v>178</v>
      </c>
      <c r="B37" s="4">
        <f t="shared" si="2"/>
        <v>65536</v>
      </c>
      <c r="C37" s="4">
        <f t="shared" si="2"/>
        <v>65536</v>
      </c>
      <c r="D37" s="4">
        <f t="shared" si="2"/>
        <v>131072</v>
      </c>
    </row>
    <row r="38" spans="1:10" x14ac:dyDescent="0.2">
      <c r="A38" s="2" t="s">
        <v>179</v>
      </c>
      <c r="B38" s="4">
        <f t="shared" si="2"/>
        <v>65536</v>
      </c>
      <c r="C38" s="4">
        <f t="shared" si="2"/>
        <v>65536</v>
      </c>
      <c r="D38" s="4">
        <f t="shared" si="2"/>
        <v>131072</v>
      </c>
    </row>
    <row r="39" spans="1:10" x14ac:dyDescent="0.2">
      <c r="A39" s="2" t="s">
        <v>180</v>
      </c>
      <c r="B39" s="4">
        <f t="shared" si="2"/>
        <v>262144</v>
      </c>
      <c r="C39" s="4">
        <f t="shared" si="2"/>
        <v>262144</v>
      </c>
      <c r="D39" s="4">
        <f t="shared" si="2"/>
        <v>524288</v>
      </c>
    </row>
    <row r="40" spans="1:10" x14ac:dyDescent="0.2">
      <c r="A40" s="2" t="s">
        <v>181</v>
      </c>
      <c r="B40" s="4">
        <f t="shared" si="2"/>
        <v>262144</v>
      </c>
      <c r="C40" s="4">
        <f t="shared" si="2"/>
        <v>262144</v>
      </c>
      <c r="D40" s="4">
        <f t="shared" si="2"/>
        <v>524288</v>
      </c>
    </row>
    <row r="41" spans="1:10" x14ac:dyDescent="0.2">
      <c r="A41" s="2"/>
      <c r="B41" s="4"/>
      <c r="C41" s="4"/>
      <c r="D41" s="4"/>
    </row>
    <row r="42" spans="1:10" x14ac:dyDescent="0.2">
      <c r="A42" s="2"/>
      <c r="B42" s="4"/>
      <c r="C42" s="4"/>
      <c r="D42" s="4"/>
    </row>
    <row r="43" spans="1:10" x14ac:dyDescent="0.2">
      <c r="A43" s="2" t="s">
        <v>183</v>
      </c>
      <c r="B43" s="4">
        <f t="shared" ref="B43:D44" si="3">B31*B$20</f>
        <v>0</v>
      </c>
      <c r="C43" s="4">
        <f t="shared" si="3"/>
        <v>0</v>
      </c>
      <c r="D43" s="4">
        <f t="shared" si="3"/>
        <v>0</v>
      </c>
    </row>
    <row r="44" spans="1:10" x14ac:dyDescent="0.2">
      <c r="A44" s="2" t="s">
        <v>184</v>
      </c>
      <c r="B44" s="4">
        <f t="shared" si="3"/>
        <v>4096</v>
      </c>
      <c r="C44" s="4">
        <f t="shared" si="3"/>
        <v>4096</v>
      </c>
      <c r="D44" s="4">
        <f t="shared" si="3"/>
        <v>8192</v>
      </c>
    </row>
    <row r="45" spans="1:10" x14ac:dyDescent="0.2">
      <c r="A45" s="2"/>
      <c r="B45" s="4"/>
      <c r="C45" s="4"/>
      <c r="D45" s="4"/>
    </row>
    <row r="46" spans="1:10" x14ac:dyDescent="0.2">
      <c r="A46" s="2"/>
      <c r="B46" s="4"/>
      <c r="C46" s="4"/>
      <c r="D46" s="4"/>
    </row>
    <row r="47" spans="1:10" x14ac:dyDescent="0.2">
      <c r="A47" s="2" t="s">
        <v>185</v>
      </c>
      <c r="B47" s="12">
        <f>B35*2*B$10/1000000</f>
        <v>55.705599999999997</v>
      </c>
      <c r="C47" s="12">
        <f t="shared" ref="C47:D47" si="4">C35*2*C$10/1000000</f>
        <v>55.705599999999997</v>
      </c>
      <c r="D47" s="12">
        <f t="shared" si="4"/>
        <v>111.41119999999999</v>
      </c>
    </row>
    <row r="48" spans="1:10" x14ac:dyDescent="0.2">
      <c r="A48" s="2" t="s">
        <v>186</v>
      </c>
      <c r="B48" s="12">
        <f t="shared" ref="B48:D48" si="5">B36*2*B$10/1000000</f>
        <v>222.82239999999999</v>
      </c>
      <c r="C48" s="12">
        <f t="shared" si="5"/>
        <v>222.82239999999999</v>
      </c>
      <c r="D48" s="12">
        <f t="shared" si="5"/>
        <v>445.64479999999998</v>
      </c>
    </row>
    <row r="49" spans="1:8" x14ac:dyDescent="0.2">
      <c r="A49" s="2" t="s">
        <v>187</v>
      </c>
      <c r="B49" s="12">
        <f t="shared" ref="B49:D49" si="6">B37*2*B$10/1000000</f>
        <v>222.82239999999999</v>
      </c>
      <c r="C49" s="12">
        <f t="shared" si="6"/>
        <v>222.82239999999999</v>
      </c>
      <c r="D49" s="12">
        <f t="shared" si="6"/>
        <v>445.64479999999998</v>
      </c>
    </row>
    <row r="50" spans="1:8" x14ac:dyDescent="0.2">
      <c r="A50" s="2" t="s">
        <v>188</v>
      </c>
      <c r="B50" s="12">
        <f t="shared" ref="B50:D50" si="7">B38*2*B$10/1000000</f>
        <v>222.82239999999999</v>
      </c>
      <c r="C50" s="12">
        <f t="shared" si="7"/>
        <v>222.82239999999999</v>
      </c>
      <c r="D50" s="12">
        <f t="shared" si="7"/>
        <v>445.64479999999998</v>
      </c>
    </row>
    <row r="51" spans="1:8" x14ac:dyDescent="0.2">
      <c r="A51" s="2" t="s">
        <v>189</v>
      </c>
      <c r="B51" s="12">
        <f t="shared" ref="B51:D51" si="8">B39*2*B$10/1000000</f>
        <v>891.28959999999995</v>
      </c>
      <c r="C51" s="12">
        <f t="shared" si="8"/>
        <v>891.28959999999995</v>
      </c>
      <c r="D51" s="12">
        <f t="shared" si="8"/>
        <v>1782.5791999999999</v>
      </c>
    </row>
    <row r="52" spans="1:8" x14ac:dyDescent="0.2">
      <c r="A52" s="2" t="s">
        <v>190</v>
      </c>
      <c r="B52" s="25">
        <f t="shared" ref="B52:D52" si="9">B40*2*B$10/1000000</f>
        <v>891.28959999999995</v>
      </c>
      <c r="C52" s="25">
        <f t="shared" si="9"/>
        <v>891.28959999999995</v>
      </c>
      <c r="D52" s="25">
        <f t="shared" si="9"/>
        <v>1782.5791999999999</v>
      </c>
      <c r="F52">
        <v>632</v>
      </c>
      <c r="G52">
        <v>632</v>
      </c>
      <c r="H52">
        <v>1264</v>
      </c>
    </row>
    <row r="53" spans="1:8" x14ac:dyDescent="0.2">
      <c r="A53" s="2"/>
      <c r="B53" s="4"/>
      <c r="C53" s="4"/>
      <c r="D53" s="4"/>
      <c r="F53" s="26"/>
    </row>
    <row r="54" spans="1:8" x14ac:dyDescent="0.2">
      <c r="A54" s="2"/>
      <c r="B54" s="4"/>
      <c r="C54" s="4"/>
      <c r="D54" s="4"/>
      <c r="F54" s="26"/>
    </row>
    <row r="55" spans="1:8" x14ac:dyDescent="0.2">
      <c r="A55" s="2" t="s">
        <v>191</v>
      </c>
      <c r="B55" s="6">
        <f>B43*2*B$10/1000000</f>
        <v>0</v>
      </c>
      <c r="C55" s="6">
        <f t="shared" ref="C55:D55" si="10">C43*2*C$10/1000000</f>
        <v>0</v>
      </c>
      <c r="D55" s="6">
        <f t="shared" si="10"/>
        <v>0</v>
      </c>
    </row>
    <row r="56" spans="1:8" x14ac:dyDescent="0.2">
      <c r="A56" s="2" t="s">
        <v>192</v>
      </c>
      <c r="B56" s="6">
        <f t="shared" ref="B56:D56" si="11">B44*2*B$10/1000000</f>
        <v>13.926399999999999</v>
      </c>
      <c r="C56" s="6">
        <f t="shared" si="11"/>
        <v>13.926399999999999</v>
      </c>
      <c r="D56" s="6">
        <f t="shared" si="11"/>
        <v>27.852799999999998</v>
      </c>
    </row>
    <row r="57" spans="1:8" x14ac:dyDescent="0.2">
      <c r="A57" s="24"/>
      <c r="B57" s="4"/>
      <c r="C57" s="4"/>
      <c r="D57" s="4"/>
    </row>
    <row r="58" spans="1:8" x14ac:dyDescent="0.2">
      <c r="A58" s="2"/>
      <c r="B58" s="4"/>
      <c r="C58" s="4"/>
      <c r="D58" s="4"/>
    </row>
    <row r="59" spans="1:8" x14ac:dyDescent="0.2">
      <c r="A59" s="1" t="s">
        <v>54</v>
      </c>
      <c r="B59" s="4" t="b">
        <v>0</v>
      </c>
      <c r="C59" s="4" t="b">
        <v>0</v>
      </c>
      <c r="D59" s="4" t="b">
        <v>0</v>
      </c>
    </row>
    <row r="60" spans="1:8" x14ac:dyDescent="0.2">
      <c r="A60" s="1" t="s">
        <v>55</v>
      </c>
      <c r="B60" s="4" t="b">
        <v>0</v>
      </c>
      <c r="C60" s="4" t="b">
        <v>0</v>
      </c>
      <c r="D60" s="4" t="b">
        <v>0</v>
      </c>
    </row>
    <row r="61" spans="1:8" x14ac:dyDescent="0.2">
      <c r="A61" s="1" t="s">
        <v>56</v>
      </c>
      <c r="B61" s="4">
        <v>0</v>
      </c>
      <c r="C61" s="4">
        <v>0</v>
      </c>
      <c r="D61" s="4">
        <v>0</v>
      </c>
    </row>
    <row r="62" spans="1:8" x14ac:dyDescent="0.2">
      <c r="A62" s="1"/>
      <c r="B62" s="4"/>
      <c r="C62" s="4"/>
      <c r="D62" s="4"/>
    </row>
    <row r="63" spans="1:8" x14ac:dyDescent="0.2">
      <c r="A63" s="1" t="s">
        <v>2</v>
      </c>
      <c r="B63" s="4" t="s">
        <v>193</v>
      </c>
      <c r="C63" s="4" t="s">
        <v>194</v>
      </c>
      <c r="D63" s="4" t="s">
        <v>194</v>
      </c>
    </row>
    <row r="64" spans="1:8" x14ac:dyDescent="0.2">
      <c r="A64" s="1" t="s">
        <v>195</v>
      </c>
      <c r="B64" s="4">
        <v>4</v>
      </c>
      <c r="C64" s="4">
        <v>6</v>
      </c>
      <c r="D64" s="4">
        <v>12</v>
      </c>
    </row>
    <row r="65" spans="1:4" x14ac:dyDescent="0.2">
      <c r="A65" s="1" t="s">
        <v>196</v>
      </c>
      <c r="B65" s="4">
        <v>4</v>
      </c>
      <c r="C65" s="4">
        <v>4</v>
      </c>
      <c r="D65" s="4">
        <v>4</v>
      </c>
    </row>
    <row r="66" spans="1:4" x14ac:dyDescent="0.2">
      <c r="A66" s="1" t="s">
        <v>197</v>
      </c>
      <c r="B66" s="4">
        <f>B64*B65</f>
        <v>16</v>
      </c>
      <c r="C66" s="4">
        <f>C64*C65</f>
        <v>24</v>
      </c>
      <c r="D66" s="4">
        <f>D64*D65</f>
        <v>48</v>
      </c>
    </row>
    <row r="67" spans="1:4" x14ac:dyDescent="0.2">
      <c r="A67" s="1" t="s">
        <v>198</v>
      </c>
      <c r="B67" s="4">
        <v>320</v>
      </c>
      <c r="C67" s="4">
        <v>320</v>
      </c>
      <c r="D67" s="4">
        <v>320</v>
      </c>
    </row>
    <row r="68" spans="1:4" x14ac:dyDescent="0.2">
      <c r="A68" s="1" t="s">
        <v>98</v>
      </c>
      <c r="B68" s="11">
        <f>B64*B67</f>
        <v>1280</v>
      </c>
      <c r="C68" s="4">
        <f>C64*C67</f>
        <v>1920</v>
      </c>
      <c r="D68" s="4">
        <f>D64*D67</f>
        <v>3840</v>
      </c>
    </row>
    <row r="69" spans="1:4" x14ac:dyDescent="0.2">
      <c r="A69" s="1" t="s">
        <v>105</v>
      </c>
      <c r="B69" s="4">
        <f>B68/1024</f>
        <v>1.25</v>
      </c>
      <c r="C69" s="4">
        <f>C68/1024</f>
        <v>1.875</v>
      </c>
      <c r="D69" s="4">
        <f>D68/1024</f>
        <v>3.75</v>
      </c>
    </row>
    <row r="70" spans="1:4" x14ac:dyDescent="0.2">
      <c r="A70" s="1"/>
      <c r="B70" s="4"/>
      <c r="C70" s="4"/>
      <c r="D70" s="4"/>
    </row>
    <row r="71" spans="1:4" x14ac:dyDescent="0.2">
      <c r="A71" s="1" t="s">
        <v>220</v>
      </c>
      <c r="B71" s="4">
        <v>4</v>
      </c>
      <c r="C71" s="4">
        <v>4</v>
      </c>
      <c r="D71" s="4">
        <v>4</v>
      </c>
    </row>
    <row r="72" spans="1:4" x14ac:dyDescent="0.2">
      <c r="A72" s="1" t="s">
        <v>101</v>
      </c>
      <c r="B72" s="4">
        <f>B71*B16</f>
        <v>128</v>
      </c>
      <c r="C72" s="4">
        <f t="shared" ref="C72:D72" si="12">C71*C16</f>
        <v>128</v>
      </c>
      <c r="D72" s="4">
        <f t="shared" si="12"/>
        <v>256</v>
      </c>
    </row>
    <row r="73" spans="1:4" x14ac:dyDescent="0.2">
      <c r="A73" s="1"/>
      <c r="B73" s="4"/>
      <c r="C73" s="4"/>
      <c r="D73" s="4"/>
    </row>
    <row r="74" spans="1:4" x14ac:dyDescent="0.2">
      <c r="A74" s="1"/>
      <c r="B74" s="4"/>
      <c r="C74" s="4"/>
      <c r="D74" s="4"/>
    </row>
    <row r="75" spans="1:4" x14ac:dyDescent="0.2">
      <c r="A75" s="1"/>
      <c r="B75" s="4"/>
      <c r="C75" s="4"/>
      <c r="D75" s="4"/>
    </row>
    <row r="76" spans="1:4" x14ac:dyDescent="0.2">
      <c r="A76" s="1"/>
      <c r="B76" s="4"/>
      <c r="C76" s="4"/>
      <c r="D76" s="4"/>
    </row>
    <row r="77" spans="1:4" x14ac:dyDescent="0.2">
      <c r="A77" s="1"/>
      <c r="B77" s="4"/>
      <c r="C77" s="4"/>
      <c r="D77" s="4"/>
    </row>
    <row r="78" spans="1:4" x14ac:dyDescent="0.2">
      <c r="A78" s="1" t="s">
        <v>107</v>
      </c>
      <c r="B78" s="4">
        <v>50</v>
      </c>
      <c r="C78" s="4">
        <v>50</v>
      </c>
      <c r="D78" s="4">
        <v>100</v>
      </c>
    </row>
    <row r="79" spans="1:4" x14ac:dyDescent="0.2">
      <c r="A79" s="2"/>
      <c r="B79" s="4"/>
      <c r="C79" s="4"/>
      <c r="D79" s="4"/>
    </row>
    <row r="80" spans="1:4" x14ac:dyDescent="0.2">
      <c r="A80" s="2"/>
      <c r="B80" s="4"/>
      <c r="C80" s="4"/>
      <c r="D80" s="4"/>
    </row>
    <row r="81" spans="1:4" x14ac:dyDescent="0.2">
      <c r="A81" s="2"/>
      <c r="B81" s="4"/>
      <c r="C81" s="4"/>
      <c r="D81" s="4"/>
    </row>
    <row r="82" spans="1:4" x14ac:dyDescent="0.2">
      <c r="A82" s="2"/>
      <c r="B82" s="4"/>
      <c r="C82" s="4"/>
      <c r="D82" s="4"/>
    </row>
    <row r="83" spans="1:4" x14ac:dyDescent="0.2">
      <c r="A83" s="2"/>
      <c r="B83" s="4"/>
      <c r="C83" s="4"/>
      <c r="D83" s="4"/>
    </row>
    <row r="84" spans="1:4" x14ac:dyDescent="0.2">
      <c r="A84" s="2"/>
      <c r="B84" s="4"/>
      <c r="C84" s="4"/>
      <c r="D84" s="4"/>
    </row>
    <row r="85" spans="1:4" x14ac:dyDescent="0.2">
      <c r="A85" s="2"/>
      <c r="B85" s="4"/>
      <c r="C85" s="4"/>
      <c r="D85" s="4"/>
    </row>
    <row r="86" spans="1:4" x14ac:dyDescent="0.2">
      <c r="A86" s="2"/>
      <c r="B86" s="4"/>
      <c r="C86" s="4"/>
      <c r="D86" s="4"/>
    </row>
    <row r="87" spans="1:4" x14ac:dyDescent="0.2">
      <c r="A87" s="2"/>
      <c r="B87" s="4"/>
      <c r="C87" s="4"/>
      <c r="D87" s="4"/>
    </row>
    <row r="88" spans="1:4" x14ac:dyDescent="0.2">
      <c r="A88" s="2"/>
      <c r="B88" s="4"/>
      <c r="C88" s="4"/>
      <c r="D88" s="4"/>
    </row>
    <row r="89" spans="1:4" x14ac:dyDescent="0.2">
      <c r="A89" s="2"/>
      <c r="B89" s="4"/>
      <c r="C89" s="4"/>
      <c r="D89" s="4"/>
    </row>
    <row r="90" spans="1:4" x14ac:dyDescent="0.2">
      <c r="A90" s="2"/>
      <c r="B90" s="4"/>
      <c r="C90" s="4"/>
      <c r="D90" s="4"/>
    </row>
    <row r="91" spans="1:4" x14ac:dyDescent="0.2">
      <c r="A91" s="2"/>
      <c r="B91" s="4"/>
      <c r="C91" s="4"/>
      <c r="D91" s="4"/>
    </row>
    <row r="92" spans="1:4" x14ac:dyDescent="0.2">
      <c r="A92" s="2"/>
      <c r="B92" s="4"/>
      <c r="C92" s="4"/>
      <c r="D92" s="4"/>
    </row>
    <row r="93" spans="1:4" x14ac:dyDescent="0.2">
      <c r="A93" s="2"/>
      <c r="B93" s="4"/>
      <c r="C93" s="4"/>
      <c r="D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4946-34AA-3943-9C25-3AF89219502B}">
  <dimension ref="A1:G26"/>
  <sheetViews>
    <sheetView topLeftCell="A5" workbookViewId="0">
      <selection activeCell="B39" sqref="B39"/>
    </sheetView>
  </sheetViews>
  <sheetFormatPr baseColWidth="10" defaultRowHeight="15" x14ac:dyDescent="0.2"/>
  <cols>
    <col min="1" max="1" width="23.5" bestFit="1" customWidth="1"/>
    <col min="2" max="2" width="34.33203125" bestFit="1" customWidth="1"/>
    <col min="3" max="3" width="23" bestFit="1" customWidth="1"/>
    <col min="4" max="4" width="24" bestFit="1" customWidth="1"/>
    <col min="5" max="5" width="37.83203125" bestFit="1" customWidth="1"/>
    <col min="6" max="6" width="37.33203125" bestFit="1" customWidth="1"/>
    <col min="7" max="7" width="14.6640625" bestFit="1" customWidth="1"/>
  </cols>
  <sheetData>
    <row r="1" spans="1:7" x14ac:dyDescent="0.2">
      <c r="A1" s="4"/>
      <c r="B1" s="4" t="s">
        <v>242</v>
      </c>
      <c r="C1" s="4" t="s">
        <v>166</v>
      </c>
      <c r="D1" s="4" t="s">
        <v>243</v>
      </c>
      <c r="E1" s="4" t="s">
        <v>168</v>
      </c>
      <c r="F1" s="4" t="s">
        <v>244</v>
      </c>
      <c r="G1" s="4" t="s">
        <v>245</v>
      </c>
    </row>
    <row r="2" spans="1:7" x14ac:dyDescent="0.2">
      <c r="A2" s="4" t="s">
        <v>246</v>
      </c>
      <c r="B2" s="4" t="s">
        <v>247</v>
      </c>
      <c r="C2" s="4" t="s">
        <v>248</v>
      </c>
      <c r="D2" s="4" t="s">
        <v>249</v>
      </c>
      <c r="E2" s="4" t="s">
        <v>250</v>
      </c>
      <c r="F2" s="4" t="s">
        <v>251</v>
      </c>
      <c r="G2" s="4"/>
    </row>
    <row r="3" spans="1:7" x14ac:dyDescent="0.2">
      <c r="A3" s="4"/>
      <c r="B3" s="4"/>
      <c r="C3" s="4"/>
      <c r="D3" s="4"/>
      <c r="E3" s="4"/>
      <c r="F3" s="4" t="s">
        <v>252</v>
      </c>
      <c r="G3" s="4"/>
    </row>
    <row r="4" spans="1:7" x14ac:dyDescent="0.2">
      <c r="A4" s="4" t="s">
        <v>253</v>
      </c>
      <c r="B4" s="4" t="s">
        <v>253</v>
      </c>
      <c r="C4" s="4" t="s">
        <v>254</v>
      </c>
      <c r="D4" s="4" t="s">
        <v>254</v>
      </c>
      <c r="E4" s="4" t="s">
        <v>253</v>
      </c>
      <c r="F4" s="4" t="s">
        <v>255</v>
      </c>
      <c r="G4" s="4"/>
    </row>
    <row r="5" spans="1:7" x14ac:dyDescent="0.2">
      <c r="A5" s="4" t="s">
        <v>256</v>
      </c>
      <c r="B5" s="4" t="s">
        <v>256</v>
      </c>
      <c r="C5" s="4" t="s">
        <v>256</v>
      </c>
      <c r="D5" s="4" t="s">
        <v>257</v>
      </c>
      <c r="E5" s="4" t="s">
        <v>258</v>
      </c>
      <c r="F5" s="4"/>
      <c r="G5" s="4"/>
    </row>
    <row r="6" spans="1:7" x14ac:dyDescent="0.2">
      <c r="A6" s="4" t="s">
        <v>259</v>
      </c>
      <c r="B6" s="4"/>
      <c r="C6" s="4" t="s">
        <v>260</v>
      </c>
      <c r="D6" s="4" t="s">
        <v>261</v>
      </c>
      <c r="E6" s="4" t="s">
        <v>261</v>
      </c>
      <c r="F6" s="4" t="s">
        <v>262</v>
      </c>
      <c r="G6" s="4" t="s">
        <v>262</v>
      </c>
    </row>
    <row r="7" spans="1:7" x14ac:dyDescent="0.2">
      <c r="A7" s="4" t="s">
        <v>263</v>
      </c>
      <c r="B7" s="4"/>
      <c r="C7" s="4" t="s">
        <v>264</v>
      </c>
      <c r="D7" s="4"/>
      <c r="E7" s="4"/>
      <c r="F7" s="4"/>
      <c r="G7" s="4"/>
    </row>
    <row r="8" spans="1:7" x14ac:dyDescent="0.2">
      <c r="A8" s="4" t="s">
        <v>265</v>
      </c>
      <c r="B8" s="4" t="s">
        <v>266</v>
      </c>
      <c r="C8" s="4" t="s">
        <v>267</v>
      </c>
      <c r="D8" s="4" t="s">
        <v>268</v>
      </c>
      <c r="E8" s="4" t="s">
        <v>269</v>
      </c>
      <c r="F8" s="4" t="s">
        <v>270</v>
      </c>
      <c r="G8" s="4" t="s">
        <v>271</v>
      </c>
    </row>
    <row r="9" spans="1:7" x14ac:dyDescent="0.2">
      <c r="A9" s="4" t="s">
        <v>272</v>
      </c>
      <c r="B9" s="4" t="s">
        <v>273</v>
      </c>
      <c r="C9" s="4" t="s">
        <v>274</v>
      </c>
      <c r="D9" s="4" t="s">
        <v>274</v>
      </c>
      <c r="E9" s="4" t="s">
        <v>274</v>
      </c>
      <c r="F9" s="4" t="s">
        <v>275</v>
      </c>
      <c r="G9" s="4"/>
    </row>
    <row r="10" spans="1:7" x14ac:dyDescent="0.2">
      <c r="A10" s="4" t="s">
        <v>276</v>
      </c>
      <c r="B10" s="4">
        <v>0.8</v>
      </c>
      <c r="C10" s="4"/>
      <c r="D10" s="4"/>
      <c r="E10" s="4"/>
      <c r="F10" s="4"/>
      <c r="G10" s="4"/>
    </row>
    <row r="11" spans="1:7" x14ac:dyDescent="0.2">
      <c r="A11" s="4" t="s">
        <v>277</v>
      </c>
      <c r="B11" s="4" t="s">
        <v>278</v>
      </c>
      <c r="C11" s="4" t="s">
        <v>278</v>
      </c>
      <c r="D11" s="4" t="s">
        <v>278</v>
      </c>
      <c r="E11" s="4" t="s">
        <v>279</v>
      </c>
      <c r="F11" s="4" t="s">
        <v>278</v>
      </c>
      <c r="G11" s="4"/>
    </row>
    <row r="12" spans="1:7" x14ac:dyDescent="0.2">
      <c r="A12" s="4" t="s">
        <v>280</v>
      </c>
      <c r="B12" s="4" t="s">
        <v>281</v>
      </c>
      <c r="C12" s="4" t="s">
        <v>281</v>
      </c>
      <c r="D12" s="4" t="s">
        <v>282</v>
      </c>
      <c r="E12" s="4" t="s">
        <v>283</v>
      </c>
      <c r="F12" s="4" t="s">
        <v>281</v>
      </c>
      <c r="G12" s="4"/>
    </row>
    <row r="13" spans="1:7" x14ac:dyDescent="0.2">
      <c r="A13" s="4" t="s">
        <v>284</v>
      </c>
      <c r="B13" s="4"/>
      <c r="C13" s="4" t="s">
        <v>281</v>
      </c>
      <c r="D13" s="4" t="s">
        <v>285</v>
      </c>
      <c r="E13" s="4" t="s">
        <v>285</v>
      </c>
      <c r="F13" s="4" t="s">
        <v>281</v>
      </c>
      <c r="G13" s="4"/>
    </row>
    <row r="14" spans="1:7" x14ac:dyDescent="0.2">
      <c r="A14" s="4" t="s">
        <v>194</v>
      </c>
      <c r="B14" s="4" t="s">
        <v>286</v>
      </c>
      <c r="C14" s="4"/>
      <c r="D14" s="4"/>
      <c r="E14" s="4" t="s">
        <v>287</v>
      </c>
      <c r="F14" s="4" t="s">
        <v>288</v>
      </c>
      <c r="G14" s="4"/>
    </row>
    <row r="15" spans="1:7" x14ac:dyDescent="0.2">
      <c r="A15" s="4" t="s">
        <v>289</v>
      </c>
      <c r="B15" s="4"/>
      <c r="C15" s="4"/>
      <c r="D15" s="4" t="s">
        <v>290</v>
      </c>
      <c r="E15" s="4" t="s">
        <v>290</v>
      </c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 t="s">
        <v>291</v>
      </c>
      <c r="F17" s="4"/>
      <c r="G17" s="4"/>
    </row>
    <row r="18" spans="1:7" x14ac:dyDescent="0.2">
      <c r="A18" s="4" t="s">
        <v>292</v>
      </c>
      <c r="B18" s="4"/>
      <c r="C18" s="4"/>
      <c r="D18" s="4" t="s">
        <v>293</v>
      </c>
      <c r="E18" s="4" t="s">
        <v>293</v>
      </c>
      <c r="F18" s="4"/>
      <c r="G18" s="4"/>
    </row>
    <row r="19" spans="1:7" x14ac:dyDescent="0.2">
      <c r="A19" s="4"/>
      <c r="B19" s="4"/>
      <c r="C19" s="4"/>
      <c r="D19" s="4" t="s">
        <v>294</v>
      </c>
      <c r="E19" s="4" t="s">
        <v>295</v>
      </c>
      <c r="F19" s="4"/>
      <c r="G19" s="4"/>
    </row>
    <row r="20" spans="1:7" x14ac:dyDescent="0.2">
      <c r="A20" s="4"/>
      <c r="B20" s="4"/>
      <c r="C20" s="4"/>
      <c r="D20" s="4"/>
      <c r="E20" s="4" t="s">
        <v>296</v>
      </c>
      <c r="F20" s="4"/>
      <c r="G20" s="4"/>
    </row>
    <row r="21" spans="1:7" x14ac:dyDescent="0.2">
      <c r="A21" s="4"/>
      <c r="B21" s="4"/>
      <c r="C21" s="4"/>
      <c r="D21" s="4"/>
      <c r="E21" s="4" t="s">
        <v>294</v>
      </c>
      <c r="F21" s="4"/>
      <c r="G21" s="4"/>
    </row>
    <row r="22" spans="1:7" x14ac:dyDescent="0.2">
      <c r="A22" s="4" t="s">
        <v>297</v>
      </c>
      <c r="B22" s="4" t="s">
        <v>298</v>
      </c>
      <c r="C22" s="4"/>
      <c r="D22" s="4"/>
      <c r="E22" s="4"/>
      <c r="F22" s="4"/>
      <c r="G22" s="4"/>
    </row>
    <row r="23" spans="1:7" x14ac:dyDescent="0.2">
      <c r="A23" s="4" t="s">
        <v>299</v>
      </c>
      <c r="B23" s="4"/>
      <c r="C23" s="4" t="s">
        <v>300</v>
      </c>
      <c r="D23" s="4" t="s">
        <v>300</v>
      </c>
      <c r="E23" s="4" t="s">
        <v>301</v>
      </c>
      <c r="F23" s="4" t="s">
        <v>300</v>
      </c>
      <c r="G23" s="4"/>
    </row>
    <row r="24" spans="1:7" x14ac:dyDescent="0.2">
      <c r="A24" s="4" t="s">
        <v>302</v>
      </c>
      <c r="B24" s="4"/>
      <c r="C24" s="4"/>
      <c r="D24" s="4"/>
      <c r="E24" s="4"/>
      <c r="F24" s="4"/>
      <c r="G24" s="4"/>
    </row>
    <row r="25" spans="1:7" x14ac:dyDescent="0.2">
      <c r="A25" s="4" t="s">
        <v>303</v>
      </c>
      <c r="B25" s="4" t="s">
        <v>304</v>
      </c>
      <c r="C25" s="4"/>
      <c r="D25" s="4"/>
      <c r="E25" s="4"/>
      <c r="F25" s="4"/>
      <c r="G25" s="4"/>
    </row>
    <row r="26" spans="1:7" x14ac:dyDescent="0.2">
      <c r="A26" s="4" t="s">
        <v>305</v>
      </c>
      <c r="B26" s="4"/>
      <c r="C26" s="4"/>
      <c r="D26" s="4" t="s">
        <v>306</v>
      </c>
      <c r="E26" s="4" t="s">
        <v>307</v>
      </c>
      <c r="F26" s="4"/>
      <c r="G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A61F-A34D-BB43-97A8-DC091ED9FF46}">
  <dimension ref="A1:L81"/>
  <sheetViews>
    <sheetView topLeftCell="A34" zoomScale="150" zoomScaleNormal="150" workbookViewId="0">
      <selection activeCell="A39" sqref="A39:K48"/>
    </sheetView>
  </sheetViews>
  <sheetFormatPr baseColWidth="10" defaultRowHeight="15" x14ac:dyDescent="0.2"/>
  <cols>
    <col min="1" max="1" width="23.33203125" bestFit="1" customWidth="1"/>
    <col min="2" max="2" width="16.5" bestFit="1" customWidth="1"/>
    <col min="3" max="3" width="15.6640625" bestFit="1" customWidth="1"/>
    <col min="4" max="4" width="15.6640625" customWidth="1"/>
    <col min="5" max="5" width="16.33203125" bestFit="1" customWidth="1"/>
    <col min="6" max="6" width="13.33203125" bestFit="1" customWidth="1"/>
    <col min="7" max="7" width="18.6640625" bestFit="1" customWidth="1"/>
    <col min="8" max="8" width="21" bestFit="1" customWidth="1"/>
    <col min="9" max="9" width="19.1640625" bestFit="1" customWidth="1"/>
    <col min="11" max="11" width="18.6640625" bestFit="1" customWidth="1"/>
    <col min="12" max="12" width="10.83203125" style="3"/>
  </cols>
  <sheetData>
    <row r="1" spans="1:5" x14ac:dyDescent="0.2">
      <c r="B1" t="s">
        <v>194</v>
      </c>
      <c r="C1" t="s">
        <v>308</v>
      </c>
      <c r="E1" t="s">
        <v>162</v>
      </c>
    </row>
    <row r="2" spans="1:5" x14ac:dyDescent="0.2">
      <c r="C2" t="s">
        <v>309</v>
      </c>
    </row>
    <row r="3" spans="1:5" x14ac:dyDescent="0.2">
      <c r="A3" t="s">
        <v>310</v>
      </c>
      <c r="B3" t="s">
        <v>311</v>
      </c>
      <c r="C3" t="s">
        <v>312</v>
      </c>
      <c r="E3" t="s">
        <v>313</v>
      </c>
    </row>
    <row r="4" spans="1:5" x14ac:dyDescent="0.2">
      <c r="B4" t="s">
        <v>314</v>
      </c>
    </row>
    <row r="5" spans="1:5" x14ac:dyDescent="0.2">
      <c r="A5" t="s">
        <v>315</v>
      </c>
      <c r="B5" t="s">
        <v>316</v>
      </c>
      <c r="C5" t="s">
        <v>316</v>
      </c>
      <c r="E5" t="s">
        <v>316</v>
      </c>
    </row>
    <row r="6" spans="1:5" x14ac:dyDescent="0.2">
      <c r="A6" t="s">
        <v>317</v>
      </c>
      <c r="B6" t="s">
        <v>318</v>
      </c>
      <c r="C6" t="s">
        <v>319</v>
      </c>
      <c r="E6" t="s">
        <v>319</v>
      </c>
    </row>
    <row r="7" spans="1:5" x14ac:dyDescent="0.2">
      <c r="A7" t="s">
        <v>320</v>
      </c>
      <c r="B7" t="s">
        <v>321</v>
      </c>
      <c r="C7" t="s">
        <v>322</v>
      </c>
      <c r="E7" t="s">
        <v>322</v>
      </c>
    </row>
    <row r="8" spans="1:5" x14ac:dyDescent="0.2">
      <c r="A8" t="s">
        <v>323</v>
      </c>
      <c r="B8" t="s">
        <v>324</v>
      </c>
      <c r="C8" t="s">
        <v>324</v>
      </c>
      <c r="E8" t="s">
        <v>324</v>
      </c>
    </row>
    <row r="9" spans="1:5" x14ac:dyDescent="0.2">
      <c r="A9" t="s">
        <v>325</v>
      </c>
      <c r="B9" t="s">
        <v>326</v>
      </c>
      <c r="C9" t="s">
        <v>327</v>
      </c>
      <c r="E9" t="s">
        <v>328</v>
      </c>
    </row>
    <row r="10" spans="1:5" x14ac:dyDescent="0.2">
      <c r="A10" t="s">
        <v>329</v>
      </c>
      <c r="B10" t="s">
        <v>330</v>
      </c>
      <c r="C10" t="s">
        <v>331</v>
      </c>
      <c r="E10" t="s">
        <v>331</v>
      </c>
    </row>
    <row r="11" spans="1:5" x14ac:dyDescent="0.2">
      <c r="A11" t="s">
        <v>332</v>
      </c>
      <c r="B11" t="s">
        <v>333</v>
      </c>
      <c r="C11" t="s">
        <v>334</v>
      </c>
      <c r="E11" t="s">
        <v>334</v>
      </c>
    </row>
    <row r="13" spans="1:5" x14ac:dyDescent="0.2">
      <c r="A13" t="s">
        <v>335</v>
      </c>
      <c r="B13">
        <v>256</v>
      </c>
      <c r="C13">
        <v>256</v>
      </c>
      <c r="E13">
        <v>256</v>
      </c>
    </row>
    <row r="14" spans="1:5" x14ac:dyDescent="0.2">
      <c r="A14" t="s">
        <v>336</v>
      </c>
      <c r="B14">
        <f>B13/8</f>
        <v>32</v>
      </c>
      <c r="C14">
        <f t="shared" ref="C14:E14" si="0">C13/8</f>
        <v>32</v>
      </c>
      <c r="E14">
        <f t="shared" si="0"/>
        <v>32</v>
      </c>
    </row>
    <row r="15" spans="1:5" x14ac:dyDescent="0.2">
      <c r="A15" t="s">
        <v>337</v>
      </c>
      <c r="B15">
        <v>32</v>
      </c>
      <c r="C15">
        <v>24</v>
      </c>
      <c r="E15">
        <v>24</v>
      </c>
    </row>
    <row r="16" spans="1:5" x14ac:dyDescent="0.2">
      <c r="A16" t="s">
        <v>338</v>
      </c>
      <c r="B16">
        <f>B13*B15</f>
        <v>8192</v>
      </c>
      <c r="C16">
        <f t="shared" ref="C16:E16" si="1">C13*C15</f>
        <v>6144</v>
      </c>
      <c r="E16">
        <f t="shared" si="1"/>
        <v>6144</v>
      </c>
    </row>
    <row r="17" spans="1:5" x14ac:dyDescent="0.2">
      <c r="A17" t="s">
        <v>339</v>
      </c>
      <c r="B17">
        <f>B16/8</f>
        <v>1024</v>
      </c>
      <c r="C17">
        <f t="shared" ref="C17:E17" si="2">C16/8</f>
        <v>768</v>
      </c>
      <c r="E17">
        <f t="shared" si="2"/>
        <v>768</v>
      </c>
    </row>
    <row r="18" spans="1:5" x14ac:dyDescent="0.2">
      <c r="A18" t="s">
        <v>340</v>
      </c>
      <c r="B18">
        <v>48</v>
      </c>
    </row>
    <row r="19" spans="1:5" x14ac:dyDescent="0.2">
      <c r="A19" t="s">
        <v>341</v>
      </c>
      <c r="B19">
        <f>B13*B18</f>
        <v>12288</v>
      </c>
    </row>
    <row r="20" spans="1:5" x14ac:dyDescent="0.2">
      <c r="A20" t="s">
        <v>342</v>
      </c>
      <c r="B20">
        <f>B19/8</f>
        <v>1536</v>
      </c>
    </row>
    <row r="21" spans="1:5" x14ac:dyDescent="0.2">
      <c r="A21" t="s">
        <v>343</v>
      </c>
      <c r="B21">
        <v>5</v>
      </c>
    </row>
    <row r="22" spans="1:5" x14ac:dyDescent="0.2">
      <c r="A22" t="s">
        <v>344</v>
      </c>
      <c r="B22">
        <f>B13*B21</f>
        <v>1280</v>
      </c>
    </row>
    <row r="23" spans="1:5" x14ac:dyDescent="0.2">
      <c r="A23" t="s">
        <v>345</v>
      </c>
      <c r="B23">
        <f>B22/8</f>
        <v>160</v>
      </c>
    </row>
    <row r="29" spans="1:5" x14ac:dyDescent="0.2">
      <c r="B29" t="s">
        <v>162</v>
      </c>
      <c r="C29" t="s">
        <v>194</v>
      </c>
    </row>
    <row r="30" spans="1:5" x14ac:dyDescent="0.2">
      <c r="A30" t="s">
        <v>353</v>
      </c>
      <c r="B30">
        <v>32</v>
      </c>
      <c r="C30">
        <v>32</v>
      </c>
    </row>
    <row r="31" spans="1:5" x14ac:dyDescent="0.2">
      <c r="A31" t="s">
        <v>354</v>
      </c>
      <c r="B31">
        <v>2</v>
      </c>
      <c r="C31">
        <v>4</v>
      </c>
    </row>
    <row r="32" spans="1:5" x14ac:dyDescent="0.2">
      <c r="A32" t="s">
        <v>356</v>
      </c>
      <c r="B32">
        <v>1.35</v>
      </c>
      <c r="C32">
        <v>1.2</v>
      </c>
    </row>
    <row r="33" spans="1:3" x14ac:dyDescent="0.2">
      <c r="A33" t="s">
        <v>357</v>
      </c>
      <c r="B33">
        <v>6.5</v>
      </c>
      <c r="C33">
        <v>4.5</v>
      </c>
    </row>
    <row r="34" spans="1:3" x14ac:dyDescent="0.2">
      <c r="A34" t="s">
        <v>358</v>
      </c>
      <c r="B34">
        <v>72</v>
      </c>
      <c r="C34">
        <v>128</v>
      </c>
    </row>
    <row r="49" spans="1:5" x14ac:dyDescent="0.2">
      <c r="A49" t="s">
        <v>401</v>
      </c>
      <c r="B49">
        <v>2009</v>
      </c>
    </row>
    <row r="50" spans="1:5" x14ac:dyDescent="0.2">
      <c r="A50" t="s">
        <v>408</v>
      </c>
      <c r="B50">
        <v>2011</v>
      </c>
    </row>
    <row r="51" spans="1:5" x14ac:dyDescent="0.2">
      <c r="A51" t="s">
        <v>409</v>
      </c>
      <c r="B51">
        <v>2013</v>
      </c>
    </row>
    <row r="52" spans="1:5" x14ac:dyDescent="0.2">
      <c r="A52" t="s">
        <v>410</v>
      </c>
      <c r="B52">
        <v>2014</v>
      </c>
    </row>
    <row r="53" spans="1:5" x14ac:dyDescent="0.2">
      <c r="A53" t="s">
        <v>411</v>
      </c>
      <c r="B53">
        <v>2017</v>
      </c>
    </row>
    <row r="54" spans="1:5" x14ac:dyDescent="0.2">
      <c r="A54" t="s">
        <v>297</v>
      </c>
      <c r="B54">
        <v>2020</v>
      </c>
    </row>
    <row r="58" spans="1:5" x14ac:dyDescent="0.2">
      <c r="A58" t="s">
        <v>365</v>
      </c>
    </row>
    <row r="59" spans="1:5" x14ac:dyDescent="0.2">
      <c r="A59" t="s">
        <v>368</v>
      </c>
      <c r="B59" t="s">
        <v>366</v>
      </c>
    </row>
    <row r="60" spans="1:5" x14ac:dyDescent="0.2">
      <c r="A60" t="s">
        <v>367</v>
      </c>
      <c r="B60" t="s">
        <v>369</v>
      </c>
    </row>
    <row r="61" spans="1:5" x14ac:dyDescent="0.2">
      <c r="A61" t="s">
        <v>370</v>
      </c>
      <c r="B61" t="s">
        <v>371</v>
      </c>
    </row>
    <row r="62" spans="1:5" x14ac:dyDescent="0.2">
      <c r="A62" t="s">
        <v>375</v>
      </c>
    </row>
    <row r="63" spans="1:5" x14ac:dyDescent="0.2">
      <c r="A63" t="s">
        <v>378</v>
      </c>
    </row>
    <row r="64" spans="1:5" x14ac:dyDescent="0.2">
      <c r="A64" s="4"/>
      <c r="B64" s="4"/>
      <c r="C64" s="4" t="s">
        <v>355</v>
      </c>
      <c r="D64" s="4" t="s">
        <v>374</v>
      </c>
      <c r="E64" s="4" t="s">
        <v>376</v>
      </c>
    </row>
    <row r="65" spans="1:9" x14ac:dyDescent="0.2">
      <c r="A65" s="4" t="s">
        <v>372</v>
      </c>
      <c r="B65" s="4"/>
      <c r="C65" s="4">
        <v>2.5</v>
      </c>
      <c r="D65" s="4">
        <v>184</v>
      </c>
      <c r="E65" s="4" t="s">
        <v>391</v>
      </c>
    </row>
    <row r="66" spans="1:9" x14ac:dyDescent="0.2">
      <c r="A66" s="4" t="s">
        <v>360</v>
      </c>
      <c r="B66" s="4"/>
      <c r="C66" s="4">
        <v>2.8</v>
      </c>
      <c r="D66" s="4">
        <v>240</v>
      </c>
      <c r="E66" s="4" t="s">
        <v>391</v>
      </c>
    </row>
    <row r="67" spans="1:9" x14ac:dyDescent="0.2">
      <c r="A67" s="4" t="s">
        <v>373</v>
      </c>
      <c r="B67" s="4"/>
      <c r="C67" s="4">
        <v>1.5</v>
      </c>
      <c r="D67" s="4">
        <v>240</v>
      </c>
      <c r="E67" s="4" t="s">
        <v>391</v>
      </c>
      <c r="G67" s="2" t="s">
        <v>394</v>
      </c>
      <c r="H67" s="2" t="s">
        <v>2</v>
      </c>
      <c r="I67" s="2" t="s">
        <v>399</v>
      </c>
    </row>
    <row r="68" spans="1:9" x14ac:dyDescent="0.2">
      <c r="A68" s="4" t="s">
        <v>363</v>
      </c>
      <c r="B68" s="4"/>
      <c r="C68" s="4">
        <v>1.2</v>
      </c>
      <c r="D68" s="4">
        <v>288</v>
      </c>
      <c r="E68" s="4" t="s">
        <v>391</v>
      </c>
      <c r="G68" s="4" t="s">
        <v>392</v>
      </c>
      <c r="H68" s="4" t="s">
        <v>393</v>
      </c>
      <c r="I68" s="4" t="s">
        <v>397</v>
      </c>
    </row>
    <row r="69" spans="1:9" x14ac:dyDescent="0.2">
      <c r="A69" s="4" t="s">
        <v>360</v>
      </c>
      <c r="B69" s="4"/>
      <c r="C69" s="4"/>
      <c r="D69" s="4">
        <v>200</v>
      </c>
      <c r="E69" s="4" t="s">
        <v>377</v>
      </c>
      <c r="G69" s="4" t="s">
        <v>395</v>
      </c>
      <c r="H69" s="4" t="s">
        <v>396</v>
      </c>
      <c r="I69" s="4" t="s">
        <v>398</v>
      </c>
    </row>
    <row r="70" spans="1:9" x14ac:dyDescent="0.2">
      <c r="A70" s="4" t="s">
        <v>373</v>
      </c>
      <c r="B70" s="4"/>
      <c r="C70" s="4"/>
      <c r="D70" s="4">
        <v>200</v>
      </c>
      <c r="E70" s="4" t="s">
        <v>377</v>
      </c>
      <c r="G70" s="4" t="s">
        <v>400</v>
      </c>
      <c r="H70" s="4" t="s">
        <v>401</v>
      </c>
      <c r="I70" s="4" t="s">
        <v>402</v>
      </c>
    </row>
    <row r="71" spans="1:9" x14ac:dyDescent="0.2">
      <c r="A71" s="4" t="s">
        <v>363</v>
      </c>
      <c r="B71" s="4"/>
      <c r="C71" s="4"/>
      <c r="D71" s="4">
        <v>204</v>
      </c>
      <c r="E71" s="4" t="s">
        <v>377</v>
      </c>
      <c r="G71" s="4" t="s">
        <v>403</v>
      </c>
      <c r="H71" s="4" t="s">
        <v>401</v>
      </c>
      <c r="I71" s="4" t="s">
        <v>404</v>
      </c>
    </row>
    <row r="72" spans="1:9" x14ac:dyDescent="0.2">
      <c r="A72" s="4" t="s">
        <v>379</v>
      </c>
      <c r="B72" s="4"/>
      <c r="C72" s="4"/>
      <c r="D72" s="4"/>
      <c r="E72" s="4" t="s">
        <v>384</v>
      </c>
      <c r="G72" s="4" t="s">
        <v>405</v>
      </c>
      <c r="H72" s="4" t="s">
        <v>406</v>
      </c>
      <c r="I72" s="4"/>
    </row>
    <row r="73" spans="1:9" x14ac:dyDescent="0.2">
      <c r="A73" s="4" t="s">
        <v>380</v>
      </c>
      <c r="B73" s="4"/>
      <c r="C73" s="4"/>
      <c r="D73" s="4"/>
      <c r="E73" s="4" t="s">
        <v>384</v>
      </c>
    </row>
    <row r="74" spans="1:9" x14ac:dyDescent="0.2">
      <c r="A74" s="4" t="s">
        <v>381</v>
      </c>
      <c r="B74" s="4"/>
      <c r="C74" s="4"/>
      <c r="D74" s="4"/>
      <c r="E74" s="4" t="s">
        <v>384</v>
      </c>
    </row>
    <row r="75" spans="1:9" x14ac:dyDescent="0.2">
      <c r="A75" s="4" t="s">
        <v>382</v>
      </c>
      <c r="B75" s="4"/>
      <c r="C75" s="4"/>
      <c r="D75" s="4"/>
      <c r="E75" s="4" t="s">
        <v>384</v>
      </c>
    </row>
    <row r="76" spans="1:9" x14ac:dyDescent="0.2">
      <c r="A76" s="4" t="s">
        <v>383</v>
      </c>
      <c r="B76" s="4"/>
      <c r="C76" s="4"/>
      <c r="D76" s="4"/>
      <c r="E76" s="4" t="s">
        <v>384</v>
      </c>
    </row>
    <row r="77" spans="1:9" x14ac:dyDescent="0.2">
      <c r="A77" s="4" t="s">
        <v>385</v>
      </c>
      <c r="B77" s="4"/>
      <c r="C77" s="4"/>
      <c r="D77" s="4"/>
      <c r="E77" s="4" t="s">
        <v>389</v>
      </c>
    </row>
    <row r="78" spans="1:9" x14ac:dyDescent="0.2">
      <c r="A78" s="4" t="s">
        <v>386</v>
      </c>
      <c r="B78" s="4"/>
      <c r="C78" s="4"/>
      <c r="D78" s="4"/>
      <c r="E78" s="4" t="s">
        <v>389</v>
      </c>
    </row>
    <row r="79" spans="1:9" x14ac:dyDescent="0.2">
      <c r="A79" s="4" t="s">
        <v>387</v>
      </c>
      <c r="B79" s="4"/>
      <c r="C79" s="4"/>
      <c r="D79" s="4"/>
      <c r="E79" s="4" t="s">
        <v>389</v>
      </c>
    </row>
    <row r="80" spans="1:9" x14ac:dyDescent="0.2">
      <c r="A80" s="4" t="s">
        <v>388</v>
      </c>
      <c r="B80" s="4"/>
      <c r="C80" s="4"/>
      <c r="D80" s="4"/>
      <c r="E80" s="4" t="s">
        <v>389</v>
      </c>
    </row>
    <row r="81" spans="1:5" x14ac:dyDescent="0.2">
      <c r="A81" s="4" t="s">
        <v>390</v>
      </c>
      <c r="B81" s="4"/>
      <c r="C81" s="4"/>
      <c r="D81" s="4"/>
      <c r="E81" s="4" t="s">
        <v>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67A-7A4B-DB4A-AEE0-AEF85EA5F80B}">
  <dimension ref="A1:M25"/>
  <sheetViews>
    <sheetView zoomScale="140" zoomScaleNormal="140" workbookViewId="0">
      <selection activeCell="L21" sqref="L21"/>
    </sheetView>
  </sheetViews>
  <sheetFormatPr baseColWidth="10" defaultRowHeight="15" x14ac:dyDescent="0.2"/>
  <cols>
    <col min="1" max="1" width="11.6640625" bestFit="1" customWidth="1"/>
    <col min="2" max="2" width="5.1640625" bestFit="1" customWidth="1"/>
    <col min="3" max="3" width="4.1640625" bestFit="1" customWidth="1"/>
    <col min="4" max="5" width="8.6640625" customWidth="1"/>
    <col min="6" max="6" width="6.1640625" bestFit="1" customWidth="1"/>
    <col min="7" max="7" width="7.1640625" bestFit="1" customWidth="1"/>
    <col min="8" max="8" width="8" bestFit="1" customWidth="1"/>
    <col min="11" max="11" width="21.5" bestFit="1" customWidth="1"/>
  </cols>
  <sheetData>
    <row r="1" spans="1:13" x14ac:dyDescent="0.2">
      <c r="A1" s="4"/>
      <c r="B1" s="4"/>
      <c r="C1" s="4"/>
      <c r="D1" s="51" t="s">
        <v>413</v>
      </c>
      <c r="E1" s="51"/>
      <c r="F1" s="51" t="s">
        <v>418</v>
      </c>
      <c r="G1" s="51"/>
      <c r="H1" s="4"/>
      <c r="I1" s="4" t="s">
        <v>419</v>
      </c>
      <c r="J1" s="4"/>
      <c r="K1" s="4"/>
      <c r="L1" s="51" t="s">
        <v>420</v>
      </c>
      <c r="M1" s="51"/>
    </row>
    <row r="2" spans="1:13" x14ac:dyDescent="0.2">
      <c r="A2" s="4" t="s">
        <v>412</v>
      </c>
      <c r="B2" s="4" t="s">
        <v>152</v>
      </c>
      <c r="C2" s="4" t="s">
        <v>414</v>
      </c>
      <c r="D2" s="4" t="s">
        <v>415</v>
      </c>
      <c r="E2" s="4" t="s">
        <v>416</v>
      </c>
      <c r="F2" s="4" t="s">
        <v>415</v>
      </c>
      <c r="G2" s="4" t="s">
        <v>416</v>
      </c>
      <c r="H2" s="4" t="s">
        <v>417</v>
      </c>
      <c r="I2" s="4" t="s">
        <v>415</v>
      </c>
      <c r="J2" s="4" t="s">
        <v>416</v>
      </c>
      <c r="K2" s="4" t="s">
        <v>359</v>
      </c>
      <c r="L2" s="4" t="s">
        <v>415</v>
      </c>
      <c r="M2" s="4" t="s">
        <v>416</v>
      </c>
    </row>
    <row r="3" spans="1:13" x14ac:dyDescent="0.2">
      <c r="A3" s="4" t="s">
        <v>360</v>
      </c>
      <c r="B3" s="4">
        <v>2003</v>
      </c>
      <c r="C3" s="4">
        <v>1.8</v>
      </c>
      <c r="D3" s="4">
        <v>200</v>
      </c>
      <c r="E3" s="4">
        <v>400</v>
      </c>
      <c r="F3" s="41">
        <f t="shared" ref="F3:F6" si="0">2*D3</f>
        <v>400</v>
      </c>
      <c r="G3" s="43">
        <f t="shared" ref="G3:G6" si="1">2*E3</f>
        <v>800</v>
      </c>
      <c r="H3" s="4">
        <v>64</v>
      </c>
      <c r="I3" s="12">
        <f t="shared" ref="I3:I6" si="2">F3*$H3/8/1000</f>
        <v>3.2</v>
      </c>
      <c r="J3" s="12">
        <f t="shared" ref="J3:J6" si="3">G3*$H3/8/1000</f>
        <v>6.4</v>
      </c>
      <c r="K3" s="41" t="s">
        <v>361</v>
      </c>
      <c r="L3" s="4">
        <v>0.5</v>
      </c>
      <c r="M3" s="4">
        <v>2</v>
      </c>
    </row>
    <row r="4" spans="1:13" x14ac:dyDescent="0.2">
      <c r="A4" s="4" t="s">
        <v>373</v>
      </c>
      <c r="B4" s="4">
        <v>2007</v>
      </c>
      <c r="C4" s="4">
        <v>1.5</v>
      </c>
      <c r="D4" s="4">
        <v>400</v>
      </c>
      <c r="E4" s="4">
        <v>1067</v>
      </c>
      <c r="F4" s="41">
        <f t="shared" si="0"/>
        <v>800</v>
      </c>
      <c r="G4" s="43">
        <f t="shared" si="1"/>
        <v>2134</v>
      </c>
      <c r="H4" s="4">
        <v>64</v>
      </c>
      <c r="I4" s="12">
        <f t="shared" si="2"/>
        <v>6.4</v>
      </c>
      <c r="J4" s="12">
        <f t="shared" si="3"/>
        <v>17.071999999999999</v>
      </c>
      <c r="K4" s="41" t="s">
        <v>362</v>
      </c>
      <c r="L4" s="4">
        <v>2</v>
      </c>
      <c r="M4" s="4">
        <v>8</v>
      </c>
    </row>
    <row r="5" spans="1:13" x14ac:dyDescent="0.2">
      <c r="A5" s="4" t="s">
        <v>363</v>
      </c>
      <c r="B5" s="4">
        <v>2014</v>
      </c>
      <c r="C5" s="4">
        <v>1.2</v>
      </c>
      <c r="D5" s="4">
        <v>800</v>
      </c>
      <c r="E5" s="4">
        <v>16000</v>
      </c>
      <c r="F5" s="41">
        <f t="shared" si="0"/>
        <v>1600</v>
      </c>
      <c r="G5" s="43">
        <f t="shared" si="1"/>
        <v>32000</v>
      </c>
      <c r="H5" s="4">
        <v>64</v>
      </c>
      <c r="I5" s="12">
        <f t="shared" si="2"/>
        <v>12.8</v>
      </c>
      <c r="J5" s="12">
        <f t="shared" si="3"/>
        <v>256</v>
      </c>
      <c r="K5" s="41" t="s">
        <v>364</v>
      </c>
      <c r="L5" s="4">
        <v>4</v>
      </c>
      <c r="M5" s="4">
        <v>16</v>
      </c>
    </row>
    <row r="6" spans="1:13" x14ac:dyDescent="0.2">
      <c r="A6" s="4" t="s">
        <v>407</v>
      </c>
      <c r="B6" s="4">
        <v>2020</v>
      </c>
      <c r="C6" s="4">
        <v>1.1000000000000001</v>
      </c>
      <c r="D6" s="4">
        <v>2400</v>
      </c>
      <c r="E6" s="4">
        <v>3200</v>
      </c>
      <c r="F6" s="41">
        <f t="shared" si="0"/>
        <v>4800</v>
      </c>
      <c r="G6" s="43">
        <f t="shared" si="1"/>
        <v>6400</v>
      </c>
      <c r="H6" s="4">
        <v>64</v>
      </c>
      <c r="I6" s="12">
        <f t="shared" si="2"/>
        <v>38.4</v>
      </c>
      <c r="J6" s="12">
        <f t="shared" si="3"/>
        <v>51.2</v>
      </c>
      <c r="K6" s="41" t="s">
        <v>423</v>
      </c>
      <c r="L6" s="4">
        <v>8</v>
      </c>
      <c r="M6" s="4">
        <v>64</v>
      </c>
    </row>
    <row r="7" spans="1:13" x14ac:dyDescent="0.2">
      <c r="A7" s="4" t="s">
        <v>386</v>
      </c>
      <c r="B7" s="4">
        <v>2003</v>
      </c>
      <c r="C7" s="4"/>
      <c r="D7" s="4">
        <v>400</v>
      </c>
      <c r="E7" s="4">
        <v>500</v>
      </c>
      <c r="F7" s="41">
        <f>2*D7</f>
        <v>800</v>
      </c>
      <c r="G7" s="43">
        <f t="shared" ref="G7" si="4">2*E7</f>
        <v>1000</v>
      </c>
      <c r="H7" s="4">
        <v>32</v>
      </c>
      <c r="I7" s="12">
        <f>F7*$H7/8/1000</f>
        <v>3.2</v>
      </c>
      <c r="J7" s="12">
        <f>G7*$H7/8/1000</f>
        <v>4</v>
      </c>
      <c r="K7" s="4"/>
      <c r="L7" s="4"/>
      <c r="M7" s="4"/>
    </row>
    <row r="8" spans="1:13" x14ac:dyDescent="0.2">
      <c r="A8" s="4" t="s">
        <v>387</v>
      </c>
      <c r="B8" s="4">
        <v>2006</v>
      </c>
      <c r="C8" s="4"/>
      <c r="D8" s="4">
        <v>400</v>
      </c>
      <c r="E8" s="4">
        <v>1000</v>
      </c>
      <c r="F8" s="41">
        <f t="shared" ref="F8" si="5">2*D8</f>
        <v>800</v>
      </c>
      <c r="G8" s="43">
        <f t="shared" ref="G8" si="6">2*E8</f>
        <v>2000</v>
      </c>
      <c r="H8" s="4">
        <v>32</v>
      </c>
      <c r="I8" s="12">
        <f t="shared" ref="I8:I14" si="7">F8*$H8/8/1000</f>
        <v>3.2</v>
      </c>
      <c r="J8" s="12">
        <f t="shared" ref="J8:J14" si="8">G8*$H8/8/1000</f>
        <v>8</v>
      </c>
      <c r="K8" s="4"/>
      <c r="L8" s="4"/>
      <c r="M8" s="4"/>
    </row>
    <row r="9" spans="1:13" x14ac:dyDescent="0.2">
      <c r="A9" s="4" t="s">
        <v>390</v>
      </c>
      <c r="B9" s="4">
        <v>2008</v>
      </c>
      <c r="C9" s="4"/>
      <c r="D9" s="4">
        <v>1000</v>
      </c>
      <c r="E9" s="4">
        <v>2000</v>
      </c>
      <c r="F9" s="41">
        <f>2*D9*2</f>
        <v>4000</v>
      </c>
      <c r="G9" s="43">
        <f>2*E9*2</f>
        <v>8000</v>
      </c>
      <c r="H9" s="4">
        <v>32</v>
      </c>
      <c r="I9" s="12">
        <f t="shared" si="7"/>
        <v>16</v>
      </c>
      <c r="J9" s="12">
        <f t="shared" si="8"/>
        <v>32</v>
      </c>
      <c r="K9" s="4"/>
      <c r="L9" s="4"/>
      <c r="M9" s="4"/>
    </row>
    <row r="10" spans="1:13" x14ac:dyDescent="0.2">
      <c r="A10" s="4" t="s">
        <v>421</v>
      </c>
      <c r="B10" s="4">
        <v>2016</v>
      </c>
      <c r="C10" s="4"/>
      <c r="D10" s="4">
        <v>1000</v>
      </c>
      <c r="E10" s="4">
        <v>1808</v>
      </c>
      <c r="F10" s="41">
        <f>2*D10*2*2</f>
        <v>8000</v>
      </c>
      <c r="G10" s="43">
        <f t="shared" ref="G10:G11" si="9">2*E10*2*2</f>
        <v>14464</v>
      </c>
      <c r="H10" s="4">
        <v>32</v>
      </c>
      <c r="I10" s="12">
        <f t="shared" si="7"/>
        <v>32</v>
      </c>
      <c r="J10" s="12">
        <f t="shared" si="8"/>
        <v>57.856000000000002</v>
      </c>
      <c r="K10" s="4"/>
      <c r="L10" s="4"/>
      <c r="M10" s="4"/>
    </row>
    <row r="11" spans="1:13" x14ac:dyDescent="0.2">
      <c r="A11" s="4" t="s">
        <v>162</v>
      </c>
      <c r="B11" s="4">
        <v>2018</v>
      </c>
      <c r="C11" s="4"/>
      <c r="D11" s="4">
        <v>1375</v>
      </c>
      <c r="E11" s="4">
        <v>2500</v>
      </c>
      <c r="F11" s="41">
        <f t="shared" ref="F11" si="10">2*D11*2*2</f>
        <v>11000</v>
      </c>
      <c r="G11" s="43">
        <f t="shared" si="9"/>
        <v>20000</v>
      </c>
      <c r="H11" s="4">
        <v>32</v>
      </c>
      <c r="I11" s="12">
        <f t="shared" si="7"/>
        <v>44</v>
      </c>
      <c r="J11" s="12">
        <f t="shared" si="8"/>
        <v>80</v>
      </c>
      <c r="K11" s="4"/>
      <c r="L11" s="4"/>
      <c r="M11" s="4"/>
    </row>
    <row r="12" spans="1:13" x14ac:dyDescent="0.2">
      <c r="A12" s="4" t="s">
        <v>308</v>
      </c>
      <c r="B12" s="4">
        <v>2020</v>
      </c>
      <c r="C12" s="4"/>
      <c r="D12" s="4">
        <v>1188</v>
      </c>
      <c r="E12" s="4">
        <v>1438</v>
      </c>
      <c r="F12" s="41">
        <f>2*D12*2*2*2</f>
        <v>19008</v>
      </c>
      <c r="G12" s="43">
        <f t="shared" ref="G12" si="11">2*E12*2*2*2</f>
        <v>23008</v>
      </c>
      <c r="H12" s="4">
        <v>32</v>
      </c>
      <c r="I12" s="12">
        <f t="shared" si="7"/>
        <v>76.031999999999996</v>
      </c>
      <c r="J12" s="12">
        <f t="shared" si="8"/>
        <v>92.031999999999996</v>
      </c>
      <c r="K12" s="4"/>
      <c r="L12" s="4"/>
      <c r="M12" s="4"/>
    </row>
    <row r="13" spans="1:13" x14ac:dyDescent="0.2">
      <c r="A13" s="4" t="s">
        <v>422</v>
      </c>
      <c r="B13" s="4">
        <v>2020</v>
      </c>
      <c r="C13" s="4"/>
      <c r="D13" s="42">
        <v>1200</v>
      </c>
      <c r="E13" s="4">
        <v>1375</v>
      </c>
      <c r="F13" s="41">
        <f>2*D13*2*2*2</f>
        <v>19200</v>
      </c>
      <c r="G13" s="43">
        <f t="shared" ref="G13" si="12">2*E13*2*2*2</f>
        <v>22000</v>
      </c>
      <c r="H13" s="4">
        <v>64</v>
      </c>
      <c r="I13" s="12">
        <f t="shared" si="7"/>
        <v>153.6</v>
      </c>
      <c r="J13" s="12">
        <f t="shared" si="8"/>
        <v>176</v>
      </c>
      <c r="K13" s="42" t="s">
        <v>424</v>
      </c>
      <c r="L13" s="4"/>
      <c r="M13" s="4"/>
    </row>
    <row r="14" spans="1:13" x14ac:dyDescent="0.2">
      <c r="A14" s="4" t="s">
        <v>194</v>
      </c>
      <c r="B14" s="4">
        <v>2023</v>
      </c>
      <c r="C14" s="4"/>
      <c r="D14" s="4">
        <v>1750</v>
      </c>
      <c r="E14" s="4">
        <v>2500</v>
      </c>
      <c r="F14" s="41">
        <f t="shared" ref="F14" si="13">2*D14*2*2*2</f>
        <v>28000</v>
      </c>
      <c r="G14" s="43">
        <f>2*E14*2*2*2</f>
        <v>40000</v>
      </c>
      <c r="H14" s="4">
        <v>32</v>
      </c>
      <c r="I14" s="12">
        <f t="shared" si="7"/>
        <v>112</v>
      </c>
      <c r="J14" s="12">
        <f t="shared" si="8"/>
        <v>160</v>
      </c>
      <c r="K14" s="4"/>
      <c r="L14" s="4"/>
      <c r="M14" s="4"/>
    </row>
    <row r="16" spans="1:13" x14ac:dyDescent="0.2">
      <c r="A16" t="s">
        <v>425</v>
      </c>
      <c r="B16">
        <v>2006</v>
      </c>
      <c r="C16">
        <v>1.8</v>
      </c>
      <c r="D16" s="4">
        <v>200</v>
      </c>
      <c r="E16" s="4"/>
      <c r="F16" s="41">
        <f t="shared" ref="F16" si="14">2*D16</f>
        <v>400</v>
      </c>
      <c r="G16" s="43">
        <f t="shared" ref="G16" si="15">2*E16</f>
        <v>0</v>
      </c>
      <c r="H16" s="4">
        <v>32</v>
      </c>
      <c r="I16" s="12">
        <f t="shared" ref="I16:I25" si="16">F16*$H16/8/1000</f>
        <v>1.6</v>
      </c>
      <c r="J16" s="12">
        <f t="shared" ref="J16" si="17">G16*$H16/8/1000</f>
        <v>0</v>
      </c>
    </row>
    <row r="17" spans="1:12" x14ac:dyDescent="0.2">
      <c r="A17" t="s">
        <v>426</v>
      </c>
      <c r="B17">
        <v>2006</v>
      </c>
      <c r="C17">
        <v>1.8</v>
      </c>
      <c r="D17">
        <v>266</v>
      </c>
      <c r="F17" s="41">
        <f t="shared" ref="F17:F25" si="18">2*D17</f>
        <v>532</v>
      </c>
      <c r="G17" s="43">
        <f t="shared" ref="G17:G25" si="19">2*E17</f>
        <v>0</v>
      </c>
      <c r="H17" s="4">
        <v>32</v>
      </c>
      <c r="I17" s="12">
        <f t="shared" si="16"/>
        <v>2.1280000000000001</v>
      </c>
    </row>
    <row r="18" spans="1:12" x14ac:dyDescent="0.2">
      <c r="A18" t="s">
        <v>408</v>
      </c>
      <c r="B18">
        <v>2009</v>
      </c>
      <c r="C18">
        <v>1.2</v>
      </c>
      <c r="D18">
        <v>400</v>
      </c>
      <c r="F18" s="41">
        <f t="shared" si="18"/>
        <v>800</v>
      </c>
      <c r="G18" s="43">
        <f t="shared" si="19"/>
        <v>0</v>
      </c>
      <c r="H18" s="4">
        <v>32</v>
      </c>
      <c r="I18" s="12">
        <f t="shared" si="16"/>
        <v>3.2</v>
      </c>
    </row>
    <row r="19" spans="1:12" x14ac:dyDescent="0.2">
      <c r="A19" t="s">
        <v>427</v>
      </c>
      <c r="B19">
        <v>2009</v>
      </c>
      <c r="C19">
        <v>1.8</v>
      </c>
      <c r="D19">
        <v>533</v>
      </c>
      <c r="F19" s="41">
        <f t="shared" si="18"/>
        <v>1066</v>
      </c>
      <c r="G19" s="43">
        <f t="shared" si="19"/>
        <v>0</v>
      </c>
      <c r="H19" s="4">
        <v>32</v>
      </c>
      <c r="I19" s="12">
        <f t="shared" si="16"/>
        <v>4.2640000000000002</v>
      </c>
      <c r="L19">
        <f>2.5*32</f>
        <v>80</v>
      </c>
    </row>
    <row r="20" spans="1:12" x14ac:dyDescent="0.2">
      <c r="A20" t="s">
        <v>409</v>
      </c>
      <c r="B20">
        <v>2012</v>
      </c>
      <c r="C20">
        <v>1.2</v>
      </c>
      <c r="D20">
        <v>800</v>
      </c>
      <c r="F20" s="41">
        <f t="shared" si="18"/>
        <v>1600</v>
      </c>
      <c r="G20" s="43">
        <f t="shared" si="19"/>
        <v>0</v>
      </c>
      <c r="H20" s="4">
        <v>32</v>
      </c>
      <c r="I20" s="12">
        <f t="shared" si="16"/>
        <v>6.4</v>
      </c>
      <c r="L20">
        <f>2.5*16*4</f>
        <v>160</v>
      </c>
    </row>
    <row r="21" spans="1:12" x14ac:dyDescent="0.2">
      <c r="A21" t="s">
        <v>428</v>
      </c>
      <c r="B21">
        <v>2012</v>
      </c>
      <c r="C21">
        <v>1.8</v>
      </c>
      <c r="D21">
        <v>1067</v>
      </c>
      <c r="F21" s="41">
        <f t="shared" si="18"/>
        <v>2134</v>
      </c>
      <c r="G21" s="43">
        <f t="shared" si="19"/>
        <v>0</v>
      </c>
      <c r="H21" s="4">
        <v>32</v>
      </c>
      <c r="I21" s="12">
        <f t="shared" si="16"/>
        <v>8.5359999999999996</v>
      </c>
    </row>
    <row r="22" spans="1:12" x14ac:dyDescent="0.2">
      <c r="A22" t="s">
        <v>410</v>
      </c>
      <c r="B22">
        <v>2014</v>
      </c>
      <c r="C22">
        <v>1.1000000000000001</v>
      </c>
      <c r="D22">
        <v>1600</v>
      </c>
      <c r="F22" s="41">
        <f t="shared" si="18"/>
        <v>3200</v>
      </c>
      <c r="G22" s="43">
        <f t="shared" si="19"/>
        <v>0</v>
      </c>
      <c r="H22" s="4">
        <v>64</v>
      </c>
      <c r="I22" s="12">
        <f t="shared" si="16"/>
        <v>25.6</v>
      </c>
    </row>
    <row r="23" spans="1:12" x14ac:dyDescent="0.2">
      <c r="A23" t="s">
        <v>411</v>
      </c>
      <c r="B23">
        <v>2017</v>
      </c>
      <c r="C23">
        <v>1.8</v>
      </c>
      <c r="D23">
        <v>2133</v>
      </c>
      <c r="F23" s="41">
        <f t="shared" si="18"/>
        <v>4266</v>
      </c>
      <c r="G23" s="43">
        <f t="shared" si="19"/>
        <v>0</v>
      </c>
      <c r="H23" s="4">
        <v>64</v>
      </c>
      <c r="I23" s="12">
        <f t="shared" si="16"/>
        <v>34.128</v>
      </c>
    </row>
    <row r="24" spans="1:12" x14ac:dyDescent="0.2">
      <c r="A24" t="s">
        <v>297</v>
      </c>
      <c r="B24">
        <v>2019</v>
      </c>
      <c r="C24">
        <v>1.05</v>
      </c>
      <c r="D24">
        <v>3200</v>
      </c>
      <c r="F24" s="41">
        <f t="shared" si="18"/>
        <v>6400</v>
      </c>
      <c r="G24" s="43">
        <f t="shared" si="19"/>
        <v>0</v>
      </c>
      <c r="H24" s="4">
        <v>32</v>
      </c>
      <c r="I24" s="12">
        <f t="shared" si="16"/>
        <v>25.6</v>
      </c>
    </row>
    <row r="25" spans="1:12" x14ac:dyDescent="0.2">
      <c r="A25" t="s">
        <v>429</v>
      </c>
      <c r="B25">
        <v>2021</v>
      </c>
      <c r="C25">
        <v>1.05</v>
      </c>
      <c r="D25">
        <v>4267</v>
      </c>
      <c r="F25" s="41">
        <f t="shared" si="18"/>
        <v>8534</v>
      </c>
      <c r="G25" s="43">
        <f t="shared" si="19"/>
        <v>0</v>
      </c>
      <c r="H25" s="4">
        <v>32</v>
      </c>
      <c r="I25" s="12">
        <f t="shared" si="16"/>
        <v>34.136000000000003</v>
      </c>
    </row>
  </sheetData>
  <mergeCells count="3">
    <mergeCell ref="D1:E1"/>
    <mergeCell ref="F1:G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D515-5D6B-9C4F-B4FD-40B5B90E53EF}">
  <dimension ref="A1:H15"/>
  <sheetViews>
    <sheetView zoomScale="150" zoomScaleNormal="150" workbookViewId="0">
      <selection activeCell="C20" sqref="C20"/>
    </sheetView>
  </sheetViews>
  <sheetFormatPr baseColWidth="10" defaultRowHeight="15" x14ac:dyDescent="0.2"/>
  <cols>
    <col min="1" max="1" width="7" bestFit="1" customWidth="1"/>
    <col min="2" max="2" width="6.5" bestFit="1" customWidth="1"/>
    <col min="3" max="3" width="27.5" bestFit="1" customWidth="1"/>
    <col min="4" max="4" width="26" bestFit="1" customWidth="1"/>
    <col min="5" max="5" width="13.1640625" bestFit="1" customWidth="1"/>
    <col min="7" max="7" width="10.1640625" style="33" bestFit="1" customWidth="1"/>
  </cols>
  <sheetData>
    <row r="1" spans="1:8" ht="16" x14ac:dyDescent="0.2">
      <c r="A1" s="27" t="s">
        <v>208</v>
      </c>
      <c r="B1" s="27" t="s">
        <v>209</v>
      </c>
      <c r="C1" s="28" t="s">
        <v>202</v>
      </c>
      <c r="D1" s="28" t="s">
        <v>215</v>
      </c>
      <c r="E1" s="28" t="s">
        <v>217</v>
      </c>
      <c r="F1" s="28" t="s">
        <v>218</v>
      </c>
      <c r="G1" s="34" t="s">
        <v>219</v>
      </c>
      <c r="H1" s="38"/>
    </row>
    <row r="2" spans="1:8" ht="16" x14ac:dyDescent="0.2">
      <c r="A2" s="31" t="s">
        <v>203</v>
      </c>
      <c r="B2" s="31" t="s">
        <v>210</v>
      </c>
      <c r="C2" s="32" t="s">
        <v>239</v>
      </c>
      <c r="D2" s="40">
        <v>2048</v>
      </c>
      <c r="E2" s="32">
        <v>128</v>
      </c>
      <c r="F2" s="35">
        <v>1.2</v>
      </c>
      <c r="G2" s="36">
        <f>D2*2*E2*F2/1000</f>
        <v>629.14559999999994</v>
      </c>
    </row>
    <row r="3" spans="1:8" ht="16" x14ac:dyDescent="0.2">
      <c r="A3" s="31" t="s">
        <v>203</v>
      </c>
      <c r="B3" s="31" t="s">
        <v>210</v>
      </c>
      <c r="C3" s="32" t="s">
        <v>204</v>
      </c>
      <c r="D3" s="32">
        <v>4096</v>
      </c>
      <c r="E3" s="32">
        <v>128</v>
      </c>
      <c r="F3" s="35">
        <v>1.2</v>
      </c>
      <c r="G3" s="36">
        <f t="shared" ref="G3:G15" si="0">D3*2*E3*F3/1000</f>
        <v>1258.2911999999999</v>
      </c>
    </row>
    <row r="4" spans="1:8" ht="16" x14ac:dyDescent="0.2">
      <c r="A4" s="31" t="s">
        <v>203</v>
      </c>
      <c r="B4" s="31" t="s">
        <v>210</v>
      </c>
      <c r="C4" s="32" t="s">
        <v>206</v>
      </c>
      <c r="D4" s="39">
        <v>512</v>
      </c>
      <c r="E4" s="32">
        <v>128</v>
      </c>
      <c r="F4" s="35">
        <v>1.2</v>
      </c>
      <c r="G4" s="36">
        <f t="shared" si="0"/>
        <v>157.28639999999999</v>
      </c>
    </row>
    <row r="5" spans="1:8" ht="16" x14ac:dyDescent="0.2">
      <c r="A5" s="31" t="s">
        <v>203</v>
      </c>
      <c r="B5" s="31" t="s">
        <v>210</v>
      </c>
      <c r="C5" s="32" t="s">
        <v>216</v>
      </c>
      <c r="D5" s="32">
        <v>512</v>
      </c>
      <c r="E5" s="32">
        <v>128</v>
      </c>
      <c r="F5" s="35">
        <v>1.2</v>
      </c>
      <c r="G5" s="36">
        <f t="shared" si="0"/>
        <v>157.28639999999999</v>
      </c>
    </row>
    <row r="6" spans="1:8" ht="16" x14ac:dyDescent="0.2">
      <c r="A6" s="31" t="s">
        <v>203</v>
      </c>
      <c r="B6" s="31" t="s">
        <v>210</v>
      </c>
      <c r="C6" s="32" t="s">
        <v>207</v>
      </c>
      <c r="D6" s="32">
        <v>512</v>
      </c>
      <c r="E6" s="32">
        <v>128</v>
      </c>
      <c r="F6" s="35">
        <v>1.2</v>
      </c>
      <c r="G6" s="36">
        <f t="shared" si="0"/>
        <v>157.28639999999999</v>
      </c>
    </row>
    <row r="7" spans="1:8" ht="16" x14ac:dyDescent="0.2">
      <c r="A7" s="31" t="s">
        <v>203</v>
      </c>
      <c r="B7" s="31" t="s">
        <v>210</v>
      </c>
      <c r="C7" s="32" t="s">
        <v>211</v>
      </c>
      <c r="D7" s="32">
        <v>128</v>
      </c>
      <c r="E7" s="32">
        <v>128</v>
      </c>
      <c r="F7" s="35">
        <v>1.2</v>
      </c>
      <c r="G7" s="36">
        <f t="shared" si="0"/>
        <v>39.321599999999997</v>
      </c>
    </row>
    <row r="8" spans="1:8" ht="16" x14ac:dyDescent="0.2">
      <c r="A8" s="31" t="s">
        <v>203</v>
      </c>
      <c r="B8" s="31" t="s">
        <v>210</v>
      </c>
      <c r="C8" s="32" t="s">
        <v>212</v>
      </c>
      <c r="D8" s="32">
        <v>32</v>
      </c>
      <c r="E8" s="32">
        <v>128</v>
      </c>
      <c r="F8" s="35">
        <v>1.2</v>
      </c>
      <c r="G8" s="36">
        <f t="shared" si="0"/>
        <v>9.8303999999999991</v>
      </c>
    </row>
    <row r="9" spans="1:8" ht="16" x14ac:dyDescent="0.2">
      <c r="A9" s="31" t="s">
        <v>203</v>
      </c>
      <c r="B9" s="31" t="s">
        <v>210</v>
      </c>
      <c r="C9" s="32" t="s">
        <v>205</v>
      </c>
      <c r="D9" s="40">
        <v>2048</v>
      </c>
      <c r="E9" s="32">
        <v>128</v>
      </c>
      <c r="F9" s="35">
        <v>1.2</v>
      </c>
      <c r="G9" s="36">
        <f t="shared" si="0"/>
        <v>629.14559999999994</v>
      </c>
    </row>
    <row r="10" spans="1:8" ht="16" x14ac:dyDescent="0.2">
      <c r="A10" s="31" t="s">
        <v>203</v>
      </c>
      <c r="B10" s="31" t="s">
        <v>210</v>
      </c>
      <c r="C10" s="32" t="s">
        <v>214</v>
      </c>
      <c r="D10" s="32">
        <v>128</v>
      </c>
      <c r="E10" s="32">
        <v>128</v>
      </c>
      <c r="F10" s="35">
        <v>1.2</v>
      </c>
      <c r="G10" s="36">
        <f t="shared" si="0"/>
        <v>39.321599999999997</v>
      </c>
    </row>
    <row r="11" spans="1:8" ht="16" x14ac:dyDescent="0.2">
      <c r="A11" s="29" t="s">
        <v>203</v>
      </c>
      <c r="B11" s="29" t="s">
        <v>213</v>
      </c>
      <c r="C11" s="30" t="s">
        <v>206</v>
      </c>
      <c r="D11" s="30">
        <v>64</v>
      </c>
      <c r="E11" s="30">
        <v>128</v>
      </c>
      <c r="F11" s="35">
        <v>1.2</v>
      </c>
      <c r="G11" s="37">
        <f t="shared" si="0"/>
        <v>19.660799999999998</v>
      </c>
    </row>
    <row r="12" spans="1:8" ht="16" x14ac:dyDescent="0.2">
      <c r="A12" s="29" t="s">
        <v>203</v>
      </c>
      <c r="B12" s="29" t="s">
        <v>213</v>
      </c>
      <c r="C12" s="30" t="s">
        <v>211</v>
      </c>
      <c r="D12" s="30">
        <v>32</v>
      </c>
      <c r="E12" s="30">
        <v>128</v>
      </c>
      <c r="F12" s="35">
        <v>1.2</v>
      </c>
      <c r="G12" s="37">
        <f t="shared" si="0"/>
        <v>9.8303999999999991</v>
      </c>
    </row>
    <row r="13" spans="1:8" ht="16" x14ac:dyDescent="0.2">
      <c r="A13" s="29" t="s">
        <v>203</v>
      </c>
      <c r="B13" s="29" t="s">
        <v>213</v>
      </c>
      <c r="C13" s="30" t="s">
        <v>212</v>
      </c>
      <c r="D13" s="30">
        <v>16</v>
      </c>
      <c r="E13" s="30">
        <v>128</v>
      </c>
      <c r="F13" s="35">
        <v>1.2</v>
      </c>
      <c r="G13" s="37">
        <f t="shared" si="0"/>
        <v>4.9151999999999996</v>
      </c>
    </row>
    <row r="14" spans="1:8" ht="16" x14ac:dyDescent="0.2">
      <c r="A14" s="29" t="s">
        <v>203</v>
      </c>
      <c r="B14" s="29" t="s">
        <v>213</v>
      </c>
      <c r="C14" s="30" t="s">
        <v>205</v>
      </c>
      <c r="D14" s="30">
        <v>128</v>
      </c>
      <c r="E14" s="30">
        <v>128</v>
      </c>
      <c r="F14" s="35">
        <v>1.2</v>
      </c>
      <c r="G14" s="37">
        <f t="shared" si="0"/>
        <v>39.321599999999997</v>
      </c>
    </row>
    <row r="15" spans="1:8" ht="16" x14ac:dyDescent="0.2">
      <c r="A15" s="29" t="s">
        <v>203</v>
      </c>
      <c r="B15" s="29" t="s">
        <v>213</v>
      </c>
      <c r="C15" s="30" t="s">
        <v>214</v>
      </c>
      <c r="D15" s="30">
        <v>32</v>
      </c>
      <c r="E15" s="30">
        <v>128</v>
      </c>
      <c r="F15" s="35">
        <v>1.2</v>
      </c>
      <c r="G15" s="37">
        <f t="shared" si="0"/>
        <v>9.8303999999999991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FEF4-9AA2-2F44-AE16-02DECD3D2C8A}">
  <dimension ref="A1:N31"/>
  <sheetViews>
    <sheetView topLeftCell="C1" zoomScale="120" zoomScaleNormal="120" workbookViewId="0">
      <selection activeCell="N6" sqref="N6"/>
    </sheetView>
  </sheetViews>
  <sheetFormatPr baseColWidth="10" defaultRowHeight="15" x14ac:dyDescent="0.2"/>
  <cols>
    <col min="1" max="1" width="29.83203125" bestFit="1" customWidth="1"/>
    <col min="2" max="2" width="9" bestFit="1" customWidth="1"/>
    <col min="3" max="3" width="8" bestFit="1" customWidth="1"/>
    <col min="4" max="6" width="6.33203125" bestFit="1" customWidth="1"/>
    <col min="7" max="7" width="7" bestFit="1" customWidth="1"/>
    <col min="8" max="8" width="7.33203125" bestFit="1" customWidth="1"/>
    <col min="9" max="9" width="10.1640625" bestFit="1" customWidth="1"/>
    <col min="10" max="10" width="15.6640625" bestFit="1" customWidth="1"/>
  </cols>
  <sheetData>
    <row r="1" spans="1:14" x14ac:dyDescent="0.2">
      <c r="B1" t="s">
        <v>42</v>
      </c>
      <c r="H1" t="s">
        <v>43</v>
      </c>
      <c r="J1" s="4" t="s">
        <v>109</v>
      </c>
      <c r="K1" s="4"/>
      <c r="L1" s="4"/>
      <c r="M1" s="4"/>
      <c r="N1" s="4"/>
    </row>
    <row r="2" spans="1:14" x14ac:dyDescent="0.2">
      <c r="A2" s="4" t="s">
        <v>20</v>
      </c>
      <c r="B2" s="4" t="s">
        <v>16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9" t="s">
        <v>51</v>
      </c>
      <c r="I2" s="10" t="s">
        <v>52</v>
      </c>
      <c r="J2" s="4" t="s">
        <v>108</v>
      </c>
      <c r="K2" s="4" t="s">
        <v>110</v>
      </c>
      <c r="L2" s="4" t="s">
        <v>111</v>
      </c>
      <c r="M2" s="4" t="s">
        <v>112</v>
      </c>
      <c r="N2" s="4" t="s">
        <v>113</v>
      </c>
    </row>
    <row r="3" spans="1:14" x14ac:dyDescent="0.2">
      <c r="A3" s="4" t="s">
        <v>17</v>
      </c>
      <c r="B3" s="4">
        <v>826</v>
      </c>
      <c r="C3" s="4">
        <v>628</v>
      </c>
      <c r="D3" s="4">
        <v>496</v>
      </c>
      <c r="E3" s="4">
        <v>392</v>
      </c>
      <c r="F3" s="4">
        <v>276</v>
      </c>
      <c r="G3" s="4">
        <v>200</v>
      </c>
      <c r="J3" s="4">
        <v>609</v>
      </c>
      <c r="K3" s="4">
        <v>379</v>
      </c>
      <c r="L3" s="4">
        <v>294</v>
      </c>
      <c r="M3" s="4">
        <v>188</v>
      </c>
      <c r="N3" s="4">
        <v>159</v>
      </c>
    </row>
    <row r="4" spans="1:14" x14ac:dyDescent="0.2">
      <c r="A4" s="4" t="s">
        <v>26</v>
      </c>
      <c r="B4" s="4">
        <v>54.2</v>
      </c>
      <c r="C4" s="4">
        <v>28.3</v>
      </c>
      <c r="D4" s="4">
        <v>22</v>
      </c>
      <c r="E4" s="4">
        <v>17.399999999999999</v>
      </c>
      <c r="F4" s="4">
        <v>12</v>
      </c>
      <c r="G4" s="4">
        <v>8.6999999999999993</v>
      </c>
      <c r="J4" s="4">
        <v>76.3</v>
      </c>
      <c r="K4" s="4">
        <v>45.9</v>
      </c>
      <c r="L4" s="4">
        <v>35.799999999999997</v>
      </c>
      <c r="M4" s="4">
        <v>22.9</v>
      </c>
      <c r="N4" s="4">
        <v>18.899999999999999</v>
      </c>
    </row>
    <row r="5" spans="1:14" x14ac:dyDescent="0.2">
      <c r="A5" s="5" t="s">
        <v>27</v>
      </c>
      <c r="B5" s="6">
        <f t="shared" ref="B5:G5" si="0">B4/B3*1000</f>
        <v>65.617433414043589</v>
      </c>
      <c r="C5" s="6">
        <f t="shared" si="0"/>
        <v>45.063694267515928</v>
      </c>
      <c r="D5" s="6">
        <f t="shared" si="0"/>
        <v>44.354838709677423</v>
      </c>
      <c r="E5" s="6">
        <f t="shared" si="0"/>
        <v>44.387755102040813</v>
      </c>
      <c r="F5" s="6">
        <f t="shared" si="0"/>
        <v>43.478260869565219</v>
      </c>
      <c r="G5" s="6">
        <f t="shared" si="0"/>
        <v>43.5</v>
      </c>
      <c r="H5" s="3"/>
      <c r="I5" s="3"/>
      <c r="J5" s="6">
        <f t="shared" ref="J5:N5" si="1">J4/J3*1000</f>
        <v>125.28735632183907</v>
      </c>
      <c r="K5" s="6">
        <f t="shared" si="1"/>
        <v>121.10817941952506</v>
      </c>
      <c r="L5" s="6">
        <f t="shared" si="1"/>
        <v>121.76870748299319</v>
      </c>
      <c r="M5" s="6">
        <f t="shared" si="1"/>
        <v>121.80851063829786</v>
      </c>
      <c r="N5" s="6">
        <f t="shared" si="1"/>
        <v>118.86792452830187</v>
      </c>
    </row>
    <row r="6" spans="1:14" x14ac:dyDescent="0.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9" t="s">
        <v>44</v>
      </c>
      <c r="I6" s="10" t="s">
        <v>44</v>
      </c>
      <c r="J6" s="4" t="s">
        <v>44</v>
      </c>
      <c r="K6" s="4" t="s">
        <v>44</v>
      </c>
      <c r="L6" s="4" t="s">
        <v>44</v>
      </c>
      <c r="M6" s="4" t="s">
        <v>44</v>
      </c>
      <c r="N6" s="4" t="s">
        <v>44</v>
      </c>
    </row>
    <row r="7" spans="1:14" x14ac:dyDescent="0.2">
      <c r="A7" s="4" t="s">
        <v>4</v>
      </c>
      <c r="B7" s="4" t="s">
        <v>39</v>
      </c>
      <c r="C7" s="4" t="s">
        <v>40</v>
      </c>
      <c r="D7" s="4"/>
      <c r="E7" s="4"/>
      <c r="F7" s="4"/>
      <c r="G7" s="4" t="s">
        <v>41</v>
      </c>
      <c r="J7" s="4" t="s">
        <v>114</v>
      </c>
      <c r="K7" s="4"/>
      <c r="L7" s="4" t="s">
        <v>165</v>
      </c>
      <c r="M7" s="4"/>
      <c r="N7" s="4"/>
    </row>
    <row r="8" spans="1:14" x14ac:dyDescent="0.2">
      <c r="A8" s="4" t="s">
        <v>45</v>
      </c>
      <c r="B8" s="4"/>
      <c r="C8" s="4"/>
      <c r="D8" s="4"/>
      <c r="E8" s="4"/>
      <c r="F8" s="4"/>
      <c r="G8" s="4"/>
      <c r="J8" s="4"/>
      <c r="K8" s="4"/>
      <c r="L8" s="4"/>
      <c r="M8" s="4"/>
      <c r="N8" s="4"/>
    </row>
    <row r="9" spans="1:14" x14ac:dyDescent="0.2">
      <c r="A9" s="4" t="s">
        <v>46</v>
      </c>
      <c r="B9" s="4"/>
      <c r="C9" s="4"/>
      <c r="D9" s="4"/>
      <c r="E9" s="4"/>
      <c r="F9" s="4"/>
      <c r="G9" s="4"/>
      <c r="J9" s="4"/>
      <c r="K9" s="4"/>
      <c r="L9" s="4"/>
      <c r="M9" s="4"/>
      <c r="N9" s="4"/>
    </row>
    <row r="10" spans="1:14" x14ac:dyDescent="0.2">
      <c r="A10" s="4" t="s">
        <v>47</v>
      </c>
      <c r="B10" s="4"/>
      <c r="C10" s="4"/>
      <c r="D10" s="4"/>
      <c r="E10" s="4"/>
      <c r="F10" s="4"/>
      <c r="G10" s="4"/>
      <c r="J10" s="4"/>
      <c r="K10" s="4"/>
      <c r="L10" s="4"/>
      <c r="M10" s="4"/>
      <c r="N10" s="4"/>
    </row>
    <row r="11" spans="1:14" x14ac:dyDescent="0.2">
      <c r="A11" s="4" t="s">
        <v>48</v>
      </c>
      <c r="B11" s="4"/>
      <c r="C11" s="4"/>
      <c r="D11" s="4"/>
      <c r="E11" s="4"/>
      <c r="F11" s="4"/>
      <c r="G11" s="4"/>
      <c r="J11" s="4"/>
      <c r="K11" s="4"/>
      <c r="L11" s="4"/>
      <c r="M11" s="4"/>
      <c r="N11" s="4"/>
    </row>
    <row r="12" spans="1:14" x14ac:dyDescent="0.2">
      <c r="A12" s="4" t="s">
        <v>49</v>
      </c>
      <c r="B12" s="4"/>
      <c r="C12" s="4"/>
      <c r="D12" s="4"/>
      <c r="E12" s="4"/>
      <c r="F12" s="4"/>
      <c r="G12" s="4"/>
      <c r="J12" s="4"/>
      <c r="K12" s="4"/>
      <c r="L12" s="4"/>
      <c r="M12" s="4"/>
      <c r="N12" s="4"/>
    </row>
    <row r="13" spans="1:14" x14ac:dyDescent="0.2">
      <c r="A13" s="4" t="s">
        <v>50</v>
      </c>
      <c r="B13" s="4"/>
      <c r="C13" s="4"/>
      <c r="D13" s="4"/>
      <c r="E13" s="4"/>
      <c r="F13" s="4"/>
      <c r="G13" s="4"/>
      <c r="J13" s="4"/>
      <c r="K13" s="4"/>
      <c r="L13" s="4"/>
      <c r="M13" s="4"/>
      <c r="N13" s="4"/>
    </row>
    <row r="14" spans="1:14" x14ac:dyDescent="0.2">
      <c r="A14" s="4" t="s">
        <v>9</v>
      </c>
      <c r="B14" s="4"/>
      <c r="C14" s="4"/>
      <c r="D14" s="4"/>
      <c r="E14" s="4"/>
      <c r="F14" s="4"/>
      <c r="G14" s="4"/>
      <c r="J14" s="4"/>
      <c r="K14" s="4"/>
      <c r="L14" s="4"/>
      <c r="M14" s="4"/>
      <c r="N14" s="4"/>
    </row>
    <row r="15" spans="1:14" x14ac:dyDescent="0.2">
      <c r="A15" s="4"/>
      <c r="B15" s="4"/>
      <c r="C15" s="4"/>
      <c r="D15" s="4"/>
      <c r="E15" s="4"/>
      <c r="F15" s="4"/>
      <c r="G15" s="4"/>
      <c r="J15" s="4"/>
      <c r="K15" s="4"/>
      <c r="L15" s="4"/>
      <c r="M15" s="4"/>
      <c r="N15" s="4"/>
    </row>
    <row r="16" spans="1:14" x14ac:dyDescent="0.2">
      <c r="A16" s="4"/>
      <c r="B16" s="4"/>
      <c r="C16" s="4"/>
      <c r="D16" s="4"/>
      <c r="E16" s="4"/>
      <c r="F16" s="4"/>
      <c r="G16" s="4"/>
      <c r="J16" s="4"/>
      <c r="K16" s="4"/>
      <c r="L16" s="4"/>
      <c r="M16" s="4"/>
      <c r="N16" s="4"/>
    </row>
    <row r="17" spans="1:14" x14ac:dyDescent="0.2">
      <c r="A17" s="4"/>
      <c r="B17" s="4"/>
      <c r="C17" s="4"/>
      <c r="D17" s="4"/>
      <c r="E17" s="4"/>
      <c r="F17" s="4"/>
      <c r="G17" s="4"/>
      <c r="J17" s="4"/>
      <c r="K17" s="4"/>
      <c r="L17" s="4"/>
      <c r="M17" s="4"/>
      <c r="N17" s="4"/>
    </row>
    <row r="18" spans="1:14" x14ac:dyDescent="0.2">
      <c r="A18" s="4"/>
      <c r="B18" s="4"/>
      <c r="C18" s="4"/>
      <c r="D18" s="4"/>
      <c r="E18" s="4"/>
      <c r="F18" s="4"/>
      <c r="G18" s="4"/>
      <c r="J18" s="4"/>
      <c r="K18" s="4"/>
      <c r="L18" s="4"/>
      <c r="M18" s="4"/>
      <c r="N18" s="4"/>
    </row>
    <row r="19" spans="1:14" x14ac:dyDescent="0.2">
      <c r="A19" s="4" t="s">
        <v>10</v>
      </c>
      <c r="B19" s="4">
        <v>8</v>
      </c>
      <c r="C19" s="4">
        <v>7</v>
      </c>
      <c r="D19" s="4">
        <v>6</v>
      </c>
      <c r="E19" s="4">
        <v>6</v>
      </c>
      <c r="F19" s="4">
        <v>3</v>
      </c>
      <c r="G19" s="4">
        <v>2</v>
      </c>
      <c r="H19" s="9">
        <v>8</v>
      </c>
      <c r="I19" s="10">
        <v>8</v>
      </c>
      <c r="J19" s="4">
        <v>12</v>
      </c>
      <c r="K19" s="4">
        <v>7</v>
      </c>
      <c r="L19" s="4">
        <v>5</v>
      </c>
      <c r="M19" s="4">
        <v>3</v>
      </c>
      <c r="N19" s="4">
        <v>2</v>
      </c>
    </row>
    <row r="20" spans="1:14" x14ac:dyDescent="0.2">
      <c r="A20" s="4" t="s">
        <v>11</v>
      </c>
      <c r="B20" s="4">
        <v>8</v>
      </c>
      <c r="C20" s="4">
        <v>6</v>
      </c>
      <c r="D20" s="4">
        <v>5</v>
      </c>
      <c r="E20" s="4">
        <v>4</v>
      </c>
      <c r="F20" s="4">
        <v>5</v>
      </c>
      <c r="G20" s="4">
        <v>5</v>
      </c>
      <c r="H20" s="9">
        <v>9</v>
      </c>
      <c r="I20" s="10">
        <v>8.25</v>
      </c>
      <c r="J20" s="4">
        <v>6</v>
      </c>
      <c r="K20" s="4">
        <f>80/2/7</f>
        <v>5.7142857142857144</v>
      </c>
      <c r="L20" s="4">
        <v>6</v>
      </c>
      <c r="M20" s="4">
        <v>6</v>
      </c>
      <c r="N20" s="4">
        <v>6</v>
      </c>
    </row>
    <row r="21" spans="1:14" x14ac:dyDescent="0.2">
      <c r="A21" s="4" t="s">
        <v>12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9">
        <v>2</v>
      </c>
      <c r="I21" s="10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</row>
    <row r="22" spans="1:14" x14ac:dyDescent="0.2">
      <c r="A22" s="4" t="s">
        <v>28</v>
      </c>
      <c r="B22" s="8">
        <f t="shared" ref="B22:J22" si="2">B19*B20*B21</f>
        <v>128</v>
      </c>
      <c r="C22" s="8">
        <f t="shared" si="2"/>
        <v>84</v>
      </c>
      <c r="D22" s="8">
        <f t="shared" si="2"/>
        <v>60</v>
      </c>
      <c r="E22" s="8">
        <f t="shared" si="2"/>
        <v>48</v>
      </c>
      <c r="F22" s="8">
        <f t="shared" si="2"/>
        <v>30</v>
      </c>
      <c r="G22" s="8">
        <f t="shared" si="2"/>
        <v>20</v>
      </c>
      <c r="H22" s="8">
        <f t="shared" si="2"/>
        <v>144</v>
      </c>
      <c r="I22" s="16">
        <f t="shared" si="2"/>
        <v>132</v>
      </c>
      <c r="J22" s="8">
        <f t="shared" si="2"/>
        <v>144</v>
      </c>
      <c r="K22" s="8">
        <f t="shared" ref="K22:N22" si="3">K19*K20*K21</f>
        <v>80</v>
      </c>
      <c r="L22" s="8">
        <f t="shared" si="3"/>
        <v>60</v>
      </c>
      <c r="M22" s="8">
        <f t="shared" si="3"/>
        <v>36</v>
      </c>
      <c r="N22" s="8">
        <f t="shared" si="3"/>
        <v>24</v>
      </c>
    </row>
    <row r="23" spans="1:14" x14ac:dyDescent="0.2">
      <c r="A23" s="4" t="s">
        <v>29</v>
      </c>
      <c r="B23" s="4">
        <v>96</v>
      </c>
      <c r="C23" s="4">
        <v>96</v>
      </c>
      <c r="D23" s="4">
        <v>96</v>
      </c>
      <c r="E23" s="4">
        <v>96</v>
      </c>
      <c r="F23" s="4">
        <v>96</v>
      </c>
      <c r="G23" s="4">
        <v>96</v>
      </c>
      <c r="H23" s="10">
        <v>128</v>
      </c>
      <c r="I23" s="10">
        <v>128</v>
      </c>
      <c r="J23" s="4">
        <v>128</v>
      </c>
      <c r="K23" s="4">
        <v>128</v>
      </c>
      <c r="L23" s="4">
        <v>128</v>
      </c>
      <c r="M23" s="4">
        <v>128</v>
      </c>
      <c r="N23" s="4">
        <v>128</v>
      </c>
    </row>
    <row r="24" spans="1:14" x14ac:dyDescent="0.2">
      <c r="A24" s="4" t="s">
        <v>30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10">
        <v>4</v>
      </c>
      <c r="I24" s="10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</row>
    <row r="25" spans="1:14" x14ac:dyDescent="0.2">
      <c r="A25" s="4" t="s">
        <v>53</v>
      </c>
      <c r="B25" s="8">
        <f t="shared" ref="B25:I25" si="4">B22*B23</f>
        <v>12288</v>
      </c>
      <c r="C25" s="8">
        <f t="shared" si="4"/>
        <v>8064</v>
      </c>
      <c r="D25" s="8">
        <f t="shared" si="4"/>
        <v>5760</v>
      </c>
      <c r="E25" s="8">
        <f t="shared" si="4"/>
        <v>4608</v>
      </c>
      <c r="F25" s="8">
        <f t="shared" si="4"/>
        <v>2880</v>
      </c>
      <c r="G25" s="8">
        <f t="shared" si="4"/>
        <v>1920</v>
      </c>
      <c r="H25" s="8">
        <f t="shared" si="4"/>
        <v>18432</v>
      </c>
      <c r="I25" s="16">
        <f t="shared" si="4"/>
        <v>16896</v>
      </c>
      <c r="J25" s="8">
        <f t="shared" ref="J25:N25" si="5">J22*J23</f>
        <v>18432</v>
      </c>
      <c r="K25" s="8">
        <f t="shared" si="5"/>
        <v>10240</v>
      </c>
      <c r="L25" s="8">
        <f t="shared" si="5"/>
        <v>7680</v>
      </c>
      <c r="M25" s="8">
        <f t="shared" si="5"/>
        <v>4608</v>
      </c>
      <c r="N25" s="8">
        <f t="shared" si="5"/>
        <v>3072</v>
      </c>
    </row>
    <row r="26" spans="1:14" x14ac:dyDescent="0.2">
      <c r="A26" s="4" t="s">
        <v>31</v>
      </c>
      <c r="B26" s="4">
        <f t="shared" ref="B26:I26" si="6">B22*B24</f>
        <v>512</v>
      </c>
      <c r="C26" s="4">
        <f t="shared" si="6"/>
        <v>336</v>
      </c>
      <c r="D26" s="4">
        <f t="shared" si="6"/>
        <v>240</v>
      </c>
      <c r="E26" s="4">
        <f t="shared" si="6"/>
        <v>192</v>
      </c>
      <c r="F26" s="4">
        <f t="shared" si="6"/>
        <v>120</v>
      </c>
      <c r="G26" s="4">
        <f t="shared" si="6"/>
        <v>80</v>
      </c>
      <c r="H26" s="4">
        <f t="shared" si="6"/>
        <v>576</v>
      </c>
      <c r="I26" s="17">
        <f t="shared" si="6"/>
        <v>528</v>
      </c>
      <c r="J26" s="4">
        <f t="shared" ref="J26:N26" si="7">J22*J24</f>
        <v>576</v>
      </c>
      <c r="K26" s="4">
        <f t="shared" si="7"/>
        <v>320</v>
      </c>
      <c r="L26" s="4">
        <f t="shared" si="7"/>
        <v>240</v>
      </c>
      <c r="M26" s="4">
        <f t="shared" si="7"/>
        <v>144</v>
      </c>
      <c r="N26" s="4">
        <f t="shared" si="7"/>
        <v>96</v>
      </c>
    </row>
    <row r="27" spans="1:14" x14ac:dyDescent="0.2">
      <c r="A27" s="4" t="s">
        <v>32</v>
      </c>
      <c r="B27" s="4">
        <v>4</v>
      </c>
      <c r="C27" s="4">
        <v>4</v>
      </c>
      <c r="D27" s="4">
        <v>4</v>
      </c>
      <c r="E27" s="4">
        <v>4</v>
      </c>
      <c r="F27" s="4">
        <v>4</v>
      </c>
      <c r="G27" s="4">
        <v>4</v>
      </c>
      <c r="H27" s="4">
        <v>4</v>
      </c>
      <c r="I27" s="17">
        <v>4</v>
      </c>
      <c r="J27" s="4">
        <v>4</v>
      </c>
      <c r="K27" s="4">
        <v>4</v>
      </c>
      <c r="L27" s="4">
        <v>4</v>
      </c>
      <c r="M27" s="4">
        <v>4</v>
      </c>
      <c r="N27" s="4">
        <v>4</v>
      </c>
    </row>
    <row r="28" spans="1:14" x14ac:dyDescent="0.2">
      <c r="A28" s="4" t="s">
        <v>33</v>
      </c>
      <c r="B28" s="8">
        <f t="shared" ref="B28:I28" si="8">B27*B22</f>
        <v>512</v>
      </c>
      <c r="C28" s="8">
        <f t="shared" si="8"/>
        <v>336</v>
      </c>
      <c r="D28" s="8">
        <f t="shared" si="8"/>
        <v>240</v>
      </c>
      <c r="E28" s="8">
        <f t="shared" si="8"/>
        <v>192</v>
      </c>
      <c r="F28" s="8">
        <f t="shared" si="8"/>
        <v>120</v>
      </c>
      <c r="G28" s="8">
        <f t="shared" si="8"/>
        <v>80</v>
      </c>
      <c r="H28" s="8">
        <f t="shared" si="8"/>
        <v>576</v>
      </c>
      <c r="I28" s="16">
        <f t="shared" si="8"/>
        <v>528</v>
      </c>
      <c r="J28" s="8">
        <f t="shared" ref="J28:N28" si="9">J27*J22</f>
        <v>576</v>
      </c>
      <c r="K28" s="8">
        <f t="shared" si="9"/>
        <v>320</v>
      </c>
      <c r="L28" s="8">
        <f t="shared" si="9"/>
        <v>240</v>
      </c>
      <c r="M28" s="8">
        <f t="shared" si="9"/>
        <v>144</v>
      </c>
      <c r="N28" s="8">
        <f t="shared" si="9"/>
        <v>96</v>
      </c>
    </row>
    <row r="29" spans="1:14" x14ac:dyDescent="0.2">
      <c r="A29" s="4" t="s">
        <v>34</v>
      </c>
      <c r="B29" s="4">
        <v>192</v>
      </c>
      <c r="C29" s="4">
        <v>128</v>
      </c>
      <c r="D29" s="4">
        <v>128</v>
      </c>
      <c r="E29" s="4">
        <v>128</v>
      </c>
      <c r="F29" s="4">
        <v>128</v>
      </c>
      <c r="G29" s="4">
        <v>128</v>
      </c>
      <c r="H29" s="9">
        <v>256</v>
      </c>
      <c r="I29" s="10">
        <v>256</v>
      </c>
      <c r="J29" s="4">
        <v>128</v>
      </c>
      <c r="K29" s="4">
        <v>128</v>
      </c>
      <c r="L29" s="4">
        <v>128</v>
      </c>
      <c r="M29" s="4">
        <v>128</v>
      </c>
      <c r="N29" s="4">
        <v>128</v>
      </c>
    </row>
    <row r="30" spans="1:14" x14ac:dyDescent="0.2">
      <c r="A30" s="4" t="s">
        <v>35</v>
      </c>
      <c r="B30" s="4">
        <f t="shared" ref="B30:I30" si="10">B29*B22/1024</f>
        <v>24</v>
      </c>
      <c r="C30" s="4">
        <f t="shared" si="10"/>
        <v>10.5</v>
      </c>
      <c r="D30" s="4">
        <f t="shared" si="10"/>
        <v>7.5</v>
      </c>
      <c r="E30" s="4">
        <f t="shared" si="10"/>
        <v>6</v>
      </c>
      <c r="F30" s="4">
        <f t="shared" si="10"/>
        <v>3.75</v>
      </c>
      <c r="G30" s="4">
        <f t="shared" si="10"/>
        <v>2.5</v>
      </c>
      <c r="H30" s="4">
        <f t="shared" si="10"/>
        <v>36</v>
      </c>
      <c r="I30" s="17">
        <f t="shared" si="10"/>
        <v>33</v>
      </c>
      <c r="J30" s="4">
        <f t="shared" ref="J30:N30" si="11">J29*J22/1024</f>
        <v>18</v>
      </c>
      <c r="K30" s="4">
        <f t="shared" si="11"/>
        <v>10</v>
      </c>
      <c r="L30" s="4">
        <f t="shared" si="11"/>
        <v>7.5</v>
      </c>
      <c r="M30" s="4">
        <f t="shared" si="11"/>
        <v>4.5</v>
      </c>
      <c r="N30" s="4">
        <f t="shared" si="11"/>
        <v>3</v>
      </c>
    </row>
    <row r="31" spans="1:14" x14ac:dyDescent="0.2">
      <c r="A31" s="4" t="s">
        <v>36</v>
      </c>
      <c r="B31" s="4">
        <v>40</v>
      </c>
      <c r="C31" s="4">
        <v>6</v>
      </c>
      <c r="D31" s="4">
        <v>4</v>
      </c>
      <c r="E31" s="4">
        <v>4</v>
      </c>
      <c r="F31" s="4">
        <v>3</v>
      </c>
      <c r="G31" s="4">
        <v>2</v>
      </c>
      <c r="H31" s="9">
        <v>60</v>
      </c>
      <c r="I31" s="10">
        <v>50</v>
      </c>
      <c r="J31" s="4">
        <v>96</v>
      </c>
      <c r="K31" s="4">
        <v>64</v>
      </c>
      <c r="L31" s="4">
        <v>48</v>
      </c>
      <c r="M31" s="4">
        <v>32</v>
      </c>
      <c r="N31" s="4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CFE9-586B-2A42-98DB-BCF0E6F44747}">
  <dimension ref="A1:AD7"/>
  <sheetViews>
    <sheetView workbookViewId="0">
      <selection activeCell="P12" sqref="P12"/>
    </sheetView>
  </sheetViews>
  <sheetFormatPr baseColWidth="10" defaultRowHeight="15" x14ac:dyDescent="0.2"/>
  <cols>
    <col min="1" max="1" width="10" bestFit="1" customWidth="1"/>
    <col min="2" max="2" width="10.1640625" bestFit="1" customWidth="1"/>
    <col min="3" max="3" width="5.5" bestFit="1" customWidth="1"/>
    <col min="4" max="4" width="6.1640625" bestFit="1" customWidth="1"/>
    <col min="5" max="5" width="5.1640625" bestFit="1" customWidth="1"/>
    <col min="6" max="6" width="6.1640625" bestFit="1" customWidth="1"/>
    <col min="7" max="7" width="4" bestFit="1" customWidth="1"/>
    <col min="8" max="8" width="5.1640625" bestFit="1" customWidth="1"/>
    <col min="9" max="9" width="6.6640625" bestFit="1" customWidth="1"/>
    <col min="10" max="10" width="4.1640625" bestFit="1" customWidth="1"/>
    <col min="11" max="12" width="5.1640625" bestFit="1" customWidth="1"/>
    <col min="13" max="13" width="5.6640625" style="18" bestFit="1" customWidth="1"/>
    <col min="14" max="14" width="7.6640625" style="18" bestFit="1" customWidth="1"/>
    <col min="15" max="15" width="5.1640625" bestFit="1" customWidth="1"/>
    <col min="16" max="16" width="4.1640625" bestFit="1" customWidth="1"/>
    <col min="17" max="22" width="5.1640625" bestFit="1" customWidth="1"/>
    <col min="23" max="23" width="4.33203125" bestFit="1" customWidth="1"/>
    <col min="24" max="24" width="4.1640625" bestFit="1" customWidth="1"/>
    <col min="25" max="25" width="5.1640625" bestFit="1" customWidth="1"/>
    <col min="26" max="26" width="7.1640625" bestFit="1" customWidth="1"/>
    <col min="27" max="27" width="6.5" bestFit="1" customWidth="1"/>
    <col min="28" max="28" width="5.1640625" bestFit="1" customWidth="1"/>
    <col min="29" max="29" width="6.1640625" bestFit="1" customWidth="1"/>
    <col min="30" max="30" width="7.1640625" bestFit="1" customWidth="1"/>
  </cols>
  <sheetData>
    <row r="1" spans="1:30" s="19" customFormat="1" ht="126" x14ac:dyDescent="0.2">
      <c r="A1" s="19" t="s">
        <v>115</v>
      </c>
      <c r="B1" s="19" t="s">
        <v>116</v>
      </c>
      <c r="C1" s="19" t="s">
        <v>117</v>
      </c>
      <c r="D1" s="19" t="s">
        <v>118</v>
      </c>
      <c r="E1" s="19" t="s">
        <v>119</v>
      </c>
      <c r="F1" s="19" t="s">
        <v>120</v>
      </c>
      <c r="G1" s="19" t="s">
        <v>121</v>
      </c>
      <c r="H1" s="19" t="s">
        <v>127</v>
      </c>
      <c r="I1" s="19" t="s">
        <v>139</v>
      </c>
      <c r="J1" s="19" t="s">
        <v>142</v>
      </c>
      <c r="K1" s="19" t="s">
        <v>143</v>
      </c>
      <c r="L1" s="19" t="s">
        <v>144</v>
      </c>
      <c r="M1" s="20" t="s">
        <v>145</v>
      </c>
      <c r="N1" s="20" t="s">
        <v>146</v>
      </c>
      <c r="O1" s="19" t="s">
        <v>122</v>
      </c>
      <c r="P1" s="19" t="s">
        <v>123</v>
      </c>
      <c r="Q1" s="19" t="s">
        <v>147</v>
      </c>
      <c r="R1" s="19" t="s">
        <v>148</v>
      </c>
      <c r="S1" s="19" t="s">
        <v>149</v>
      </c>
      <c r="T1" s="19" t="s">
        <v>150</v>
      </c>
      <c r="U1" s="19" t="s">
        <v>151</v>
      </c>
      <c r="V1" s="19" t="s">
        <v>152</v>
      </c>
      <c r="W1" s="19" t="s">
        <v>153</v>
      </c>
      <c r="X1" s="19" t="s">
        <v>156</v>
      </c>
      <c r="Y1" s="19" t="s">
        <v>46</v>
      </c>
      <c r="Z1" s="19" t="s">
        <v>157</v>
      </c>
      <c r="AA1" s="19" t="s">
        <v>137</v>
      </c>
      <c r="AB1" s="19" t="s">
        <v>158</v>
      </c>
      <c r="AC1" s="19" t="s">
        <v>159</v>
      </c>
      <c r="AD1" s="19" t="s">
        <v>160</v>
      </c>
    </row>
    <row r="2" spans="1:30" x14ac:dyDescent="0.2">
      <c r="A2" t="s">
        <v>124</v>
      </c>
      <c r="B2" t="s">
        <v>42</v>
      </c>
      <c r="C2" t="s">
        <v>125</v>
      </c>
      <c r="D2">
        <v>6912</v>
      </c>
      <c r="E2">
        <v>3456</v>
      </c>
      <c r="F2">
        <v>6912</v>
      </c>
      <c r="G2" t="s">
        <v>126</v>
      </c>
      <c r="H2">
        <v>1410</v>
      </c>
      <c r="I2" t="s">
        <v>94</v>
      </c>
      <c r="J2">
        <v>2.4</v>
      </c>
      <c r="K2">
        <v>5120</v>
      </c>
      <c r="L2">
        <v>1.52</v>
      </c>
      <c r="M2" s="18">
        <f>L2*1024/K2*8</f>
        <v>2.4319999999999999</v>
      </c>
      <c r="N2" s="18">
        <v>40</v>
      </c>
      <c r="O2">
        <v>19.5</v>
      </c>
      <c r="P2">
        <v>9.6999999999999993</v>
      </c>
      <c r="Q2">
        <v>624</v>
      </c>
      <c r="R2" t="s">
        <v>126</v>
      </c>
      <c r="S2">
        <v>312</v>
      </c>
      <c r="T2">
        <v>312</v>
      </c>
      <c r="U2">
        <v>156</v>
      </c>
      <c r="V2">
        <v>2020</v>
      </c>
      <c r="W2" t="s">
        <v>38</v>
      </c>
      <c r="X2">
        <v>826</v>
      </c>
      <c r="Y2">
        <v>400</v>
      </c>
      <c r="Z2">
        <v>600</v>
      </c>
      <c r="AA2" t="s">
        <v>16</v>
      </c>
      <c r="AB2">
        <v>19.5</v>
      </c>
      <c r="AC2">
        <v>20736</v>
      </c>
      <c r="AD2">
        <v>40960</v>
      </c>
    </row>
    <row r="3" spans="1:30" x14ac:dyDescent="0.2">
      <c r="A3" t="s">
        <v>128</v>
      </c>
      <c r="B3" t="s">
        <v>42</v>
      </c>
      <c r="C3" t="s">
        <v>125</v>
      </c>
      <c r="D3">
        <v>6912</v>
      </c>
      <c r="E3">
        <v>3456</v>
      </c>
      <c r="F3">
        <v>6912</v>
      </c>
      <c r="G3" t="s">
        <v>126</v>
      </c>
      <c r="H3">
        <v>1410</v>
      </c>
      <c r="I3" t="s">
        <v>140</v>
      </c>
      <c r="J3">
        <v>3.2</v>
      </c>
      <c r="K3">
        <v>5120</v>
      </c>
      <c r="L3">
        <v>1.52</v>
      </c>
      <c r="M3" s="18">
        <f t="shared" ref="M3:M7" si="0">L3*1024/K3*8</f>
        <v>2.4319999999999999</v>
      </c>
      <c r="N3" s="18">
        <v>80</v>
      </c>
      <c r="O3">
        <v>19.5</v>
      </c>
      <c r="P3">
        <v>9.6999999999999993</v>
      </c>
      <c r="Q3">
        <v>624</v>
      </c>
      <c r="R3" t="s">
        <v>126</v>
      </c>
      <c r="S3">
        <v>312</v>
      </c>
      <c r="T3">
        <v>312</v>
      </c>
      <c r="U3">
        <v>156</v>
      </c>
      <c r="V3">
        <v>2020</v>
      </c>
      <c r="W3" t="s">
        <v>38</v>
      </c>
      <c r="X3">
        <v>826</v>
      </c>
      <c r="Y3">
        <v>400</v>
      </c>
      <c r="Z3">
        <v>600</v>
      </c>
      <c r="AA3" t="s">
        <v>16</v>
      </c>
      <c r="AB3">
        <v>19.5</v>
      </c>
      <c r="AC3">
        <v>20736</v>
      </c>
      <c r="AD3">
        <v>40960</v>
      </c>
    </row>
    <row r="4" spans="1:30" x14ac:dyDescent="0.2">
      <c r="A4" t="s">
        <v>129</v>
      </c>
      <c r="B4" t="s">
        <v>43</v>
      </c>
      <c r="C4" t="s">
        <v>130</v>
      </c>
      <c r="D4">
        <v>16896</v>
      </c>
      <c r="E4">
        <v>4608</v>
      </c>
      <c r="F4">
        <v>16896</v>
      </c>
      <c r="G4" t="s">
        <v>126</v>
      </c>
      <c r="H4">
        <v>1980</v>
      </c>
      <c r="I4" t="s">
        <v>95</v>
      </c>
      <c r="J4">
        <v>5.2</v>
      </c>
      <c r="K4">
        <v>5120</v>
      </c>
      <c r="L4">
        <v>3.35</v>
      </c>
      <c r="M4" s="18">
        <f t="shared" si="0"/>
        <v>5.36</v>
      </c>
      <c r="N4" s="18">
        <v>80</v>
      </c>
      <c r="O4">
        <v>67</v>
      </c>
      <c r="P4">
        <v>34</v>
      </c>
      <c r="Q4">
        <f>1.98*1000</f>
        <v>1980</v>
      </c>
      <c r="R4" t="s">
        <v>126</v>
      </c>
      <c r="S4">
        <v>990</v>
      </c>
      <c r="T4">
        <v>990</v>
      </c>
      <c r="U4">
        <v>495</v>
      </c>
      <c r="V4">
        <v>2022</v>
      </c>
      <c r="W4" t="s">
        <v>154</v>
      </c>
      <c r="X4">
        <v>814</v>
      </c>
      <c r="Y4">
        <v>700</v>
      </c>
      <c r="Z4">
        <v>900</v>
      </c>
      <c r="AA4" t="s">
        <v>51</v>
      </c>
      <c r="AB4">
        <v>67</v>
      </c>
      <c r="AC4">
        <v>25344</v>
      </c>
      <c r="AD4">
        <v>512000</v>
      </c>
    </row>
    <row r="5" spans="1:30" x14ac:dyDescent="0.2">
      <c r="A5" t="s">
        <v>131</v>
      </c>
      <c r="B5" t="s">
        <v>43</v>
      </c>
      <c r="C5" t="s">
        <v>130</v>
      </c>
      <c r="D5">
        <v>16896</v>
      </c>
      <c r="E5">
        <v>4608</v>
      </c>
      <c r="F5">
        <v>16896</v>
      </c>
      <c r="G5" t="s">
        <v>126</v>
      </c>
      <c r="H5">
        <v>1980</v>
      </c>
      <c r="I5" t="s">
        <v>141</v>
      </c>
      <c r="J5">
        <v>6.3</v>
      </c>
      <c r="K5">
        <v>6144</v>
      </c>
      <c r="L5">
        <v>4.8</v>
      </c>
      <c r="M5" s="18">
        <f t="shared" si="0"/>
        <v>6.3999999999999995</v>
      </c>
      <c r="N5" s="18">
        <v>141</v>
      </c>
      <c r="O5">
        <v>67</v>
      </c>
      <c r="P5">
        <v>34</v>
      </c>
      <c r="Q5">
        <v>1980</v>
      </c>
      <c r="R5" t="s">
        <v>126</v>
      </c>
      <c r="S5">
        <v>990</v>
      </c>
      <c r="T5">
        <v>990</v>
      </c>
      <c r="U5">
        <v>495</v>
      </c>
      <c r="V5">
        <v>2023</v>
      </c>
      <c r="W5" t="s">
        <v>154</v>
      </c>
      <c r="X5">
        <v>814</v>
      </c>
      <c r="Y5">
        <v>1000</v>
      </c>
      <c r="Z5">
        <v>900</v>
      </c>
      <c r="AA5" t="s">
        <v>51</v>
      </c>
      <c r="AB5">
        <v>67</v>
      </c>
      <c r="AC5">
        <v>25344</v>
      </c>
      <c r="AD5">
        <v>512000</v>
      </c>
    </row>
    <row r="6" spans="1:30" x14ac:dyDescent="0.2">
      <c r="A6" t="s">
        <v>132</v>
      </c>
      <c r="B6" t="s">
        <v>133</v>
      </c>
      <c r="C6" t="s">
        <v>134</v>
      </c>
      <c r="D6" t="s">
        <v>135</v>
      </c>
      <c r="E6" t="s">
        <v>135</v>
      </c>
      <c r="F6" t="s">
        <v>135</v>
      </c>
      <c r="G6" t="s">
        <v>135</v>
      </c>
      <c r="H6" t="s">
        <v>135</v>
      </c>
      <c r="I6" t="s">
        <v>141</v>
      </c>
      <c r="J6">
        <v>8</v>
      </c>
      <c r="K6">
        <v>8192</v>
      </c>
      <c r="L6">
        <v>8</v>
      </c>
      <c r="M6" s="18">
        <f t="shared" si="0"/>
        <v>8</v>
      </c>
      <c r="N6" s="18">
        <v>192</v>
      </c>
      <c r="O6" t="s">
        <v>135</v>
      </c>
      <c r="Q6">
        <v>3500</v>
      </c>
      <c r="R6">
        <v>7000</v>
      </c>
      <c r="S6">
        <v>1980</v>
      </c>
      <c r="T6">
        <v>1980</v>
      </c>
      <c r="U6">
        <v>989</v>
      </c>
      <c r="V6" t="s">
        <v>135</v>
      </c>
      <c r="W6" t="s">
        <v>155</v>
      </c>
      <c r="X6" t="s">
        <v>135</v>
      </c>
      <c r="Y6">
        <v>700</v>
      </c>
      <c r="Z6">
        <f>1.8*1024</f>
        <v>1843.2</v>
      </c>
      <c r="AA6" t="s">
        <v>138</v>
      </c>
      <c r="AB6">
        <v>30</v>
      </c>
      <c r="AC6" t="s">
        <v>135</v>
      </c>
      <c r="AD6" t="s">
        <v>135</v>
      </c>
    </row>
    <row r="7" spans="1:30" x14ac:dyDescent="0.2">
      <c r="A7" t="s">
        <v>136</v>
      </c>
      <c r="B7" t="s">
        <v>133</v>
      </c>
      <c r="C7" t="s">
        <v>134</v>
      </c>
      <c r="D7" t="s">
        <v>135</v>
      </c>
      <c r="E7" t="s">
        <v>135</v>
      </c>
      <c r="F7" t="s">
        <v>135</v>
      </c>
      <c r="G7" t="s">
        <v>135</v>
      </c>
      <c r="H7" t="s">
        <v>135</v>
      </c>
      <c r="I7" t="s">
        <v>141</v>
      </c>
      <c r="J7">
        <v>8</v>
      </c>
      <c r="K7">
        <v>8192</v>
      </c>
      <c r="L7">
        <v>8</v>
      </c>
      <c r="M7" s="18">
        <f t="shared" si="0"/>
        <v>8</v>
      </c>
      <c r="N7" s="18">
        <v>192</v>
      </c>
      <c r="O7" t="s">
        <v>135</v>
      </c>
      <c r="Q7">
        <v>4500</v>
      </c>
      <c r="R7">
        <v>9000</v>
      </c>
      <c r="S7">
        <v>2250</v>
      </c>
      <c r="T7">
        <v>2250</v>
      </c>
      <c r="U7">
        <v>1200</v>
      </c>
      <c r="V7" t="s">
        <v>135</v>
      </c>
      <c r="W7" t="s">
        <v>155</v>
      </c>
      <c r="X7" t="s">
        <v>135</v>
      </c>
      <c r="Y7">
        <v>1000</v>
      </c>
      <c r="Z7">
        <v>1843.2</v>
      </c>
      <c r="AA7" t="s">
        <v>138</v>
      </c>
      <c r="AB7">
        <v>40</v>
      </c>
      <c r="AC7" t="s">
        <v>135</v>
      </c>
      <c r="AD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GPU</vt:lpstr>
      <vt:lpstr>Grendel</vt:lpstr>
      <vt:lpstr>Grendel Packaging</vt:lpstr>
      <vt:lpstr>Memory</vt:lpstr>
      <vt:lpstr>DDR</vt:lpstr>
      <vt:lpstr>QSR</vt:lpstr>
      <vt:lpstr>Die</vt:lpstr>
      <vt:lpstr>DGX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Samvit Kaul</cp:lastModifiedBy>
  <dcterms:created xsi:type="dcterms:W3CDTF">2020-04-18T05:11:13Z</dcterms:created>
  <dcterms:modified xsi:type="dcterms:W3CDTF">2024-12-12T19:12:51Z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0e04b157-7cb5-4593-bef2-365b62cbd708</vt:lpwstr>
  </property>
  <property fmtid="{D5CDD505-2E9C-101B-9397-08002B2CF9AE}" pid="3" name="CTP_TimeStamp">
    <vt:lpwstr>2020-07-08 21:43:59Z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