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5\Statiska\"/>
    </mc:Choice>
  </mc:AlternateContent>
  <bookViews>
    <workbookView xWindow="0" yWindow="0" windowWidth="20490" windowHeight="7755"/>
  </bookViews>
  <sheets>
    <sheet name="Sheet1" sheetId="1" r:id="rId1"/>
    <sheet name=" Mean, Median, Mod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4" i="1" l="1" a="1"/>
  <c r="V44" i="1" s="1"/>
  <c r="V45" i="1"/>
  <c r="V47" i="1"/>
  <c r="V49" i="1"/>
  <c r="U45" i="1"/>
  <c r="U46" i="1"/>
  <c r="U47" i="1"/>
  <c r="U48" i="1"/>
  <c r="U49" i="1"/>
  <c r="U50" i="1"/>
  <c r="U44" i="1"/>
  <c r="L16" i="1"/>
  <c r="T45" i="1"/>
  <c r="T46" i="1"/>
  <c r="T47" i="1"/>
  <c r="T48" i="1"/>
  <c r="T49" i="1"/>
  <c r="T50" i="1"/>
  <c r="T44" i="1"/>
  <c r="V30" i="1" a="1"/>
  <c r="V30" i="1" s="1"/>
  <c r="U32" i="1"/>
  <c r="U33" i="1"/>
  <c r="U34" i="1" s="1"/>
  <c r="U35" i="1" s="1"/>
  <c r="U36" i="1" s="1"/>
  <c r="U31" i="1"/>
  <c r="K17" i="1"/>
  <c r="T32" i="1"/>
  <c r="T33" i="1" s="1"/>
  <c r="T34" i="1" s="1"/>
  <c r="T35" i="1" s="1"/>
  <c r="T36" i="1" s="1"/>
  <c r="T31" i="1"/>
  <c r="T30" i="1"/>
  <c r="C42" i="1"/>
  <c r="V50" i="1" l="1"/>
  <c r="V48" i="1"/>
  <c r="V46" i="1"/>
  <c r="V35" i="1"/>
  <c r="V33" i="1"/>
  <c r="V31" i="1"/>
  <c r="V36" i="1"/>
  <c r="V34" i="1"/>
  <c r="V32" i="1"/>
  <c r="M29" i="1"/>
  <c r="U149" i="1"/>
  <c r="U150" i="1"/>
  <c r="U151" i="1"/>
  <c r="U152" i="1"/>
  <c r="U153" i="1"/>
  <c r="U148" i="1"/>
  <c r="U147" i="1"/>
  <c r="T149" i="1"/>
  <c r="T150" i="1" s="1"/>
  <c r="T151" i="1" s="1"/>
  <c r="T152" i="1" s="1"/>
  <c r="T153" i="1" s="1"/>
  <c r="T148" i="1"/>
  <c r="U116" i="1"/>
  <c r="T147" i="1"/>
  <c r="U115" i="1"/>
  <c r="U131" i="1"/>
  <c r="U133" i="1"/>
  <c r="U134" i="1" s="1"/>
  <c r="U135" i="1" s="1"/>
  <c r="U136" i="1" s="1"/>
  <c r="U137" i="1" s="1"/>
  <c r="U132" i="1"/>
  <c r="T138" i="1"/>
  <c r="T131" i="1" a="1"/>
  <c r="T131" i="1" s="1"/>
  <c r="T132" i="1"/>
  <c r="T134" i="1"/>
  <c r="T136" i="1"/>
  <c r="M28" i="1"/>
  <c r="U117" i="1"/>
  <c r="U118" i="1" s="1"/>
  <c r="U119" i="1" s="1"/>
  <c r="U120" i="1" s="1"/>
  <c r="U121" i="1" s="1"/>
  <c r="U67" i="1" a="1"/>
  <c r="U67" i="1"/>
  <c r="U68" i="1"/>
  <c r="U69" i="1"/>
  <c r="U70" i="1"/>
  <c r="U71" i="1"/>
  <c r="U72" i="1"/>
  <c r="U73" i="1"/>
  <c r="T117" i="1"/>
  <c r="T118" i="1"/>
  <c r="T119" i="1" s="1"/>
  <c r="T120" i="1" s="1"/>
  <c r="T121" i="1" s="1"/>
  <c r="T116" i="1"/>
  <c r="T115" i="1"/>
  <c r="T137" i="1" l="1"/>
  <c r="T135" i="1"/>
  <c r="T133" i="1"/>
  <c r="D38" i="1"/>
  <c r="C54" i="1" l="1"/>
  <c r="C46" i="1" l="1"/>
  <c r="C43" i="1"/>
  <c r="C48" i="1"/>
  <c r="D15" i="2"/>
  <c r="D13" i="2"/>
  <c r="D14" i="2" s="1"/>
  <c r="D11" i="2"/>
  <c r="D12" i="2" s="1"/>
  <c r="P29" i="1" l="1"/>
  <c r="P30" i="1"/>
  <c r="P31" i="1"/>
  <c r="P32" i="1"/>
  <c r="P33" i="1"/>
  <c r="P34" i="1"/>
  <c r="P35" i="1"/>
  <c r="P36" i="1"/>
  <c r="P37" i="1"/>
  <c r="P38" i="1"/>
  <c r="P39" i="1"/>
  <c r="P28" i="1"/>
  <c r="I29" i="1"/>
  <c r="I30" i="1" s="1"/>
  <c r="I31" i="1" s="1"/>
  <c r="I32" i="1" s="1"/>
  <c r="I33" i="1" s="1"/>
  <c r="I34" i="1" s="1"/>
  <c r="D22" i="1"/>
  <c r="D24" i="1"/>
  <c r="D25" i="1" s="1"/>
  <c r="J16" i="1"/>
  <c r="U99" i="1" l="1"/>
  <c r="N16" i="1"/>
  <c r="P40" i="1"/>
  <c r="C53" i="1"/>
  <c r="C45" i="1"/>
  <c r="K18" i="1"/>
  <c r="K19" i="1" s="1"/>
  <c r="K20" i="1" s="1"/>
  <c r="K21" i="1" s="1"/>
  <c r="K22" i="1" s="1"/>
  <c r="J17" i="1"/>
  <c r="O16" i="1" l="1" a="1"/>
  <c r="V99" i="1" a="1"/>
  <c r="D26" i="1"/>
  <c r="M16" i="1" s="1"/>
  <c r="U100" i="1"/>
  <c r="N17" i="1"/>
  <c r="U84" i="1" a="1"/>
  <c r="J18" i="1"/>
  <c r="M17" i="1"/>
  <c r="M22" i="1"/>
  <c r="M18" i="1" l="1"/>
  <c r="M20" i="1"/>
  <c r="L18" i="1"/>
  <c r="U101" i="1"/>
  <c r="N18" i="1"/>
  <c r="O16" i="1"/>
  <c r="P16" i="1" s="1"/>
  <c r="O18" i="1"/>
  <c r="O20" i="1"/>
  <c r="O22" i="1"/>
  <c r="O17" i="1"/>
  <c r="P17" i="1" s="1"/>
  <c r="O19" i="1"/>
  <c r="O21" i="1"/>
  <c r="L17" i="1"/>
  <c r="M21" i="1"/>
  <c r="C40" i="1"/>
  <c r="M19" i="1"/>
  <c r="U84" i="1"/>
  <c r="U86" i="1"/>
  <c r="U88" i="1"/>
  <c r="U90" i="1"/>
  <c r="U85" i="1"/>
  <c r="U87" i="1"/>
  <c r="U89" i="1"/>
  <c r="V99" i="1"/>
  <c r="V100" i="1"/>
  <c r="V104" i="1"/>
  <c r="V102" i="1"/>
  <c r="V103" i="1"/>
  <c r="V105" i="1"/>
  <c r="V101" i="1"/>
  <c r="J19" i="1"/>
  <c r="J20" i="1" s="1"/>
  <c r="C49" i="1"/>
  <c r="T16" i="1"/>
  <c r="L19" i="1"/>
  <c r="O23" i="1" l="1"/>
  <c r="M30" i="1" s="1"/>
  <c r="M31" i="1" s="1"/>
  <c r="M32" i="1" s="1"/>
  <c r="M33" i="1" s="1"/>
  <c r="M34" i="1" s="1"/>
  <c r="P18" i="1"/>
  <c r="U103" i="1"/>
  <c r="N20" i="1"/>
  <c r="J28" i="1"/>
  <c r="J29" i="1" s="1"/>
  <c r="J30" i="1" s="1"/>
  <c r="J31" i="1" s="1"/>
  <c r="J32" i="1" s="1"/>
  <c r="J33" i="1" s="1"/>
  <c r="J34" i="1" s="1"/>
  <c r="U102" i="1"/>
  <c r="N19" i="1"/>
  <c r="P19" i="1" s="1"/>
  <c r="Q17" i="1"/>
  <c r="Q18" i="1"/>
  <c r="Q22" i="1"/>
  <c r="Q21" i="1"/>
  <c r="Q20" i="1"/>
  <c r="Q16" i="1"/>
  <c r="Q19" i="1"/>
  <c r="T17" i="1"/>
  <c r="T18" i="1" s="1"/>
  <c r="T19" i="1" s="1"/>
  <c r="T20" i="1" s="1"/>
  <c r="T21" i="1" s="1"/>
  <c r="T22" i="1" s="1"/>
  <c r="M35" i="1"/>
  <c r="J35" i="1"/>
  <c r="P20" i="1"/>
  <c r="L20" i="1"/>
  <c r="J21" i="1"/>
  <c r="U104" i="1" l="1"/>
  <c r="N21" i="1"/>
  <c r="S19" i="1"/>
  <c r="V87" i="1"/>
  <c r="S20" i="1"/>
  <c r="V88" i="1"/>
  <c r="S22" i="1"/>
  <c r="V90" i="1"/>
  <c r="S17" i="1"/>
  <c r="V85" i="1"/>
  <c r="S16" i="1"/>
  <c r="V84" i="1"/>
  <c r="S21" i="1"/>
  <c r="V89" i="1"/>
  <c r="S18" i="1"/>
  <c r="V86" i="1"/>
  <c r="Q23" i="1"/>
  <c r="T23" i="1"/>
  <c r="J22" i="1"/>
  <c r="P21" i="1"/>
  <c r="L21" i="1"/>
  <c r="S23" i="1" l="1"/>
  <c r="L28" i="1"/>
  <c r="L29" i="1" s="1"/>
  <c r="L30" i="1" s="1"/>
  <c r="L31" i="1" s="1"/>
  <c r="L32" i="1" s="1"/>
  <c r="L33" i="1" s="1"/>
  <c r="L34" i="1" s="1"/>
  <c r="U105" i="1"/>
  <c r="N22" i="1"/>
  <c r="P22" i="1" s="1"/>
  <c r="P23" i="1" s="1"/>
  <c r="D36" i="1" s="1"/>
  <c r="L22" i="1"/>
  <c r="D23" i="1"/>
  <c r="P74" i="1" l="1"/>
  <c r="P41" i="1"/>
  <c r="P70" i="1"/>
  <c r="P66" i="1"/>
  <c r="P62" i="1"/>
  <c r="P58" i="1"/>
  <c r="P54" i="1"/>
  <c r="P50" i="1"/>
  <c r="P46" i="1"/>
  <c r="P42" i="1"/>
  <c r="P71" i="1"/>
  <c r="P67" i="1"/>
  <c r="P63" i="1"/>
  <c r="P59" i="1"/>
  <c r="P55" i="1"/>
  <c r="P51" i="1"/>
  <c r="P47" i="1"/>
  <c r="P43" i="1"/>
  <c r="P72" i="1"/>
  <c r="P68" i="1"/>
  <c r="P64" i="1"/>
  <c r="P60" i="1"/>
  <c r="P56" i="1"/>
  <c r="P52" i="1"/>
  <c r="P48" i="1"/>
  <c r="P44" i="1"/>
  <c r="P73" i="1"/>
  <c r="P69" i="1"/>
  <c r="P65" i="1"/>
  <c r="P61" i="1"/>
  <c r="P57" i="1"/>
  <c r="P53" i="1"/>
  <c r="P49" i="1"/>
  <c r="P45" i="1"/>
</calcChain>
</file>

<file path=xl/sharedStrings.xml><?xml version="1.0" encoding="utf-8"?>
<sst xmlns="http://schemas.openxmlformats.org/spreadsheetml/2006/main" count="116" uniqueCount="75">
  <si>
    <t>Data</t>
  </si>
  <si>
    <t>Soal:</t>
  </si>
  <si>
    <t>1. Tentukan daftar distribusi frekuensi tunggal</t>
  </si>
  <si>
    <t>2. Tentukan daftar distribusi frekuensi kelompok</t>
  </si>
  <si>
    <t>3. Tentukan daftar distribusi frekuensi kurang dari</t>
  </si>
  <si>
    <t>4. Tentukan daftar distribusi frekuensi relatif</t>
  </si>
  <si>
    <t xml:space="preserve">5. Tentukan daftar distribusi persentase </t>
  </si>
  <si>
    <t>Penyelesaian:</t>
  </si>
  <si>
    <t xml:space="preserve"> </t>
  </si>
  <si>
    <t>n</t>
  </si>
  <si>
    <t>Banyak kelas</t>
  </si>
  <si>
    <t>c</t>
  </si>
  <si>
    <t>range</t>
  </si>
  <si>
    <t>lebar</t>
  </si>
  <si>
    <t>p</t>
  </si>
  <si>
    <t>Kelas</t>
  </si>
  <si>
    <t>Batas</t>
  </si>
  <si>
    <t>bawah</t>
  </si>
  <si>
    <t>atas</t>
  </si>
  <si>
    <t>Tepi</t>
  </si>
  <si>
    <t>Bawah</t>
  </si>
  <si>
    <t>k</t>
  </si>
  <si>
    <t>Titik  Tengah</t>
  </si>
  <si>
    <t>Frekuensi</t>
  </si>
  <si>
    <t>F relative</t>
  </si>
  <si>
    <t>Persentase</t>
  </si>
  <si>
    <t>Data kumulatif</t>
  </si>
  <si>
    <t>batas atas</t>
  </si>
  <si>
    <t>&lt;</t>
  </si>
  <si>
    <t>fkum</t>
  </si>
  <si>
    <t>batas bawah</t>
  </si>
  <si>
    <t>&gt;</t>
  </si>
  <si>
    <t>Fkum</t>
  </si>
  <si>
    <t>Total:</t>
  </si>
  <si>
    <t>Soal 2</t>
  </si>
  <si>
    <t>Soal 5</t>
  </si>
  <si>
    <t>Soal 3</t>
  </si>
  <si>
    <t>Soal 4</t>
  </si>
  <si>
    <t>soal 1</t>
  </si>
  <si>
    <t>data</t>
  </si>
  <si>
    <t>Banyak</t>
  </si>
  <si>
    <t>1.</t>
  </si>
  <si>
    <t>Mean</t>
  </si>
  <si>
    <t>Xi.Fi</t>
  </si>
  <si>
    <t>∑Xi*fi</t>
  </si>
  <si>
    <t>∑F</t>
  </si>
  <si>
    <t>∑Xi*fi  /  N=∑Fi</t>
  </si>
  <si>
    <t>2.</t>
  </si>
  <si>
    <t>Median</t>
  </si>
  <si>
    <t>Genap</t>
  </si>
  <si>
    <t>b</t>
  </si>
  <si>
    <t>X N/2</t>
  </si>
  <si>
    <t>X N/2 + 1</t>
  </si>
  <si>
    <t>X28</t>
  </si>
  <si>
    <t>X29</t>
  </si>
  <si>
    <t>F Kum</t>
  </si>
  <si>
    <t>Ditemukan nilai yang mengandung X28 dan X29 berada paa kelas 1</t>
  </si>
  <si>
    <t>Dicari nilai Fkum yang mengandung X28 dan X29</t>
  </si>
  <si>
    <t>3.</t>
  </si>
  <si>
    <t>Modus</t>
  </si>
  <si>
    <t>Kelas 1</t>
  </si>
  <si>
    <t>d1</t>
  </si>
  <si>
    <t>Mengurutkan data</t>
  </si>
  <si>
    <t>n +1 / 2</t>
  </si>
  <si>
    <t>1. Histogram</t>
  </si>
  <si>
    <t>F BATAS ATAS</t>
  </si>
  <si>
    <t>2. Garis</t>
  </si>
  <si>
    <t>3. Lingkaran</t>
  </si>
  <si>
    <t>4. Poligon</t>
  </si>
  <si>
    <t>5. Ogive</t>
  </si>
  <si>
    <t>&lt; Fkum</t>
  </si>
  <si>
    <t>Batas Bawah</t>
  </si>
  <si>
    <t>&gt; Fkum</t>
  </si>
  <si>
    <t>Total :</t>
  </si>
  <si>
    <t>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</si>
</sst>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</font>
    <font>
      <b/>
      <sz val="11"/>
      <color theme="1"/>
      <name val="Agency FB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D4D4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right" vertical="center" wrapText="1"/>
    </xf>
    <xf numFmtId="0" fontId="0" fillId="5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1" fillId="3" borderId="1" xfId="0" applyFont="1" applyFill="1" applyBorder="1"/>
    <xf numFmtId="0" fontId="1" fillId="5" borderId="0" xfId="0" applyFont="1" applyFill="1"/>
    <xf numFmtId="0" fontId="1" fillId="0" borderId="0" xfId="0" applyFont="1" applyFill="1" applyBorder="1" applyAlignment="1">
      <alignment vertical="center"/>
    </xf>
    <xf numFmtId="0" fontId="0" fillId="5" borderId="0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LINGKARAN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Sheet1!$U$84:$U$90</c:f>
              <c:numCache>
                <c:formatCode>General</c:formatCode>
                <c:ptCount val="7"/>
                <c:pt idx="0">
                  <c:v>29</c:v>
                </c:pt>
                <c:pt idx="1">
                  <c:v>14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Sheet1!$V$84:$V$90</c:f>
              <c:numCache>
                <c:formatCode>General</c:formatCode>
                <c:ptCount val="7"/>
                <c:pt idx="0">
                  <c:v>58.928571428571431</c:v>
                </c:pt>
                <c:pt idx="1">
                  <c:v>25</c:v>
                </c:pt>
                <c:pt idx="2">
                  <c:v>7.1428571428571423</c:v>
                </c:pt>
                <c:pt idx="3">
                  <c:v>0</c:v>
                </c:pt>
                <c:pt idx="4">
                  <c:v>3.5714285714285712</c:v>
                </c:pt>
                <c:pt idx="5">
                  <c:v>3.5714285714285712</c:v>
                </c:pt>
                <c:pt idx="6">
                  <c:v>1.7857142857142856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Poligon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Titik Tengah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Sheet1!$U$99:$U$105</c:f>
              <c:numCache>
                <c:formatCode>General</c:formatCode>
                <c:ptCount val="7"/>
                <c:pt idx="0">
                  <c:v>-34</c:v>
                </c:pt>
                <c:pt idx="1">
                  <c:v>181</c:v>
                </c:pt>
                <c:pt idx="2">
                  <c:v>396</c:v>
                </c:pt>
                <c:pt idx="3">
                  <c:v>611</c:v>
                </c:pt>
                <c:pt idx="4">
                  <c:v>826</c:v>
                </c:pt>
                <c:pt idx="5">
                  <c:v>1041</c:v>
                </c:pt>
                <c:pt idx="6">
                  <c:v>1256</c:v>
                </c:pt>
              </c:numCache>
            </c:numRef>
          </c:cat>
          <c:val>
            <c:numRef>
              <c:f>Sheet1!$U$99:$U$105</c:f>
              <c:numCache>
                <c:formatCode>General</c:formatCode>
                <c:ptCount val="7"/>
                <c:pt idx="0">
                  <c:v>-34</c:v>
                </c:pt>
                <c:pt idx="1">
                  <c:v>181</c:v>
                </c:pt>
                <c:pt idx="2">
                  <c:v>396</c:v>
                </c:pt>
                <c:pt idx="3">
                  <c:v>611</c:v>
                </c:pt>
                <c:pt idx="4">
                  <c:v>826</c:v>
                </c:pt>
                <c:pt idx="5">
                  <c:v>1041</c:v>
                </c:pt>
                <c:pt idx="6">
                  <c:v>1256</c:v>
                </c:pt>
              </c:numCache>
            </c:numRef>
          </c:val>
          <c:smooth val="0"/>
        </c:ser>
        <c:ser>
          <c:idx val="1"/>
          <c:order val="1"/>
          <c:tx>
            <c:v>Frekuensi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Sheet1!$U$99:$U$105</c:f>
              <c:numCache>
                <c:formatCode>General</c:formatCode>
                <c:ptCount val="7"/>
                <c:pt idx="0">
                  <c:v>-34</c:v>
                </c:pt>
                <c:pt idx="1">
                  <c:v>181</c:v>
                </c:pt>
                <c:pt idx="2">
                  <c:v>396</c:v>
                </c:pt>
                <c:pt idx="3">
                  <c:v>611</c:v>
                </c:pt>
                <c:pt idx="4">
                  <c:v>826</c:v>
                </c:pt>
                <c:pt idx="5">
                  <c:v>1041</c:v>
                </c:pt>
                <c:pt idx="6">
                  <c:v>1256</c:v>
                </c:pt>
              </c:numCache>
            </c:numRef>
          </c:cat>
          <c:val>
            <c:numRef>
              <c:f>Sheet1!$V$99:$V$105</c:f>
              <c:numCache>
                <c:formatCode>General</c:formatCode>
                <c:ptCount val="7"/>
                <c:pt idx="0">
                  <c:v>33</c:v>
                </c:pt>
                <c:pt idx="1">
                  <c:v>14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05392"/>
        <c:axId val="177111920"/>
      </c:lineChart>
      <c:catAx>
        <c:axId val="17710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7111920"/>
        <c:crosses val="autoZero"/>
        <c:auto val="1"/>
        <c:lblAlgn val="ctr"/>
        <c:lblOffset val="100"/>
        <c:noMultiLvlLbl val="0"/>
      </c:catAx>
      <c:valAx>
        <c:axId val="1771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710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Garis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Sheet1!$U$67:$U$73</c:f>
              <c:numCache>
                <c:formatCode>General</c:formatCode>
                <c:ptCount val="7"/>
                <c:pt idx="0">
                  <c:v>33</c:v>
                </c:pt>
                <c:pt idx="1">
                  <c:v>14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24040"/>
        <c:axId val="177124424"/>
      </c:lineChart>
      <c:catAx>
        <c:axId val="177124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7124424"/>
        <c:crosses val="autoZero"/>
        <c:auto val="1"/>
        <c:lblAlgn val="ctr"/>
        <c:lblOffset val="100"/>
        <c:noMultiLvlLbl val="0"/>
      </c:catAx>
      <c:valAx>
        <c:axId val="17712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7124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&gt; Fkum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Sheet1!$U$131:$U$137</c:f>
              <c:numCache>
                <c:formatCode>General</c:formatCode>
                <c:ptCount val="7"/>
                <c:pt idx="0">
                  <c:v>56</c:v>
                </c:pt>
                <c:pt idx="1">
                  <c:v>89</c:v>
                </c:pt>
                <c:pt idx="2">
                  <c:v>103</c:v>
                </c:pt>
                <c:pt idx="3">
                  <c:v>107</c:v>
                </c:pt>
                <c:pt idx="4">
                  <c:v>107</c:v>
                </c:pt>
                <c:pt idx="5">
                  <c:v>109</c:v>
                </c:pt>
                <c:pt idx="6">
                  <c:v>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750888"/>
        <c:axId val="177767656"/>
      </c:lineChart>
      <c:catAx>
        <c:axId val="177750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7767656"/>
        <c:crosses val="autoZero"/>
        <c:auto val="1"/>
        <c:lblAlgn val="ctr"/>
        <c:lblOffset val="100"/>
        <c:noMultiLvlLbl val="0"/>
      </c:catAx>
      <c:valAx>
        <c:axId val="17776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7750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&lt; Fkum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Sheet1!$U$115:$U$121</c:f>
              <c:numCache>
                <c:formatCode>General</c:formatCode>
                <c:ptCount val="7"/>
                <c:pt idx="0">
                  <c:v>33</c:v>
                </c:pt>
                <c:pt idx="1">
                  <c:v>47</c:v>
                </c:pt>
                <c:pt idx="2">
                  <c:v>51</c:v>
                </c:pt>
                <c:pt idx="3">
                  <c:v>51</c:v>
                </c:pt>
                <c:pt idx="4">
                  <c:v>53</c:v>
                </c:pt>
                <c:pt idx="5">
                  <c:v>55</c:v>
                </c:pt>
                <c:pt idx="6">
                  <c:v>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838144"/>
        <c:axId val="177787592"/>
      </c:lineChart>
      <c:catAx>
        <c:axId val="177838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7787592"/>
        <c:crosses val="autoZero"/>
        <c:auto val="1"/>
        <c:lblAlgn val="ctr"/>
        <c:lblOffset val="100"/>
        <c:noMultiLvlLbl val="0"/>
      </c:catAx>
      <c:valAx>
        <c:axId val="17778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783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&lt;</a:t>
            </a:r>
            <a:r>
              <a:rPr lang="id-ID" baseline="0"/>
              <a:t> &amp; &gt; Fkum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&lt; Fkum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Sheet1!$T$147:$T$153</c:f>
              <c:numCache>
                <c:formatCode>General</c:formatCode>
                <c:ptCount val="7"/>
                <c:pt idx="0">
                  <c:v>33</c:v>
                </c:pt>
                <c:pt idx="1">
                  <c:v>47</c:v>
                </c:pt>
                <c:pt idx="2">
                  <c:v>51</c:v>
                </c:pt>
                <c:pt idx="3">
                  <c:v>51</c:v>
                </c:pt>
                <c:pt idx="4">
                  <c:v>53</c:v>
                </c:pt>
                <c:pt idx="5">
                  <c:v>55</c:v>
                </c:pt>
                <c:pt idx="6">
                  <c:v>56</c:v>
                </c:pt>
              </c:numCache>
            </c:numRef>
          </c:val>
          <c:smooth val="0"/>
        </c:ser>
        <c:ser>
          <c:idx val="1"/>
          <c:order val="1"/>
          <c:tx>
            <c:v>&gt;Fkum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Sheet1!$U$147:$U$153</c:f>
              <c:numCache>
                <c:formatCode>General</c:formatCode>
                <c:ptCount val="7"/>
                <c:pt idx="0">
                  <c:v>56</c:v>
                </c:pt>
                <c:pt idx="1">
                  <c:v>89</c:v>
                </c:pt>
                <c:pt idx="2">
                  <c:v>103</c:v>
                </c:pt>
                <c:pt idx="3">
                  <c:v>107</c:v>
                </c:pt>
                <c:pt idx="4">
                  <c:v>107</c:v>
                </c:pt>
                <c:pt idx="5">
                  <c:v>109</c:v>
                </c:pt>
                <c:pt idx="6">
                  <c:v>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88376"/>
        <c:axId val="177788768"/>
      </c:lineChart>
      <c:catAx>
        <c:axId val="177788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7788768"/>
        <c:crosses val="autoZero"/>
        <c:auto val="1"/>
        <c:lblAlgn val="ctr"/>
        <c:lblOffset val="100"/>
        <c:noMultiLvlLbl val="0"/>
      </c:catAx>
      <c:valAx>
        <c:axId val="17778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7788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Batas</a:t>
            </a:r>
          </a:p>
        </c:rich>
      </c:tx>
      <c:layout>
        <c:manualLayout>
          <c:xMode val="edge"/>
          <c:yMode val="edge"/>
          <c:x val="0.4317152230971128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bawah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Sheet1!$V$30:$V$36</c:f>
              <c:numCache>
                <c:formatCode>General</c:formatCode>
                <c:ptCount val="7"/>
                <c:pt idx="0">
                  <c:v>33</c:v>
                </c:pt>
                <c:pt idx="1">
                  <c:v>14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Sheet1!$T$30:$T$36</c:f>
              <c:numCache>
                <c:formatCode>General</c:formatCode>
                <c:ptCount val="7"/>
                <c:pt idx="0">
                  <c:v>-141</c:v>
                </c:pt>
                <c:pt idx="1">
                  <c:v>74</c:v>
                </c:pt>
                <c:pt idx="2">
                  <c:v>289</c:v>
                </c:pt>
                <c:pt idx="3">
                  <c:v>504</c:v>
                </c:pt>
                <c:pt idx="4">
                  <c:v>719</c:v>
                </c:pt>
                <c:pt idx="5">
                  <c:v>934</c:v>
                </c:pt>
                <c:pt idx="6">
                  <c:v>1149</c:v>
                </c:pt>
              </c:numCache>
            </c:numRef>
          </c:val>
        </c:ser>
        <c:ser>
          <c:idx val="1"/>
          <c:order val="1"/>
          <c:tx>
            <c:v>atas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Sheet1!$V$30:$V$36</c:f>
              <c:numCache>
                <c:formatCode>General</c:formatCode>
                <c:ptCount val="7"/>
                <c:pt idx="0">
                  <c:v>33</c:v>
                </c:pt>
                <c:pt idx="1">
                  <c:v>14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Sheet1!$U$30:$U$36</c:f>
              <c:numCache>
                <c:formatCode>General</c:formatCode>
                <c:ptCount val="7"/>
                <c:pt idx="0">
                  <c:v>73</c:v>
                </c:pt>
                <c:pt idx="1">
                  <c:v>288</c:v>
                </c:pt>
                <c:pt idx="2">
                  <c:v>503</c:v>
                </c:pt>
                <c:pt idx="3">
                  <c:v>718</c:v>
                </c:pt>
                <c:pt idx="4">
                  <c:v>933</c:v>
                </c:pt>
                <c:pt idx="5">
                  <c:v>1148</c:v>
                </c:pt>
                <c:pt idx="6">
                  <c:v>1363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006136"/>
        <c:axId val="178005744"/>
      </c:barChart>
      <c:catAx>
        <c:axId val="178006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8005744"/>
        <c:crosses val="autoZero"/>
        <c:auto val="1"/>
        <c:lblAlgn val="ctr"/>
        <c:lblOffset val="100"/>
        <c:noMultiLvlLbl val="0"/>
      </c:catAx>
      <c:valAx>
        <c:axId val="1780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8006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Tepi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bawah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Sheet1!$V$44:$V$50</c:f>
              <c:numCache>
                <c:formatCode>General</c:formatCode>
                <c:ptCount val="7"/>
                <c:pt idx="0">
                  <c:v>33</c:v>
                </c:pt>
                <c:pt idx="1">
                  <c:v>14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Sheet1!$T$44:$T$50</c:f>
              <c:numCache>
                <c:formatCode>General</c:formatCode>
                <c:ptCount val="7"/>
                <c:pt idx="0">
                  <c:v>-141.5</c:v>
                </c:pt>
                <c:pt idx="1">
                  <c:v>73.5</c:v>
                </c:pt>
                <c:pt idx="2">
                  <c:v>288.5</c:v>
                </c:pt>
                <c:pt idx="3">
                  <c:v>503.5</c:v>
                </c:pt>
                <c:pt idx="4">
                  <c:v>718.5</c:v>
                </c:pt>
                <c:pt idx="5">
                  <c:v>933.5</c:v>
                </c:pt>
                <c:pt idx="6">
                  <c:v>1148.5</c:v>
                </c:pt>
              </c:numCache>
            </c:numRef>
          </c:val>
        </c:ser>
        <c:ser>
          <c:idx val="1"/>
          <c:order val="1"/>
          <c:tx>
            <c:v>atas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Sheet1!$V$44:$V$50</c:f>
              <c:numCache>
                <c:formatCode>General</c:formatCode>
                <c:ptCount val="7"/>
                <c:pt idx="0">
                  <c:v>33</c:v>
                </c:pt>
                <c:pt idx="1">
                  <c:v>14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cat>
          <c:val>
            <c:numRef>
              <c:f>Sheet1!$U$44:$U$50</c:f>
              <c:numCache>
                <c:formatCode>General</c:formatCode>
                <c:ptCount val="7"/>
                <c:pt idx="0">
                  <c:v>73.5</c:v>
                </c:pt>
                <c:pt idx="1">
                  <c:v>288.5</c:v>
                </c:pt>
                <c:pt idx="2">
                  <c:v>503.5</c:v>
                </c:pt>
                <c:pt idx="3">
                  <c:v>718.5</c:v>
                </c:pt>
                <c:pt idx="4">
                  <c:v>933.5</c:v>
                </c:pt>
                <c:pt idx="5">
                  <c:v>1148.5</c:v>
                </c:pt>
                <c:pt idx="6">
                  <c:v>1363.5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611696"/>
        <c:axId val="241612480"/>
      </c:barChart>
      <c:catAx>
        <c:axId val="24161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1612480"/>
        <c:crosses val="autoZero"/>
        <c:auto val="1"/>
        <c:lblAlgn val="ctr"/>
        <c:lblOffset val="100"/>
        <c:noMultiLvlLbl val="0"/>
      </c:catAx>
      <c:valAx>
        <c:axId val="2416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161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423234</xdr:colOff>
      <xdr:row>79</xdr:row>
      <xdr:rowOff>7727</xdr:rowOff>
    </xdr:from>
    <xdr:to>
      <xdr:col>27</xdr:col>
      <xdr:colOff>125802</xdr:colOff>
      <xdr:row>93</xdr:row>
      <xdr:rowOff>109088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145381</xdr:colOff>
      <xdr:row>94</xdr:row>
      <xdr:rowOff>177467</xdr:rowOff>
    </xdr:from>
    <xdr:to>
      <xdr:col>29</xdr:col>
      <xdr:colOff>436144</xdr:colOff>
      <xdr:row>109</xdr:row>
      <xdr:rowOff>63167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603969</xdr:colOff>
      <xdr:row>62</xdr:row>
      <xdr:rowOff>176210</xdr:rowOff>
    </xdr:from>
    <xdr:to>
      <xdr:col>29</xdr:col>
      <xdr:colOff>153697</xdr:colOff>
      <xdr:row>76</xdr:row>
      <xdr:rowOff>191797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293124</xdr:colOff>
      <xdr:row>129</xdr:row>
      <xdr:rowOff>7169</xdr:rowOff>
    </xdr:from>
    <xdr:to>
      <xdr:col>28</xdr:col>
      <xdr:colOff>449211</xdr:colOff>
      <xdr:row>143</xdr:row>
      <xdr:rowOff>26014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466724</xdr:colOff>
      <xdr:row>112</xdr:row>
      <xdr:rowOff>85724</xdr:rowOff>
    </xdr:from>
    <xdr:to>
      <xdr:col>28</xdr:col>
      <xdr:colOff>600074</xdr:colOff>
      <xdr:row>126</xdr:row>
      <xdr:rowOff>161924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340378</xdr:colOff>
      <xdr:row>145</xdr:row>
      <xdr:rowOff>8124</xdr:rowOff>
    </xdr:from>
    <xdr:to>
      <xdr:col>28</xdr:col>
      <xdr:colOff>430025</xdr:colOff>
      <xdr:row>159</xdr:row>
      <xdr:rowOff>5882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173005</xdr:colOff>
      <xdr:row>26</xdr:row>
      <xdr:rowOff>3692</xdr:rowOff>
    </xdr:from>
    <xdr:to>
      <xdr:col>29</xdr:col>
      <xdr:colOff>458755</xdr:colOff>
      <xdr:row>39</xdr:row>
      <xdr:rowOff>54622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168147</xdr:colOff>
      <xdr:row>41</xdr:row>
      <xdr:rowOff>32851</xdr:rowOff>
    </xdr:from>
    <xdr:to>
      <xdr:col>29</xdr:col>
      <xdr:colOff>453897</xdr:colOff>
      <xdr:row>55</xdr:row>
      <xdr:rowOff>54622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53"/>
  <sheetViews>
    <sheetView tabSelected="1" topLeftCell="A10" zoomScale="50" zoomScaleNormal="50" workbookViewId="0">
      <selection activeCell="L35" sqref="L35:M35"/>
    </sheetView>
  </sheetViews>
  <sheetFormatPr defaultRowHeight="15" x14ac:dyDescent="0.25"/>
  <cols>
    <col min="3" max="3" width="11.7109375" bestFit="1" customWidth="1"/>
    <col min="4" max="4" width="12.28515625" bestFit="1" customWidth="1"/>
    <col min="15" max="15" width="13" customWidth="1"/>
    <col min="16" max="17" width="11.85546875" bestFit="1" customWidth="1"/>
    <col min="18" max="18" width="16.85546875" customWidth="1"/>
    <col min="19" max="19" width="10.85546875" customWidth="1"/>
    <col min="20" max="20" width="13.140625" customWidth="1"/>
    <col min="21" max="21" width="10" customWidth="1"/>
    <col min="22" max="22" width="11.7109375" bestFit="1" customWidth="1"/>
  </cols>
  <sheetData>
    <row r="2" spans="2:37" x14ac:dyDescent="0.25">
      <c r="B2" t="s">
        <v>0</v>
      </c>
    </row>
    <row r="3" spans="2:37" x14ac:dyDescent="0.25">
      <c r="C3" s="7">
        <v>68</v>
      </c>
      <c r="D3" s="7">
        <v>69</v>
      </c>
      <c r="E3" s="7">
        <v>69</v>
      </c>
      <c r="F3" s="7">
        <v>12</v>
      </c>
      <c r="G3" s="7">
        <v>117</v>
      </c>
      <c r="H3" s="7">
        <v>0</v>
      </c>
      <c r="I3" s="7">
        <v>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2:37" x14ac:dyDescent="0.25">
      <c r="C4" s="8">
        <v>857</v>
      </c>
      <c r="D4" s="8">
        <v>839</v>
      </c>
      <c r="E4" s="8">
        <v>970</v>
      </c>
      <c r="F4" s="8">
        <v>1363</v>
      </c>
      <c r="G4" s="8">
        <v>1127</v>
      </c>
      <c r="H4" s="8">
        <v>169</v>
      </c>
      <c r="I4" s="8">
        <v>278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2:37" x14ac:dyDescent="0.25">
      <c r="C5" s="7">
        <v>16</v>
      </c>
      <c r="D5" s="7">
        <v>9</v>
      </c>
      <c r="E5" s="7">
        <v>0</v>
      </c>
      <c r="F5" s="7">
        <v>12</v>
      </c>
      <c r="G5" s="7">
        <v>3</v>
      </c>
      <c r="H5" s="7">
        <v>53</v>
      </c>
      <c r="I5" s="7">
        <v>-17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2:37" x14ac:dyDescent="0.25">
      <c r="C6" s="8">
        <v>60</v>
      </c>
      <c r="D6" s="8">
        <v>16</v>
      </c>
      <c r="E6" s="8">
        <v>52</v>
      </c>
      <c r="F6" s="8">
        <v>109</v>
      </c>
      <c r="G6" s="8">
        <v>218</v>
      </c>
      <c r="H6" s="8">
        <v>3</v>
      </c>
      <c r="I6" s="8">
        <v>76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2:37" x14ac:dyDescent="0.25">
      <c r="C7" s="7">
        <v>51</v>
      </c>
      <c r="D7" s="7">
        <v>10</v>
      </c>
      <c r="E7" s="7">
        <v>60</v>
      </c>
      <c r="F7" s="7">
        <v>34</v>
      </c>
      <c r="G7" s="7">
        <v>30</v>
      </c>
      <c r="H7" s="7">
        <v>69</v>
      </c>
      <c r="I7" s="7">
        <v>85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2:37" x14ac:dyDescent="0.25">
      <c r="C8" s="8">
        <v>329</v>
      </c>
      <c r="D8" s="8">
        <v>143</v>
      </c>
      <c r="E8" s="8">
        <v>0</v>
      </c>
      <c r="F8" s="8">
        <v>139</v>
      </c>
      <c r="G8" s="8">
        <v>358</v>
      </c>
      <c r="H8" s="8">
        <v>160</v>
      </c>
      <c r="I8" s="8">
        <v>-141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2:37" x14ac:dyDescent="0.25">
      <c r="C9" s="7">
        <v>391</v>
      </c>
      <c r="D9" s="7">
        <v>211</v>
      </c>
      <c r="E9" s="7">
        <v>144</v>
      </c>
      <c r="F9" s="7">
        <v>212</v>
      </c>
      <c r="G9" s="7">
        <v>-36</v>
      </c>
      <c r="H9" s="7">
        <v>47</v>
      </c>
      <c r="I9" s="7">
        <v>57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2:37" x14ac:dyDescent="0.25">
      <c r="C10" s="8">
        <v>294</v>
      </c>
      <c r="D10" s="8">
        <v>282</v>
      </c>
      <c r="E10" s="8">
        <v>63</v>
      </c>
      <c r="F10" s="8">
        <v>40</v>
      </c>
      <c r="G10" s="8">
        <v>6</v>
      </c>
      <c r="H10" s="8">
        <v>42</v>
      </c>
      <c r="I10" s="8">
        <v>-72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2:37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2:37" x14ac:dyDescent="0.25">
      <c r="C12" t="s">
        <v>1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34" t="s">
        <v>56</v>
      </c>
      <c r="Y12" s="34"/>
      <c r="Z12" s="34"/>
      <c r="AA12" s="34"/>
      <c r="AB12" s="34"/>
      <c r="AC12" s="34"/>
      <c r="AD12" s="34"/>
      <c r="AE12" s="9"/>
      <c r="AF12" s="9"/>
      <c r="AG12" s="9"/>
      <c r="AH12" s="9"/>
      <c r="AI12" s="9"/>
      <c r="AJ12" s="9"/>
      <c r="AK12" s="9"/>
    </row>
    <row r="13" spans="2:37" ht="30" x14ac:dyDescent="0.25">
      <c r="I13" t="s">
        <v>34</v>
      </c>
      <c r="O13" s="9" t="s">
        <v>65</v>
      </c>
      <c r="Q13" s="9" t="s">
        <v>37</v>
      </c>
      <c r="R13" s="9"/>
      <c r="S13" s="9" t="s">
        <v>35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2:37" ht="30" customHeight="1" x14ac:dyDescent="0.25">
      <c r="C14" s="35" t="s">
        <v>2</v>
      </c>
      <c r="D14" s="35"/>
      <c r="E14" s="35"/>
      <c r="F14" s="35"/>
      <c r="G14" s="35"/>
      <c r="I14" s="37" t="s">
        <v>15</v>
      </c>
      <c r="J14" s="37" t="s">
        <v>16</v>
      </c>
      <c r="K14" s="37"/>
      <c r="L14" s="38" t="s">
        <v>19</v>
      </c>
      <c r="M14" s="38"/>
      <c r="N14" s="33" t="s">
        <v>22</v>
      </c>
      <c r="O14" s="33" t="s">
        <v>23</v>
      </c>
      <c r="P14" s="37" t="s">
        <v>43</v>
      </c>
      <c r="Q14" s="33" t="s">
        <v>24</v>
      </c>
      <c r="R14" s="41"/>
      <c r="S14" s="33" t="s">
        <v>25</v>
      </c>
      <c r="T14" s="33" t="s">
        <v>55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2:37" x14ac:dyDescent="0.25">
      <c r="C15" s="35" t="s">
        <v>3</v>
      </c>
      <c r="D15" s="35"/>
      <c r="E15" s="35"/>
      <c r="F15" s="35"/>
      <c r="G15" s="35"/>
      <c r="I15" s="37"/>
      <c r="J15" s="2" t="s">
        <v>17</v>
      </c>
      <c r="K15" s="2" t="s">
        <v>18</v>
      </c>
      <c r="L15" s="3" t="s">
        <v>20</v>
      </c>
      <c r="M15" s="3" t="s">
        <v>18</v>
      </c>
      <c r="N15" s="33"/>
      <c r="O15" s="33"/>
      <c r="P15" s="37"/>
      <c r="Q15" s="33"/>
      <c r="R15" s="41"/>
      <c r="S15" s="33"/>
      <c r="T15" s="3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2:37" ht="16.5" customHeight="1" x14ac:dyDescent="0.25">
      <c r="C16" s="35" t="s">
        <v>4</v>
      </c>
      <c r="D16" s="35"/>
      <c r="E16" s="35"/>
      <c r="F16" s="35"/>
      <c r="G16" s="35"/>
      <c r="I16" s="20">
        <v>1</v>
      </c>
      <c r="J16" s="21">
        <f>MIN(C3:I10)</f>
        <v>-141</v>
      </c>
      <c r="K16" s="21">
        <v>73</v>
      </c>
      <c r="L16" s="21">
        <f>J16-$D$26</f>
        <v>-141.5</v>
      </c>
      <c r="M16" s="21">
        <f>K16+$D$26</f>
        <v>73.5</v>
      </c>
      <c r="N16" s="22">
        <f>(J16+K16)/2</f>
        <v>-34</v>
      </c>
      <c r="O16" s="22">
        <f t="array" ref="O16:O22">FREQUENCY(C3:I10,K16:K22)</f>
        <v>33</v>
      </c>
      <c r="P16" s="21">
        <f t="shared" ref="P16:P22" si="0">N16*O16</f>
        <v>-1122</v>
      </c>
      <c r="Q16" s="22">
        <f t="shared" ref="Q16:Q22" si="1">O16/$O$23</f>
        <v>0.5892857142857143</v>
      </c>
      <c r="R16" s="9"/>
      <c r="S16" s="22">
        <f t="shared" ref="S16:S22" si="2">Q16*100</f>
        <v>58.928571428571431</v>
      </c>
      <c r="T16" s="22">
        <f>O16</f>
        <v>33</v>
      </c>
      <c r="U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25">
      <c r="C17" s="35" t="s">
        <v>5</v>
      </c>
      <c r="D17" s="35"/>
      <c r="E17" s="35"/>
      <c r="F17" s="35"/>
      <c r="G17" s="35"/>
      <c r="I17" s="4">
        <v>2</v>
      </c>
      <c r="J17" s="1">
        <f>J16+$E$25</f>
        <v>74</v>
      </c>
      <c r="K17" s="1">
        <f>K16+$E$25</f>
        <v>288</v>
      </c>
      <c r="L17" s="1">
        <f t="shared" ref="L17:L22" si="3">J17-$D$26</f>
        <v>73.5</v>
      </c>
      <c r="M17" s="1">
        <f t="shared" ref="M17:M22" si="4">K17+$D$26</f>
        <v>288.5</v>
      </c>
      <c r="N17" s="12">
        <f t="shared" ref="N17:N22" si="5">(J17+K17)/2</f>
        <v>181</v>
      </c>
      <c r="O17" s="12">
        <v>14</v>
      </c>
      <c r="P17" s="1">
        <f t="shared" si="0"/>
        <v>2534</v>
      </c>
      <c r="Q17" s="12">
        <f t="shared" si="1"/>
        <v>0.25</v>
      </c>
      <c r="R17" s="9"/>
      <c r="S17" s="12">
        <f t="shared" si="2"/>
        <v>25</v>
      </c>
      <c r="T17" s="12">
        <f t="shared" ref="T17:T22" si="6">T16+O17</f>
        <v>47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25">
      <c r="C18" s="35" t="s">
        <v>6</v>
      </c>
      <c r="D18" s="35"/>
      <c r="E18" s="35"/>
      <c r="F18" s="35"/>
      <c r="G18" s="35"/>
      <c r="I18" s="4">
        <v>3</v>
      </c>
      <c r="J18" s="1">
        <f t="shared" ref="J18:J22" si="7">J17+$E$25</f>
        <v>289</v>
      </c>
      <c r="K18" s="1">
        <f t="shared" ref="K18:K22" si="8">K17+$E$25</f>
        <v>503</v>
      </c>
      <c r="L18" s="1">
        <f t="shared" si="3"/>
        <v>288.5</v>
      </c>
      <c r="M18" s="1">
        <f t="shared" si="4"/>
        <v>503.5</v>
      </c>
      <c r="N18" s="12">
        <f t="shared" si="5"/>
        <v>396</v>
      </c>
      <c r="O18" s="12">
        <v>4</v>
      </c>
      <c r="P18" s="1">
        <f t="shared" si="0"/>
        <v>1584</v>
      </c>
      <c r="Q18" s="12">
        <f t="shared" si="1"/>
        <v>7.1428571428571425E-2</v>
      </c>
      <c r="R18" s="9"/>
      <c r="S18" s="12">
        <f t="shared" si="2"/>
        <v>7.1428571428571423</v>
      </c>
      <c r="T18" s="12">
        <f t="shared" si="6"/>
        <v>51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25">
      <c r="I19" s="4">
        <v>4</v>
      </c>
      <c r="J19" s="1">
        <f t="shared" si="7"/>
        <v>504</v>
      </c>
      <c r="K19" s="1">
        <f t="shared" si="8"/>
        <v>718</v>
      </c>
      <c r="L19" s="1">
        <f t="shared" si="3"/>
        <v>503.5</v>
      </c>
      <c r="M19" s="1">
        <f t="shared" si="4"/>
        <v>718.5</v>
      </c>
      <c r="N19" s="12">
        <f t="shared" si="5"/>
        <v>611</v>
      </c>
      <c r="O19" s="12">
        <v>0</v>
      </c>
      <c r="P19" s="1">
        <f t="shared" si="0"/>
        <v>0</v>
      </c>
      <c r="Q19" s="12">
        <f t="shared" si="1"/>
        <v>0</v>
      </c>
      <c r="R19" s="9"/>
      <c r="S19" s="12">
        <f t="shared" si="2"/>
        <v>0</v>
      </c>
      <c r="T19" s="12">
        <f t="shared" si="6"/>
        <v>51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25">
      <c r="C20" s="35" t="s">
        <v>7</v>
      </c>
      <c r="D20" s="35"/>
      <c r="H20" t="s">
        <v>8</v>
      </c>
      <c r="I20" s="4">
        <v>5</v>
      </c>
      <c r="J20" s="1">
        <f t="shared" si="7"/>
        <v>719</v>
      </c>
      <c r="K20" s="1">
        <f t="shared" si="8"/>
        <v>933</v>
      </c>
      <c r="L20" s="1">
        <f t="shared" si="3"/>
        <v>718.5</v>
      </c>
      <c r="M20" s="1">
        <f t="shared" si="4"/>
        <v>933.5</v>
      </c>
      <c r="N20" s="12">
        <f t="shared" si="5"/>
        <v>826</v>
      </c>
      <c r="O20" s="12">
        <v>2</v>
      </c>
      <c r="P20" s="1">
        <f t="shared" si="0"/>
        <v>1652</v>
      </c>
      <c r="Q20" s="12">
        <f t="shared" si="1"/>
        <v>3.5714285714285712E-2</v>
      </c>
      <c r="R20" s="9"/>
      <c r="S20" s="12">
        <f t="shared" si="2"/>
        <v>3.5714285714285712</v>
      </c>
      <c r="T20" s="12">
        <f t="shared" si="6"/>
        <v>53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25">
      <c r="I21" s="4">
        <v>6</v>
      </c>
      <c r="J21" s="1">
        <f t="shared" si="7"/>
        <v>934</v>
      </c>
      <c r="K21" s="1">
        <f t="shared" si="8"/>
        <v>1148</v>
      </c>
      <c r="L21" s="1">
        <f t="shared" si="3"/>
        <v>933.5</v>
      </c>
      <c r="M21" s="1">
        <f t="shared" si="4"/>
        <v>1148.5</v>
      </c>
      <c r="N21" s="12">
        <f t="shared" si="5"/>
        <v>1041</v>
      </c>
      <c r="O21" s="12">
        <v>2</v>
      </c>
      <c r="P21" s="1">
        <f t="shared" si="0"/>
        <v>2082</v>
      </c>
      <c r="Q21" s="12">
        <f t="shared" si="1"/>
        <v>3.5714285714285712E-2</v>
      </c>
      <c r="R21" s="9"/>
      <c r="S21" s="12">
        <f t="shared" si="2"/>
        <v>3.5714285714285712</v>
      </c>
      <c r="T21" s="12">
        <f t="shared" si="6"/>
        <v>55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25">
      <c r="A22" s="1"/>
      <c r="B22" s="1"/>
      <c r="C22" s="1" t="s">
        <v>9</v>
      </c>
      <c r="D22" s="1">
        <f>COUNT(C3:I10)</f>
        <v>56</v>
      </c>
      <c r="E22" s="1"/>
      <c r="I22" s="4">
        <v>7</v>
      </c>
      <c r="J22" s="1">
        <f t="shared" si="7"/>
        <v>1149</v>
      </c>
      <c r="K22" s="1">
        <f t="shared" si="8"/>
        <v>1363</v>
      </c>
      <c r="L22" s="1">
        <f t="shared" si="3"/>
        <v>1148.5</v>
      </c>
      <c r="M22" s="1">
        <f t="shared" si="4"/>
        <v>1363.5</v>
      </c>
      <c r="N22" s="12">
        <f t="shared" si="5"/>
        <v>1256</v>
      </c>
      <c r="O22" s="12">
        <v>1</v>
      </c>
      <c r="P22" s="1">
        <f t="shared" si="0"/>
        <v>1256</v>
      </c>
      <c r="Q22" s="12">
        <f t="shared" si="1"/>
        <v>1.7857142857142856E-2</v>
      </c>
      <c r="R22" s="9"/>
      <c r="S22" s="12">
        <f t="shared" si="2"/>
        <v>1.7857142857142856</v>
      </c>
      <c r="T22" s="12">
        <f t="shared" si="6"/>
        <v>56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x14ac:dyDescent="0.25">
      <c r="A23" s="1" t="s">
        <v>10</v>
      </c>
      <c r="B23" s="1"/>
      <c r="C23" s="1" t="s">
        <v>11</v>
      </c>
      <c r="D23" s="1">
        <f>1+3.322*LOG(D22)</f>
        <v>6.8074806257145983</v>
      </c>
      <c r="E23" s="1">
        <v>7</v>
      </c>
      <c r="I23" s="10"/>
      <c r="J23" s="11"/>
      <c r="K23" s="11"/>
      <c r="L23" s="11"/>
      <c r="M23" s="11"/>
      <c r="N23" s="1" t="s">
        <v>33</v>
      </c>
      <c r="O23" s="42">
        <f>SUM(O16:O22)</f>
        <v>56</v>
      </c>
      <c r="P23" s="42">
        <f>SUM(P16:P22)</f>
        <v>7986</v>
      </c>
      <c r="Q23" s="42">
        <f>SUM(Q16:Q22)</f>
        <v>1</v>
      </c>
      <c r="R23" s="9"/>
      <c r="S23" s="42">
        <f>SUM(S16:S22)</f>
        <v>100</v>
      </c>
      <c r="T23" s="42">
        <f>SUM(T16:T22)</f>
        <v>346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25">
      <c r="A24" s="1" t="s">
        <v>12</v>
      </c>
      <c r="B24" s="1"/>
      <c r="C24" s="1"/>
      <c r="D24" s="1">
        <f>MAX(C3:I10)-MIN(C3:I10)</f>
        <v>1504</v>
      </c>
      <c r="E24" s="1"/>
      <c r="H24" s="36" t="s">
        <v>26</v>
      </c>
      <c r="I24" s="36"/>
      <c r="J24" s="36"/>
      <c r="K24" s="11"/>
      <c r="L24" s="11"/>
      <c r="M24" s="11"/>
      <c r="N24" s="9"/>
      <c r="O24" s="18" t="s">
        <v>45</v>
      </c>
      <c r="P24" s="18" t="s">
        <v>44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25">
      <c r="A25" s="1" t="s">
        <v>13</v>
      </c>
      <c r="B25" s="1"/>
      <c r="C25" s="1" t="s">
        <v>14</v>
      </c>
      <c r="D25" s="1">
        <f>D24/E23</f>
        <v>214.85714285714286</v>
      </c>
      <c r="E25" s="1">
        <v>215</v>
      </c>
      <c r="I25" s="10"/>
      <c r="J25" s="11"/>
      <c r="K25" s="11"/>
      <c r="L25" s="11"/>
      <c r="M25" s="11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ht="30" x14ac:dyDescent="0.25">
      <c r="A26" s="1"/>
      <c r="B26" s="1"/>
      <c r="C26" s="1" t="s">
        <v>21</v>
      </c>
      <c r="D26" s="1">
        <f>(J17-K16)/2</f>
        <v>0.5</v>
      </c>
      <c r="E26" s="1"/>
      <c r="I26" s="10" t="s">
        <v>27</v>
      </c>
      <c r="J26" s="11"/>
      <c r="K26" s="11"/>
      <c r="L26" s="11" t="s">
        <v>30</v>
      </c>
      <c r="M26" s="11"/>
      <c r="N26" s="9"/>
      <c r="O26" s="9" t="s">
        <v>38</v>
      </c>
      <c r="P26" s="9"/>
      <c r="Q26" s="9"/>
      <c r="R26" s="9" t="s">
        <v>62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x14ac:dyDescent="0.25">
      <c r="C27" s="9"/>
      <c r="D27" s="9"/>
      <c r="E27" s="9"/>
      <c r="F27" s="9"/>
      <c r="G27" s="9"/>
      <c r="H27" s="9" t="s">
        <v>36</v>
      </c>
      <c r="I27" s="13" t="s">
        <v>28</v>
      </c>
      <c r="J27" s="14" t="s">
        <v>29</v>
      </c>
      <c r="K27" s="9"/>
      <c r="L27" s="13" t="s">
        <v>31</v>
      </c>
      <c r="M27" s="13" t="s">
        <v>32</v>
      </c>
      <c r="N27" s="9"/>
      <c r="O27" s="17" t="s">
        <v>39</v>
      </c>
      <c r="P27" s="17" t="s">
        <v>40</v>
      </c>
      <c r="R27" s="8">
        <v>-141</v>
      </c>
      <c r="S27" s="9"/>
      <c r="T27" s="31" t="s">
        <v>64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25">
      <c r="C28" s="9"/>
      <c r="D28" s="9"/>
      <c r="E28" s="9"/>
      <c r="F28" s="9"/>
      <c r="G28" s="9"/>
      <c r="H28" s="9"/>
      <c r="I28" s="1">
        <v>73</v>
      </c>
      <c r="J28" s="12">
        <f>O16</f>
        <v>33</v>
      </c>
      <c r="K28" s="9"/>
      <c r="L28" s="1">
        <f>MIN(E15:K22)</f>
        <v>-141</v>
      </c>
      <c r="M28" s="12">
        <f>O23</f>
        <v>56</v>
      </c>
      <c r="N28" s="9"/>
      <c r="O28" s="16">
        <v>-141</v>
      </c>
      <c r="P28" s="1">
        <f>COUNTIF($C$3:I10,O28)</f>
        <v>1</v>
      </c>
      <c r="R28" s="8">
        <v>-72</v>
      </c>
      <c r="S28" s="9"/>
      <c r="T28" s="39" t="s">
        <v>16</v>
      </c>
      <c r="U28" s="39"/>
      <c r="V28" s="39" t="s">
        <v>23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25">
      <c r="C29" s="9"/>
      <c r="D29" s="9"/>
      <c r="E29" s="9"/>
      <c r="F29" s="9"/>
      <c r="G29" s="9"/>
      <c r="H29" s="9"/>
      <c r="I29" s="1">
        <f>I28+$E$25</f>
        <v>288</v>
      </c>
      <c r="J29" s="12">
        <f t="shared" ref="J29:J34" si="9">J28+O17</f>
        <v>47</v>
      </c>
      <c r="K29" s="9"/>
      <c r="L29" s="1">
        <f>L28+$E$25</f>
        <v>74</v>
      </c>
      <c r="M29" s="12">
        <f t="shared" ref="M29:M34" si="10">M28+O16</f>
        <v>89</v>
      </c>
      <c r="N29" s="9"/>
      <c r="O29" s="16">
        <v>-72</v>
      </c>
      <c r="P29" s="1">
        <f>COUNTIF($C$3:I11,O29)</f>
        <v>1</v>
      </c>
      <c r="R29" s="7">
        <v>-36</v>
      </c>
      <c r="S29" s="9"/>
      <c r="T29" s="40" t="s">
        <v>20</v>
      </c>
      <c r="U29" s="40" t="s">
        <v>74</v>
      </c>
      <c r="V29" s="3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25">
      <c r="C30" s="9"/>
      <c r="D30" s="9"/>
      <c r="E30" s="9"/>
      <c r="F30" s="9"/>
      <c r="G30" s="9"/>
      <c r="H30" s="9"/>
      <c r="I30" s="1">
        <f t="shared" ref="I30:I34" si="11">I29+$E$25</f>
        <v>503</v>
      </c>
      <c r="J30" s="12">
        <f t="shared" si="9"/>
        <v>51</v>
      </c>
      <c r="K30" s="9"/>
      <c r="L30" s="1">
        <f t="shared" ref="L30:L34" si="12">L29+$E$25</f>
        <v>289</v>
      </c>
      <c r="M30" s="12">
        <f t="shared" si="10"/>
        <v>103</v>
      </c>
      <c r="N30" s="9"/>
      <c r="O30" s="16">
        <v>-36</v>
      </c>
      <c r="P30" s="1">
        <f>COUNTIF($C$3:I12,O30)</f>
        <v>1</v>
      </c>
      <c r="R30" s="7">
        <v>-36</v>
      </c>
      <c r="S30" s="9"/>
      <c r="T30" s="12">
        <f>MIN(C3:I10)</f>
        <v>-141</v>
      </c>
      <c r="U30" s="12">
        <v>73</v>
      </c>
      <c r="V30" s="12">
        <f t="array" ref="V30:V36">FREQUENCY(C3:I10,U30:U36)</f>
        <v>33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x14ac:dyDescent="0.25">
      <c r="C31" s="9"/>
      <c r="D31" s="9"/>
      <c r="E31" s="9"/>
      <c r="F31" s="9"/>
      <c r="G31" s="9"/>
      <c r="H31" s="9"/>
      <c r="I31" s="1">
        <f t="shared" si="11"/>
        <v>718</v>
      </c>
      <c r="J31" s="12">
        <f t="shared" si="9"/>
        <v>51</v>
      </c>
      <c r="K31" s="9"/>
      <c r="L31" s="1">
        <f t="shared" si="12"/>
        <v>504</v>
      </c>
      <c r="M31" s="12">
        <f t="shared" si="10"/>
        <v>107</v>
      </c>
      <c r="N31" s="9"/>
      <c r="O31" s="16">
        <v>-17</v>
      </c>
      <c r="P31" s="1">
        <f>COUNTIF($C$3:I13,O31)</f>
        <v>1</v>
      </c>
      <c r="R31" s="7">
        <v>-17</v>
      </c>
      <c r="S31" s="9"/>
      <c r="T31" s="12">
        <f>T30+$E$25</f>
        <v>74</v>
      </c>
      <c r="U31" s="12">
        <f>U30+$E$25</f>
        <v>288</v>
      </c>
      <c r="V31" s="12">
        <v>14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25">
      <c r="C32" s="9"/>
      <c r="D32" s="9"/>
      <c r="E32" s="9"/>
      <c r="F32" s="9"/>
      <c r="G32" s="9"/>
      <c r="H32" s="9"/>
      <c r="I32" s="1">
        <f t="shared" si="11"/>
        <v>933</v>
      </c>
      <c r="J32" s="12">
        <f t="shared" si="9"/>
        <v>53</v>
      </c>
      <c r="K32" s="9"/>
      <c r="L32" s="1">
        <f t="shared" si="12"/>
        <v>719</v>
      </c>
      <c r="M32" s="12">
        <f t="shared" si="10"/>
        <v>107</v>
      </c>
      <c r="N32" s="9"/>
      <c r="O32" s="16">
        <v>0</v>
      </c>
      <c r="P32" s="1">
        <f>COUNTIF($C$3:I14,O32)</f>
        <v>4</v>
      </c>
      <c r="R32" s="7">
        <v>0</v>
      </c>
      <c r="S32" s="9"/>
      <c r="T32" s="12">
        <f t="shared" ref="T32:T36" si="13">T31+$E$25</f>
        <v>289</v>
      </c>
      <c r="U32" s="12">
        <f t="shared" ref="U32:U36" si="14">U31+$E$25</f>
        <v>503</v>
      </c>
      <c r="V32" s="12">
        <v>4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25">
      <c r="C33" s="9"/>
      <c r="D33" s="9"/>
      <c r="E33" s="9"/>
      <c r="F33" s="9"/>
      <c r="G33" s="9"/>
      <c r="H33" s="9"/>
      <c r="I33" s="1">
        <f t="shared" si="11"/>
        <v>1148</v>
      </c>
      <c r="J33" s="12">
        <f t="shared" si="9"/>
        <v>55</v>
      </c>
      <c r="K33" s="9"/>
      <c r="L33" s="1">
        <f t="shared" si="12"/>
        <v>934</v>
      </c>
      <c r="M33" s="12">
        <f t="shared" si="10"/>
        <v>109</v>
      </c>
      <c r="N33" s="9"/>
      <c r="O33" s="16">
        <v>3</v>
      </c>
      <c r="P33" s="1">
        <f>COUNTIF($C$3:I15,O33)</f>
        <v>2</v>
      </c>
      <c r="R33" s="8">
        <v>0</v>
      </c>
      <c r="S33" s="9"/>
      <c r="T33" s="12">
        <f t="shared" si="13"/>
        <v>504</v>
      </c>
      <c r="U33" s="12">
        <f t="shared" si="14"/>
        <v>718</v>
      </c>
      <c r="V33" s="12">
        <v>0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25">
      <c r="C34" s="9"/>
      <c r="D34" s="9"/>
      <c r="E34" s="9"/>
      <c r="F34" s="9"/>
      <c r="G34" s="9"/>
      <c r="H34" s="9"/>
      <c r="I34" s="1">
        <f t="shared" si="11"/>
        <v>1363</v>
      </c>
      <c r="J34" s="12">
        <f t="shared" si="9"/>
        <v>56</v>
      </c>
      <c r="K34" s="9"/>
      <c r="L34" s="1">
        <f t="shared" si="12"/>
        <v>1149</v>
      </c>
      <c r="M34" s="12">
        <f t="shared" si="10"/>
        <v>111</v>
      </c>
      <c r="N34" s="9"/>
      <c r="O34" s="16">
        <v>6</v>
      </c>
      <c r="P34" s="1">
        <f>COUNTIF($C$3:I16,O34)</f>
        <v>1</v>
      </c>
      <c r="R34" s="7">
        <v>0</v>
      </c>
      <c r="S34" s="9"/>
      <c r="T34" s="12">
        <f t="shared" si="13"/>
        <v>719</v>
      </c>
      <c r="U34" s="12">
        <f t="shared" si="14"/>
        <v>933</v>
      </c>
      <c r="V34" s="12">
        <v>2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25">
      <c r="C35" s="9"/>
      <c r="D35" s="9"/>
      <c r="E35" s="9"/>
      <c r="F35" s="9"/>
      <c r="G35" s="9"/>
      <c r="H35" s="9"/>
      <c r="I35" s="12" t="s">
        <v>33</v>
      </c>
      <c r="J35" s="12">
        <f>SUM(J28:J34)</f>
        <v>346</v>
      </c>
      <c r="K35" s="9"/>
      <c r="L35" s="12" t="s">
        <v>33</v>
      </c>
      <c r="M35" s="12">
        <f>SUM(M28:M34)</f>
        <v>682</v>
      </c>
      <c r="N35" s="9"/>
      <c r="O35" s="16">
        <v>9</v>
      </c>
      <c r="P35" s="1">
        <f>COUNTIF($C$3:I17,O35)</f>
        <v>1</v>
      </c>
      <c r="R35" s="7">
        <v>0</v>
      </c>
      <c r="S35" s="9"/>
      <c r="T35" s="12">
        <f t="shared" si="13"/>
        <v>934</v>
      </c>
      <c r="U35" s="12">
        <f t="shared" si="14"/>
        <v>1148</v>
      </c>
      <c r="V35" s="12">
        <v>2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ht="28.5" x14ac:dyDescent="0.25">
      <c r="A36" t="s">
        <v>41</v>
      </c>
      <c r="B36" s="23" t="s">
        <v>42</v>
      </c>
      <c r="C36" s="18" t="s">
        <v>46</v>
      </c>
      <c r="D36" s="9">
        <f>P23/O23</f>
        <v>142.60714285714286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16">
        <v>10</v>
      </c>
      <c r="P36" s="1">
        <f>COUNTIF($C$3:I18,O36)</f>
        <v>1</v>
      </c>
      <c r="R36" s="7">
        <v>3</v>
      </c>
      <c r="S36" s="9"/>
      <c r="T36" s="12">
        <f t="shared" si="13"/>
        <v>1149</v>
      </c>
      <c r="U36" s="12">
        <f t="shared" si="14"/>
        <v>1363</v>
      </c>
      <c r="V36" s="12">
        <v>1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25">
      <c r="O37" s="16">
        <v>12</v>
      </c>
      <c r="P37" s="1">
        <f>COUNTIF($C$3:I19,O37)</f>
        <v>2</v>
      </c>
      <c r="R37" s="7">
        <v>3</v>
      </c>
    </row>
    <row r="38" spans="1:37" x14ac:dyDescent="0.25">
      <c r="A38" t="s">
        <v>47</v>
      </c>
      <c r="B38" t="s">
        <v>48</v>
      </c>
      <c r="C38" t="s">
        <v>63</v>
      </c>
      <c r="D38">
        <f>(C39+1)/2</f>
        <v>28.5</v>
      </c>
      <c r="O38" s="16">
        <v>16</v>
      </c>
      <c r="P38" s="1">
        <f>COUNTIF($C$3:I20,O38)</f>
        <v>2</v>
      </c>
      <c r="R38" s="8">
        <v>3</v>
      </c>
    </row>
    <row r="39" spans="1:37" x14ac:dyDescent="0.25">
      <c r="B39" t="s">
        <v>9</v>
      </c>
      <c r="C39">
        <v>56</v>
      </c>
      <c r="D39" t="s">
        <v>49</v>
      </c>
      <c r="O39" s="16">
        <v>30</v>
      </c>
      <c r="P39" s="1">
        <f>COUNTIF($C$3:I21,O39)</f>
        <v>1</v>
      </c>
      <c r="R39" s="8">
        <v>6</v>
      </c>
    </row>
    <row r="40" spans="1:37" x14ac:dyDescent="0.25">
      <c r="B40" t="s">
        <v>50</v>
      </c>
      <c r="C40">
        <f>L16</f>
        <v>-141.5</v>
      </c>
      <c r="O40" s="16">
        <v>34</v>
      </c>
      <c r="P40" s="1">
        <f>COUNTIF($C$3:I22,O40)</f>
        <v>1</v>
      </c>
      <c r="R40" s="8">
        <v>6</v>
      </c>
    </row>
    <row r="41" spans="1:37" x14ac:dyDescent="0.25">
      <c r="O41" s="16">
        <v>40</v>
      </c>
      <c r="P41" s="1">
        <f>COUNTIF($C$3:I23,O41)</f>
        <v>1</v>
      </c>
      <c r="R41" s="7">
        <v>9</v>
      </c>
    </row>
    <row r="42" spans="1:37" x14ac:dyDescent="0.25">
      <c r="B42" t="s">
        <v>51</v>
      </c>
      <c r="C42">
        <f>C39/2</f>
        <v>28</v>
      </c>
      <c r="D42" t="s">
        <v>53</v>
      </c>
      <c r="E42" s="19" t="s">
        <v>57</v>
      </c>
      <c r="O42" s="16">
        <v>42</v>
      </c>
      <c r="P42" s="1">
        <f>COUNTIF($C$3:I24,O42)</f>
        <v>1</v>
      </c>
      <c r="R42" s="7">
        <v>10</v>
      </c>
      <c r="T42" s="39" t="s">
        <v>19</v>
      </c>
      <c r="U42" s="39"/>
      <c r="V42" s="39" t="s">
        <v>23</v>
      </c>
    </row>
    <row r="43" spans="1:37" x14ac:dyDescent="0.25">
      <c r="B43" t="s">
        <v>52</v>
      </c>
      <c r="C43">
        <f>C39/2+1</f>
        <v>29</v>
      </c>
      <c r="D43" t="s">
        <v>54</v>
      </c>
      <c r="O43" s="16">
        <v>47</v>
      </c>
      <c r="P43" s="1">
        <f>COUNTIF($C$3:I25,O43)</f>
        <v>1</v>
      </c>
      <c r="R43" s="7">
        <v>12</v>
      </c>
      <c r="T43" s="40" t="s">
        <v>20</v>
      </c>
      <c r="U43" s="40" t="s">
        <v>74</v>
      </c>
      <c r="V43" s="39"/>
    </row>
    <row r="44" spans="1:37" x14ac:dyDescent="0.25">
      <c r="O44" s="16">
        <v>51</v>
      </c>
      <c r="P44" s="1">
        <f>COUNTIF($C$3:I26,O44)</f>
        <v>1</v>
      </c>
      <c r="R44" s="7">
        <v>12</v>
      </c>
      <c r="T44" s="12">
        <f>T30-$D$26</f>
        <v>-141.5</v>
      </c>
      <c r="U44" s="12">
        <f>U30+$D$26</f>
        <v>73.5</v>
      </c>
      <c r="V44" s="12">
        <f t="array" ref="V44:V50">FREQUENCY(C3:I10,U44:U50)</f>
        <v>33</v>
      </c>
    </row>
    <row r="45" spans="1:37" x14ac:dyDescent="0.25">
      <c r="B45" t="s">
        <v>50</v>
      </c>
      <c r="C45">
        <f>J16</f>
        <v>-141</v>
      </c>
      <c r="O45" s="16">
        <v>52</v>
      </c>
      <c r="P45" s="1">
        <f>COUNTIF($C$3:I27,O45)</f>
        <v>1</v>
      </c>
      <c r="R45" s="7">
        <v>16</v>
      </c>
      <c r="T45" s="12">
        <f t="shared" ref="T45:T50" si="15">T31-$D$26</f>
        <v>73.5</v>
      </c>
      <c r="U45" s="12">
        <f t="shared" ref="U45:U50" si="16">U31+$D$26</f>
        <v>288.5</v>
      </c>
      <c r="V45" s="12">
        <v>14</v>
      </c>
    </row>
    <row r="46" spans="1:37" x14ac:dyDescent="0.25">
      <c r="B46" t="s">
        <v>14</v>
      </c>
      <c r="C46">
        <f>E25</f>
        <v>215</v>
      </c>
      <c r="O46" s="16">
        <v>53</v>
      </c>
      <c r="P46" s="1">
        <f>COUNTIF($C$3:I28,O46)</f>
        <v>1</v>
      </c>
      <c r="R46" s="8">
        <v>16</v>
      </c>
      <c r="T46" s="12">
        <f t="shared" si="15"/>
        <v>288.5</v>
      </c>
      <c r="U46" s="12">
        <f t="shared" si="16"/>
        <v>503.5</v>
      </c>
      <c r="V46" s="12">
        <v>4</v>
      </c>
    </row>
    <row r="47" spans="1:37" x14ac:dyDescent="0.25">
      <c r="O47" s="16">
        <v>57</v>
      </c>
      <c r="P47" s="1">
        <f>COUNTIF($C$3:I29,O47)</f>
        <v>1</v>
      </c>
      <c r="R47" s="7">
        <v>30</v>
      </c>
      <c r="T47" s="12">
        <f t="shared" si="15"/>
        <v>503.5</v>
      </c>
      <c r="U47" s="12">
        <f t="shared" si="16"/>
        <v>718.5</v>
      </c>
      <c r="V47" s="12">
        <v>0</v>
      </c>
    </row>
    <row r="48" spans="1:37" x14ac:dyDescent="0.25">
      <c r="C48">
        <f>C42/33</f>
        <v>0.84848484848484851</v>
      </c>
      <c r="O48" s="16">
        <v>60</v>
      </c>
      <c r="P48" s="1">
        <f>COUNTIF($C$3:I30,O48)</f>
        <v>2</v>
      </c>
      <c r="R48" s="7">
        <v>30</v>
      </c>
      <c r="T48" s="12">
        <f t="shared" si="15"/>
        <v>718.5</v>
      </c>
      <c r="U48" s="12">
        <f t="shared" si="16"/>
        <v>933.5</v>
      </c>
      <c r="V48" s="12">
        <v>2</v>
      </c>
    </row>
    <row r="49" spans="1:22" x14ac:dyDescent="0.25">
      <c r="B49" s="23" t="s">
        <v>48</v>
      </c>
      <c r="C49">
        <f>C45+C46*(C39/2-0)/O16</f>
        <v>41.424242424242436</v>
      </c>
      <c r="O49" s="16">
        <v>63</v>
      </c>
      <c r="P49" s="1">
        <f>COUNTIF($C$3:I31,O49)</f>
        <v>1</v>
      </c>
      <c r="R49" s="7">
        <v>34</v>
      </c>
      <c r="T49" s="12">
        <f t="shared" si="15"/>
        <v>933.5</v>
      </c>
      <c r="U49" s="12">
        <f t="shared" si="16"/>
        <v>1148.5</v>
      </c>
      <c r="V49" s="12">
        <v>2</v>
      </c>
    </row>
    <row r="50" spans="1:22" x14ac:dyDescent="0.25">
      <c r="O50" s="16">
        <v>68</v>
      </c>
      <c r="P50" s="1">
        <f>COUNTIF($C$3:I32,O50)</f>
        <v>1</v>
      </c>
      <c r="R50" s="8">
        <v>40</v>
      </c>
      <c r="T50" s="12">
        <f t="shared" si="15"/>
        <v>1148.5</v>
      </c>
      <c r="U50" s="12">
        <f t="shared" si="16"/>
        <v>1363.5</v>
      </c>
      <c r="V50" s="12">
        <v>1</v>
      </c>
    </row>
    <row r="51" spans="1:22" x14ac:dyDescent="0.25">
      <c r="A51" t="s">
        <v>58</v>
      </c>
      <c r="B51" t="s">
        <v>59</v>
      </c>
      <c r="C51" t="s">
        <v>60</v>
      </c>
      <c r="O51" s="16">
        <v>69</v>
      </c>
      <c r="P51" s="1">
        <f>COUNTIF($C$3:I33,O51)</f>
        <v>3</v>
      </c>
      <c r="R51" s="8">
        <v>42</v>
      </c>
    </row>
    <row r="52" spans="1:22" x14ac:dyDescent="0.25">
      <c r="O52" s="16">
        <v>76</v>
      </c>
      <c r="P52" s="1">
        <f>COUNTIF($C$3:I34,O52)</f>
        <v>1</v>
      </c>
      <c r="R52" s="7">
        <v>47</v>
      </c>
    </row>
    <row r="53" spans="1:22" x14ac:dyDescent="0.25">
      <c r="B53" t="s">
        <v>50</v>
      </c>
      <c r="C53">
        <f>J16</f>
        <v>-141</v>
      </c>
      <c r="O53" s="16">
        <v>85</v>
      </c>
      <c r="P53" s="1">
        <f>COUNTIF($C$3:I35,O53)</f>
        <v>1</v>
      </c>
      <c r="R53" s="7">
        <v>51</v>
      </c>
    </row>
    <row r="54" spans="1:22" x14ac:dyDescent="0.25">
      <c r="B54" t="s">
        <v>14</v>
      </c>
      <c r="C54">
        <f>E25</f>
        <v>215</v>
      </c>
      <c r="O54" s="16">
        <v>109</v>
      </c>
      <c r="P54" s="1">
        <f>COUNTIF($C$3:I36,O54)</f>
        <v>1</v>
      </c>
      <c r="R54" s="8">
        <v>52</v>
      </c>
    </row>
    <row r="55" spans="1:22" x14ac:dyDescent="0.25">
      <c r="B55" t="s">
        <v>61</v>
      </c>
      <c r="O55" s="16">
        <v>117</v>
      </c>
      <c r="P55" s="1">
        <f>COUNTIF($C$3:I37,O55)</f>
        <v>1</v>
      </c>
      <c r="R55" s="7">
        <v>53</v>
      </c>
    </row>
    <row r="56" spans="1:22" x14ac:dyDescent="0.25">
      <c r="O56" s="16">
        <v>139</v>
      </c>
      <c r="P56" s="1">
        <f>COUNTIF($C$3:I38,O56)</f>
        <v>1</v>
      </c>
      <c r="R56" s="7">
        <v>57</v>
      </c>
    </row>
    <row r="57" spans="1:22" x14ac:dyDescent="0.25">
      <c r="O57" s="16">
        <v>143</v>
      </c>
      <c r="P57" s="1">
        <f>COUNTIF($C$3:I39,O57)</f>
        <v>1</v>
      </c>
      <c r="R57" s="8">
        <v>60</v>
      </c>
    </row>
    <row r="58" spans="1:22" x14ac:dyDescent="0.25">
      <c r="O58" s="16">
        <v>144</v>
      </c>
      <c r="P58" s="1">
        <f>COUNTIF($C$3:I40,O58)</f>
        <v>1</v>
      </c>
      <c r="R58" s="7">
        <v>60</v>
      </c>
    </row>
    <row r="59" spans="1:22" x14ac:dyDescent="0.25">
      <c r="O59" s="16">
        <v>160</v>
      </c>
      <c r="P59" s="1">
        <f>COUNTIF($C$3:I41,O59)</f>
        <v>1</v>
      </c>
      <c r="R59" s="8">
        <v>63</v>
      </c>
    </row>
    <row r="60" spans="1:22" x14ac:dyDescent="0.25">
      <c r="O60" s="16">
        <v>169</v>
      </c>
      <c r="P60" s="1">
        <f>COUNTIF($C$3:I42,O60)</f>
        <v>1</v>
      </c>
      <c r="R60" s="7">
        <v>68</v>
      </c>
    </row>
    <row r="61" spans="1:22" x14ac:dyDescent="0.25">
      <c r="O61" s="16">
        <v>211</v>
      </c>
      <c r="P61" s="1">
        <f>COUNTIF($C$3:I43,O61)</f>
        <v>1</v>
      </c>
      <c r="R61" s="7">
        <v>69</v>
      </c>
    </row>
    <row r="62" spans="1:22" x14ac:dyDescent="0.25">
      <c r="O62" s="16">
        <v>212</v>
      </c>
      <c r="P62" s="1">
        <f>COUNTIF($C$3:I44,O62)</f>
        <v>1</v>
      </c>
      <c r="R62" s="7">
        <v>69</v>
      </c>
    </row>
    <row r="63" spans="1:22" x14ac:dyDescent="0.25">
      <c r="O63" s="16">
        <v>218</v>
      </c>
      <c r="P63" s="1">
        <f>COUNTIF($C$3:I45,O63)</f>
        <v>1</v>
      </c>
      <c r="R63" s="7">
        <v>69</v>
      </c>
      <c r="T63" s="23" t="s">
        <v>66</v>
      </c>
    </row>
    <row r="64" spans="1:22" x14ac:dyDescent="0.25">
      <c r="O64" s="16">
        <v>278</v>
      </c>
      <c r="P64" s="1">
        <f>COUNTIF($C$3:I46,O64)</f>
        <v>1</v>
      </c>
      <c r="R64" s="8">
        <v>76</v>
      </c>
    </row>
    <row r="65" spans="15:21" x14ac:dyDescent="0.25">
      <c r="O65" s="16">
        <v>282</v>
      </c>
      <c r="P65" s="1">
        <f>COUNTIF($C$3:I47,O65)</f>
        <v>1</v>
      </c>
      <c r="R65" s="7">
        <v>85</v>
      </c>
    </row>
    <row r="66" spans="15:21" x14ac:dyDescent="0.25">
      <c r="O66" s="16">
        <v>294</v>
      </c>
      <c r="P66" s="1">
        <f>COUNTIF($C$3:I48,O66)</f>
        <v>1</v>
      </c>
      <c r="R66" s="8">
        <v>109</v>
      </c>
      <c r="U66" s="32" t="s">
        <v>23</v>
      </c>
    </row>
    <row r="67" spans="15:21" x14ac:dyDescent="0.25">
      <c r="O67" s="16">
        <v>329</v>
      </c>
      <c r="P67" s="1">
        <f>COUNTIF($C$3:I49,O67)</f>
        <v>1</v>
      </c>
      <c r="R67" s="7">
        <v>117</v>
      </c>
      <c r="U67" s="1">
        <f t="array" ref="U67:U73">FREQUENCY(C3:I10,K16:K22)</f>
        <v>33</v>
      </c>
    </row>
    <row r="68" spans="15:21" x14ac:dyDescent="0.25">
      <c r="O68" s="16">
        <v>358</v>
      </c>
      <c r="P68" s="1">
        <f>COUNTIF($C$3:I50,O68)</f>
        <v>1</v>
      </c>
      <c r="R68" s="7">
        <v>117</v>
      </c>
      <c r="U68" s="1">
        <v>14</v>
      </c>
    </row>
    <row r="69" spans="15:21" x14ac:dyDescent="0.25">
      <c r="O69" s="16">
        <v>391</v>
      </c>
      <c r="P69" s="1">
        <f>COUNTIF($C$3:I51,O69)</f>
        <v>1</v>
      </c>
      <c r="R69" s="8">
        <v>139</v>
      </c>
      <c r="U69" s="1">
        <v>4</v>
      </c>
    </row>
    <row r="70" spans="15:21" x14ac:dyDescent="0.25">
      <c r="O70" s="16">
        <v>839</v>
      </c>
      <c r="P70" s="1">
        <f>COUNTIF($C$3:I52,O70)</f>
        <v>1</v>
      </c>
      <c r="R70" s="8">
        <v>143</v>
      </c>
      <c r="U70" s="1">
        <v>0</v>
      </c>
    </row>
    <row r="71" spans="15:21" x14ac:dyDescent="0.25">
      <c r="O71" s="16">
        <v>857</v>
      </c>
      <c r="P71" s="1">
        <f>COUNTIF($C$3:I53,O71)</f>
        <v>1</v>
      </c>
      <c r="R71" s="7">
        <v>144</v>
      </c>
      <c r="U71" s="1">
        <v>2</v>
      </c>
    </row>
    <row r="72" spans="15:21" x14ac:dyDescent="0.25">
      <c r="O72" s="16">
        <v>970</v>
      </c>
      <c r="P72" s="1">
        <f>COUNTIF($C$3:I54,O72)</f>
        <v>1</v>
      </c>
      <c r="R72" s="8">
        <v>160</v>
      </c>
      <c r="U72" s="1">
        <v>2</v>
      </c>
    </row>
    <row r="73" spans="15:21" x14ac:dyDescent="0.25">
      <c r="O73" s="16">
        <v>1127</v>
      </c>
      <c r="P73" s="1">
        <f>COUNTIF($C$3:I55,O73)</f>
        <v>1</v>
      </c>
      <c r="R73" s="8">
        <v>169</v>
      </c>
      <c r="U73" s="1">
        <v>1</v>
      </c>
    </row>
    <row r="74" spans="15:21" x14ac:dyDescent="0.25">
      <c r="O74" s="15">
        <v>1363</v>
      </c>
      <c r="P74" s="1">
        <f>COUNTIF($C$3:I56,O74)</f>
        <v>2</v>
      </c>
      <c r="R74" s="7">
        <v>211</v>
      </c>
    </row>
    <row r="75" spans="15:21" x14ac:dyDescent="0.25">
      <c r="R75" s="7">
        <v>212</v>
      </c>
    </row>
    <row r="76" spans="15:21" x14ac:dyDescent="0.25">
      <c r="R76" s="8">
        <v>218</v>
      </c>
    </row>
    <row r="77" spans="15:21" x14ac:dyDescent="0.25">
      <c r="R77" s="8">
        <v>218</v>
      </c>
    </row>
    <row r="78" spans="15:21" x14ac:dyDescent="0.25">
      <c r="R78" s="8">
        <v>278</v>
      </c>
    </row>
    <row r="79" spans="15:21" x14ac:dyDescent="0.25">
      <c r="R79" s="8">
        <v>282</v>
      </c>
    </row>
    <row r="80" spans="15:21" x14ac:dyDescent="0.25">
      <c r="R80" s="8">
        <v>294</v>
      </c>
    </row>
    <row r="81" spans="18:22" x14ac:dyDescent="0.25">
      <c r="R81" s="8">
        <v>329</v>
      </c>
      <c r="T81" s="23" t="s">
        <v>67</v>
      </c>
    </row>
    <row r="82" spans="18:22" x14ac:dyDescent="0.25">
      <c r="R82" s="8">
        <v>358</v>
      </c>
      <c r="U82" s="33" t="s">
        <v>23</v>
      </c>
      <c r="V82" s="33" t="s">
        <v>25</v>
      </c>
    </row>
    <row r="83" spans="18:22" x14ac:dyDescent="0.25">
      <c r="R83" s="8">
        <v>358</v>
      </c>
      <c r="U83" s="33"/>
      <c r="V83" s="33"/>
    </row>
    <row r="84" spans="18:22" x14ac:dyDescent="0.25">
      <c r="R84" s="7">
        <v>391</v>
      </c>
      <c r="U84" s="12">
        <f t="array" ref="U84:U90">FREQUENCY(D3:I10,K16:K23)</f>
        <v>29</v>
      </c>
      <c r="V84" s="12">
        <f>Q16*100</f>
        <v>58.928571428571431</v>
      </c>
    </row>
    <row r="85" spans="18:22" x14ac:dyDescent="0.25">
      <c r="R85" s="8">
        <v>839</v>
      </c>
      <c r="U85" s="12">
        <v>14</v>
      </c>
      <c r="V85" s="12">
        <f t="shared" ref="V85:V90" si="17">Q17*100</f>
        <v>25</v>
      </c>
    </row>
    <row r="86" spans="18:22" x14ac:dyDescent="0.25">
      <c r="R86" s="8">
        <v>857</v>
      </c>
      <c r="U86" s="12">
        <v>1</v>
      </c>
      <c r="V86" s="12">
        <f t="shared" si="17"/>
        <v>7.1428571428571423</v>
      </c>
    </row>
    <row r="87" spans="18:22" x14ac:dyDescent="0.25">
      <c r="R87" s="8">
        <v>970</v>
      </c>
      <c r="U87" s="12">
        <v>0</v>
      </c>
      <c r="V87" s="12">
        <f t="shared" si="17"/>
        <v>0</v>
      </c>
    </row>
    <row r="88" spans="18:22" x14ac:dyDescent="0.25">
      <c r="R88" s="8">
        <v>1127</v>
      </c>
      <c r="U88" s="12">
        <v>1</v>
      </c>
      <c r="V88" s="12">
        <f t="shared" si="17"/>
        <v>3.5714285714285712</v>
      </c>
    </row>
    <row r="89" spans="18:22" x14ac:dyDescent="0.25">
      <c r="R89" s="8">
        <v>1127</v>
      </c>
      <c r="U89" s="12">
        <v>2</v>
      </c>
      <c r="V89" s="12">
        <f t="shared" si="17"/>
        <v>3.5714285714285712</v>
      </c>
    </row>
    <row r="90" spans="18:22" x14ac:dyDescent="0.25">
      <c r="R90" s="8">
        <v>1363</v>
      </c>
      <c r="U90" s="12">
        <v>1</v>
      </c>
      <c r="V90" s="12">
        <f t="shared" si="17"/>
        <v>1.7857142857142856</v>
      </c>
    </row>
    <row r="96" spans="18:22" x14ac:dyDescent="0.25">
      <c r="T96" s="23" t="s">
        <v>68</v>
      </c>
    </row>
    <row r="97" spans="20:22" x14ac:dyDescent="0.25">
      <c r="T97" s="30"/>
      <c r="U97" s="33" t="s">
        <v>22</v>
      </c>
      <c r="V97" s="33" t="s">
        <v>23</v>
      </c>
    </row>
    <row r="98" spans="20:22" x14ac:dyDescent="0.25">
      <c r="T98" s="30"/>
      <c r="U98" s="33"/>
      <c r="V98" s="33"/>
    </row>
    <row r="99" spans="20:22" x14ac:dyDescent="0.25">
      <c r="T99" s="26"/>
      <c r="U99" s="12">
        <f>(J16+K16)/2</f>
        <v>-34</v>
      </c>
      <c r="V99" s="12">
        <f t="array" ref="V99:V105">FREQUENCY(C3:I10,K16:K22)</f>
        <v>33</v>
      </c>
    </row>
    <row r="100" spans="20:22" x14ac:dyDescent="0.25">
      <c r="T100" s="26"/>
      <c r="U100" s="12">
        <f t="shared" ref="U100:U105" si="18">(J17+K17)/2</f>
        <v>181</v>
      </c>
      <c r="V100" s="12">
        <v>14</v>
      </c>
    </row>
    <row r="101" spans="20:22" x14ac:dyDescent="0.25">
      <c r="T101" s="26"/>
      <c r="U101" s="12">
        <f t="shared" si="18"/>
        <v>396</v>
      </c>
      <c r="V101" s="12">
        <v>4</v>
      </c>
    </row>
    <row r="102" spans="20:22" x14ac:dyDescent="0.25">
      <c r="T102" s="26"/>
      <c r="U102" s="12">
        <f t="shared" si="18"/>
        <v>611</v>
      </c>
      <c r="V102" s="12">
        <v>0</v>
      </c>
    </row>
    <row r="103" spans="20:22" x14ac:dyDescent="0.25">
      <c r="T103" s="26"/>
      <c r="U103" s="12">
        <f t="shared" si="18"/>
        <v>826</v>
      </c>
      <c r="V103" s="12">
        <v>2</v>
      </c>
    </row>
    <row r="104" spans="20:22" x14ac:dyDescent="0.25">
      <c r="T104" s="26"/>
      <c r="U104" s="12">
        <f t="shared" si="18"/>
        <v>1041</v>
      </c>
      <c r="V104" s="12">
        <v>2</v>
      </c>
    </row>
    <row r="105" spans="20:22" x14ac:dyDescent="0.25">
      <c r="T105" s="26"/>
      <c r="U105" s="12">
        <f t="shared" si="18"/>
        <v>1256</v>
      </c>
      <c r="V105" s="12">
        <v>1</v>
      </c>
    </row>
    <row r="112" spans="20:22" x14ac:dyDescent="0.25">
      <c r="T112" s="29" t="s">
        <v>69</v>
      </c>
    </row>
    <row r="114" spans="20:21" x14ac:dyDescent="0.25">
      <c r="T114" s="28" t="s">
        <v>71</v>
      </c>
      <c r="U114" s="28" t="s">
        <v>70</v>
      </c>
    </row>
    <row r="115" spans="20:21" x14ac:dyDescent="0.25">
      <c r="T115" s="1">
        <f>MIN(C3:I10)</f>
        <v>-141</v>
      </c>
      <c r="U115" s="1">
        <f>O16</f>
        <v>33</v>
      </c>
    </row>
    <row r="116" spans="20:21" x14ac:dyDescent="0.25">
      <c r="T116" s="1">
        <f>T115+$E$25</f>
        <v>74</v>
      </c>
      <c r="U116" s="1">
        <f>U115+V100</f>
        <v>47</v>
      </c>
    </row>
    <row r="117" spans="20:21" x14ac:dyDescent="0.25">
      <c r="T117" s="1">
        <f t="shared" ref="T117:T121" si="19">T116+$E$25</f>
        <v>289</v>
      </c>
      <c r="U117" s="1">
        <f t="shared" ref="U117:U121" si="20">U116+V101</f>
        <v>51</v>
      </c>
    </row>
    <row r="118" spans="20:21" x14ac:dyDescent="0.25">
      <c r="T118" s="1">
        <f t="shared" si="19"/>
        <v>504</v>
      </c>
      <c r="U118" s="1">
        <f t="shared" si="20"/>
        <v>51</v>
      </c>
    </row>
    <row r="119" spans="20:21" x14ac:dyDescent="0.25">
      <c r="T119" s="1">
        <f t="shared" si="19"/>
        <v>719</v>
      </c>
      <c r="U119" s="1">
        <f t="shared" si="20"/>
        <v>53</v>
      </c>
    </row>
    <row r="120" spans="20:21" x14ac:dyDescent="0.25">
      <c r="T120" s="1">
        <f t="shared" si="19"/>
        <v>934</v>
      </c>
      <c r="U120" s="1">
        <f t="shared" si="20"/>
        <v>55</v>
      </c>
    </row>
    <row r="121" spans="20:21" x14ac:dyDescent="0.25">
      <c r="T121" s="1">
        <f t="shared" si="19"/>
        <v>1149</v>
      </c>
      <c r="U121" s="1">
        <f t="shared" si="20"/>
        <v>56</v>
      </c>
    </row>
    <row r="130" spans="19:21" x14ac:dyDescent="0.25">
      <c r="T130" s="25" t="s">
        <v>23</v>
      </c>
      <c r="U130" s="24" t="s">
        <v>72</v>
      </c>
    </row>
    <row r="131" spans="19:21" x14ac:dyDescent="0.25">
      <c r="T131" s="1">
        <f t="array" ref="T131:T137">FREQUENCY(C3:I10,K16:K22)</f>
        <v>33</v>
      </c>
      <c r="U131" s="1">
        <f>T138</f>
        <v>56</v>
      </c>
    </row>
    <row r="132" spans="19:21" x14ac:dyDescent="0.25">
      <c r="T132" s="1">
        <v>14</v>
      </c>
      <c r="U132" s="1">
        <f>U131+T131</f>
        <v>89</v>
      </c>
    </row>
    <row r="133" spans="19:21" x14ac:dyDescent="0.25">
      <c r="T133" s="1">
        <v>4</v>
      </c>
      <c r="U133" s="1">
        <f t="shared" ref="U133:U137" si="21">U132+T132</f>
        <v>103</v>
      </c>
    </row>
    <row r="134" spans="19:21" x14ac:dyDescent="0.25">
      <c r="T134" s="1">
        <v>0</v>
      </c>
      <c r="U134" s="1">
        <f t="shared" si="21"/>
        <v>107</v>
      </c>
    </row>
    <row r="135" spans="19:21" x14ac:dyDescent="0.25">
      <c r="T135" s="1">
        <v>2</v>
      </c>
      <c r="U135" s="1">
        <f t="shared" si="21"/>
        <v>107</v>
      </c>
    </row>
    <row r="136" spans="19:21" x14ac:dyDescent="0.25">
      <c r="T136" s="1">
        <v>2</v>
      </c>
      <c r="U136" s="1">
        <f t="shared" si="21"/>
        <v>109</v>
      </c>
    </row>
    <row r="137" spans="19:21" x14ac:dyDescent="0.25">
      <c r="T137" s="1">
        <v>1</v>
      </c>
      <c r="U137" s="1">
        <f t="shared" si="21"/>
        <v>111</v>
      </c>
    </row>
    <row r="138" spans="19:21" x14ac:dyDescent="0.25">
      <c r="S138" s="27" t="s">
        <v>73</v>
      </c>
      <c r="T138">
        <f>SUM(T131:T137)</f>
        <v>56</v>
      </c>
    </row>
    <row r="146" spans="20:21" x14ac:dyDescent="0.25">
      <c r="T146" s="28" t="s">
        <v>70</v>
      </c>
      <c r="U146" s="17" t="s">
        <v>72</v>
      </c>
    </row>
    <row r="147" spans="20:21" x14ac:dyDescent="0.25">
      <c r="T147" s="1">
        <f>O16</f>
        <v>33</v>
      </c>
      <c r="U147" s="1">
        <f>T138</f>
        <v>56</v>
      </c>
    </row>
    <row r="148" spans="20:21" x14ac:dyDescent="0.25">
      <c r="T148" s="1">
        <f>T147+T132</f>
        <v>47</v>
      </c>
      <c r="U148" s="1">
        <f>U131+T131</f>
        <v>89</v>
      </c>
    </row>
    <row r="149" spans="20:21" x14ac:dyDescent="0.25">
      <c r="T149" s="1">
        <f t="shared" ref="T149:T153" si="22">T148+T133</f>
        <v>51</v>
      </c>
      <c r="U149" s="1">
        <f t="shared" ref="U149:U153" si="23">U132+T132</f>
        <v>103</v>
      </c>
    </row>
    <row r="150" spans="20:21" x14ac:dyDescent="0.25">
      <c r="T150" s="1">
        <f t="shared" si="22"/>
        <v>51</v>
      </c>
      <c r="U150" s="1">
        <f t="shared" si="23"/>
        <v>107</v>
      </c>
    </row>
    <row r="151" spans="20:21" x14ac:dyDescent="0.25">
      <c r="T151" s="1">
        <f t="shared" si="22"/>
        <v>53</v>
      </c>
      <c r="U151" s="1">
        <f t="shared" si="23"/>
        <v>107</v>
      </c>
    </row>
    <row r="152" spans="20:21" x14ac:dyDescent="0.25">
      <c r="T152" s="1">
        <f t="shared" si="22"/>
        <v>55</v>
      </c>
      <c r="U152" s="1">
        <f t="shared" si="23"/>
        <v>109</v>
      </c>
    </row>
    <row r="153" spans="20:21" x14ac:dyDescent="0.25">
      <c r="T153" s="1">
        <f t="shared" si="22"/>
        <v>56</v>
      </c>
      <c r="U153" s="1">
        <f t="shared" si="23"/>
        <v>111</v>
      </c>
    </row>
  </sheetData>
  <sortState ref="R27:R90">
    <sortCondition ref="R26"/>
  </sortState>
  <mergeCells count="26">
    <mergeCell ref="H24:J24"/>
    <mergeCell ref="I14:I15"/>
    <mergeCell ref="J14:K14"/>
    <mergeCell ref="L14:M14"/>
    <mergeCell ref="P14:P15"/>
    <mergeCell ref="X12:AD12"/>
    <mergeCell ref="C20:D20"/>
    <mergeCell ref="C14:G14"/>
    <mergeCell ref="C15:G15"/>
    <mergeCell ref="C16:G16"/>
    <mergeCell ref="C17:G17"/>
    <mergeCell ref="C18:G18"/>
    <mergeCell ref="N14:N15"/>
    <mergeCell ref="O14:O15"/>
    <mergeCell ref="Q14:Q15"/>
    <mergeCell ref="S14:S15"/>
    <mergeCell ref="R14:R15"/>
    <mergeCell ref="U82:U83"/>
    <mergeCell ref="V82:V83"/>
    <mergeCell ref="U97:U98"/>
    <mergeCell ref="V97:V98"/>
    <mergeCell ref="T14:T15"/>
    <mergeCell ref="T28:U28"/>
    <mergeCell ref="V28:V29"/>
    <mergeCell ref="T42:U42"/>
    <mergeCell ref="V42:V4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1" sqref="M11:M12"/>
    </sheetView>
  </sheetViews>
  <sheetFormatPr defaultRowHeight="15" x14ac:dyDescent="0.25"/>
  <cols>
    <col min="13" max="13" width="9.7109375" bestFit="1" customWidth="1"/>
  </cols>
  <sheetData>
    <row r="1" spans="1:13" x14ac:dyDescent="0.25">
      <c r="A1" t="s">
        <v>0</v>
      </c>
    </row>
    <row r="2" spans="1:13" x14ac:dyDescent="0.25">
      <c r="B2" s="7">
        <v>68</v>
      </c>
      <c r="C2" s="7">
        <v>69</v>
      </c>
      <c r="D2" s="7">
        <v>69</v>
      </c>
      <c r="E2" s="7">
        <v>12</v>
      </c>
      <c r="F2" s="7">
        <v>117</v>
      </c>
      <c r="G2" s="7">
        <v>0</v>
      </c>
      <c r="H2" s="7">
        <v>0</v>
      </c>
    </row>
    <row r="3" spans="1:13" x14ac:dyDescent="0.25">
      <c r="B3" s="8">
        <v>857</v>
      </c>
      <c r="C3" s="8">
        <v>839</v>
      </c>
      <c r="D3" s="8">
        <v>970</v>
      </c>
      <c r="E3" s="8">
        <v>1363</v>
      </c>
      <c r="F3" s="8">
        <v>1127</v>
      </c>
      <c r="G3" s="8">
        <v>169</v>
      </c>
      <c r="H3" s="8">
        <v>278</v>
      </c>
    </row>
    <row r="4" spans="1:13" x14ac:dyDescent="0.25">
      <c r="B4" s="7">
        <v>16</v>
      </c>
      <c r="C4" s="7">
        <v>9</v>
      </c>
      <c r="D4" s="7">
        <v>0</v>
      </c>
      <c r="E4" s="7">
        <v>12</v>
      </c>
      <c r="F4" s="7">
        <v>3</v>
      </c>
      <c r="G4" s="7">
        <v>53</v>
      </c>
      <c r="H4" s="7">
        <v>-17</v>
      </c>
    </row>
    <row r="5" spans="1:13" x14ac:dyDescent="0.25">
      <c r="B5" s="8">
        <v>60</v>
      </c>
      <c r="C5" s="8">
        <v>16</v>
      </c>
      <c r="D5" s="8">
        <v>52</v>
      </c>
      <c r="E5" s="8">
        <v>109</v>
      </c>
      <c r="F5" s="8">
        <v>218</v>
      </c>
      <c r="G5" s="8">
        <v>3</v>
      </c>
      <c r="H5" s="8">
        <v>76</v>
      </c>
    </row>
    <row r="6" spans="1:13" x14ac:dyDescent="0.25">
      <c r="B6" s="7">
        <v>51</v>
      </c>
      <c r="C6" s="7">
        <v>10</v>
      </c>
      <c r="D6" s="7">
        <v>60</v>
      </c>
      <c r="E6" s="7">
        <v>34</v>
      </c>
      <c r="F6" s="7">
        <v>30</v>
      </c>
      <c r="G6" s="7">
        <v>69</v>
      </c>
      <c r="H6" s="7">
        <v>85</v>
      </c>
    </row>
    <row r="7" spans="1:13" x14ac:dyDescent="0.25">
      <c r="B7" s="8">
        <v>329</v>
      </c>
      <c r="C7" s="8">
        <v>143</v>
      </c>
      <c r="D7" s="8">
        <v>0</v>
      </c>
      <c r="E7" s="8">
        <v>139</v>
      </c>
      <c r="F7" s="8">
        <v>358</v>
      </c>
      <c r="G7" s="8">
        <v>160</v>
      </c>
      <c r="H7" s="8">
        <v>-141</v>
      </c>
    </row>
    <row r="8" spans="1:13" x14ac:dyDescent="0.25">
      <c r="B8" s="7">
        <v>391</v>
      </c>
      <c r="C8" s="7">
        <v>211</v>
      </c>
      <c r="D8" s="7">
        <v>144</v>
      </c>
      <c r="E8" s="7">
        <v>212</v>
      </c>
      <c r="F8" s="7">
        <v>-36</v>
      </c>
      <c r="G8" s="7">
        <v>47</v>
      </c>
      <c r="H8" s="7">
        <v>57</v>
      </c>
    </row>
    <row r="9" spans="1:13" x14ac:dyDescent="0.25">
      <c r="B9" s="8">
        <v>294</v>
      </c>
      <c r="C9" s="8">
        <v>282</v>
      </c>
      <c r="D9" s="8">
        <v>63</v>
      </c>
      <c r="E9" s="8">
        <v>40</v>
      </c>
      <c r="F9" s="8">
        <v>6</v>
      </c>
      <c r="G9" s="8">
        <v>42</v>
      </c>
      <c r="H9" s="8">
        <v>-72</v>
      </c>
    </row>
    <row r="11" spans="1:13" x14ac:dyDescent="0.25">
      <c r="A11" s="1"/>
      <c r="B11" s="1"/>
      <c r="C11" s="1" t="s">
        <v>9</v>
      </c>
      <c r="D11" s="1">
        <f>COUNT(B2:H9)</f>
        <v>56</v>
      </c>
      <c r="E11" s="1"/>
      <c r="G11" s="37" t="s">
        <v>15</v>
      </c>
      <c r="H11" s="37" t="s">
        <v>16</v>
      </c>
      <c r="I11" s="37"/>
      <c r="J11" s="38" t="s">
        <v>19</v>
      </c>
      <c r="K11" s="38"/>
      <c r="L11" s="33" t="s">
        <v>22</v>
      </c>
      <c r="M11" s="33" t="s">
        <v>23</v>
      </c>
    </row>
    <row r="12" spans="1:13" x14ac:dyDescent="0.25">
      <c r="A12" s="1" t="s">
        <v>10</v>
      </c>
      <c r="B12" s="1"/>
      <c r="C12" s="1" t="s">
        <v>11</v>
      </c>
      <c r="D12" s="1">
        <f>1+3.322*LOG(D11)</f>
        <v>6.8074806257145983</v>
      </c>
      <c r="E12" s="1">
        <v>7</v>
      </c>
      <c r="G12" s="37"/>
      <c r="H12" s="5" t="s">
        <v>17</v>
      </c>
      <c r="I12" s="5" t="s">
        <v>18</v>
      </c>
      <c r="J12" s="6" t="s">
        <v>20</v>
      </c>
      <c r="K12" s="6" t="s">
        <v>18</v>
      </c>
      <c r="L12" s="33"/>
      <c r="M12" s="33"/>
    </row>
    <row r="13" spans="1:13" x14ac:dyDescent="0.25">
      <c r="A13" s="1" t="s">
        <v>12</v>
      </c>
      <c r="B13" s="1"/>
      <c r="C13" s="1"/>
      <c r="D13" s="1">
        <f>MAX(B2:H9)-MIN(B2:H9)</f>
        <v>1504</v>
      </c>
      <c r="E13" s="1"/>
    </row>
    <row r="14" spans="1:13" x14ac:dyDescent="0.25">
      <c r="A14" s="1" t="s">
        <v>13</v>
      </c>
      <c r="B14" s="1"/>
      <c r="C14" s="1" t="s">
        <v>14</v>
      </c>
      <c r="D14" s="1">
        <f>D13/E12</f>
        <v>214.85714285714286</v>
      </c>
      <c r="E14" s="1">
        <v>215</v>
      </c>
    </row>
    <row r="15" spans="1:13" x14ac:dyDescent="0.25">
      <c r="A15" s="1"/>
      <c r="B15" s="1"/>
      <c r="C15" s="1" t="s">
        <v>21</v>
      </c>
      <c r="D15" s="1">
        <f>(J6-K5)/2</f>
        <v>0</v>
      </c>
      <c r="E15" s="1"/>
    </row>
  </sheetData>
  <mergeCells count="5">
    <mergeCell ref="G11:G12"/>
    <mergeCell ref="H11:I11"/>
    <mergeCell ref="J11:K11"/>
    <mergeCell ref="L11:L12"/>
    <mergeCell ref="M11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 Mean, Median, Modus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2018-08-01T01:41:15Z</dcterms:created>
  <dcterms:modified xsi:type="dcterms:W3CDTF">2018-08-07T13:38:37Z</dcterms:modified>
</cp:coreProperties>
</file>