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an/Dropbox/b/r/contector/"/>
    </mc:Choice>
  </mc:AlternateContent>
  <xr:revisionPtr revIDLastSave="0" documentId="13_ncr:1_{8A7D6301-FD55-604D-909B-90FF08978D57}" xr6:coauthVersionLast="45" xr6:coauthVersionMax="45" xr10:uidLastSave="{00000000-0000-0000-0000-000000000000}"/>
  <bookViews>
    <workbookView xWindow="3680" yWindow="840" windowWidth="20560" windowHeight="17460" xr2:uid="{3BBFB18D-8494-554C-A2CC-0F43D995C09A}"/>
  </bookViews>
  <sheets>
    <sheet name="power_circles" sheetId="1" r:id="rId1"/>
    <sheet name="average_recency" sheetId="5" r:id="rId2"/>
    <sheet name="tiers" sheetId="4" r:id="rId3"/>
  </sheets>
  <definedNames>
    <definedName name="_xlnm._FilterDatabase" localSheetId="0" hidden="1">power_circles!$A$1:$F$151</definedName>
    <definedName name="description">power_circles!$F:$F</definedName>
    <definedName name="first">power_circles!$A:$A</definedName>
    <definedName name="last">power_circles!$B:$B</definedName>
    <definedName name="last_contacted">power_circles!$D:$D</definedName>
    <definedName name="merged" localSheetId="0">power_circles!$A$1:$F$151</definedName>
    <definedName name="recency">power_circles!$E:$E</definedName>
    <definedName name="tier">power_circles!$C:$C</definedName>
    <definedName name="tiers">tiers!$A$1:$B$4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7" i="1" l="1"/>
  <c r="D136" i="1"/>
  <c r="D135" i="1"/>
  <c r="D134" i="1"/>
  <c r="D140" i="1"/>
  <c r="D139" i="1"/>
  <c r="D138" i="1"/>
  <c r="D142" i="1"/>
  <c r="D143" i="1"/>
  <c r="D144" i="1"/>
  <c r="D145" i="1"/>
  <c r="D146" i="1"/>
  <c r="D147" i="1"/>
  <c r="D148" i="1"/>
  <c r="D149" i="1"/>
  <c r="D151" i="1"/>
  <c r="D150" i="1"/>
  <c r="D141" i="1"/>
  <c r="D133" i="1"/>
  <c r="D132" i="1"/>
  <c r="D129" i="1"/>
  <c r="D127" i="1"/>
  <c r="D125" i="1"/>
  <c r="D123" i="1"/>
  <c r="D119" i="1"/>
  <c r="D115" i="1"/>
  <c r="D112" i="1"/>
  <c r="D111" i="1"/>
  <c r="D108" i="1"/>
  <c r="D103" i="1"/>
  <c r="D100" i="1"/>
  <c r="D98" i="1"/>
  <c r="D95" i="1"/>
  <c r="D94" i="1"/>
  <c r="D93" i="1"/>
  <c r="D6" i="1"/>
  <c r="D5" i="1"/>
  <c r="D28" i="1"/>
  <c r="D30" i="1"/>
  <c r="D31" i="1"/>
  <c r="D29" i="1"/>
  <c r="D2" i="1"/>
  <c r="D3" i="1"/>
  <c r="D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6" i="1"/>
  <c r="D97" i="1"/>
  <c r="D99" i="1"/>
  <c r="D101" i="1"/>
  <c r="D102" i="1"/>
  <c r="D104" i="1"/>
  <c r="D105" i="1"/>
  <c r="D106" i="1"/>
  <c r="D107" i="1"/>
  <c r="D109" i="1"/>
  <c r="D110" i="1"/>
  <c r="D113" i="1"/>
  <c r="D114" i="1"/>
  <c r="D116" i="1"/>
  <c r="D117" i="1"/>
  <c r="D118" i="1"/>
  <c r="D120" i="1"/>
  <c r="D121" i="1"/>
  <c r="D122" i="1"/>
  <c r="D124" i="1"/>
  <c r="D126" i="1"/>
  <c r="D128" i="1"/>
  <c r="D130" i="1"/>
  <c r="D131" i="1"/>
  <c r="E3" i="1" l="1"/>
  <c r="E4" i="1"/>
  <c r="E5" i="1"/>
  <c r="E6" i="1"/>
  <c r="E7" i="1"/>
  <c r="E9" i="1"/>
  <c r="E8" i="1"/>
  <c r="E13" i="1"/>
  <c r="E10" i="1"/>
  <c r="E11" i="1"/>
  <c r="E12" i="1"/>
  <c r="E14" i="1"/>
  <c r="E15" i="1"/>
  <c r="E16" i="1"/>
  <c r="E17" i="1"/>
  <c r="E19" i="1"/>
  <c r="E18" i="1"/>
  <c r="E20" i="1"/>
  <c r="E21" i="1"/>
  <c r="E22" i="1"/>
  <c r="E23" i="1"/>
  <c r="E24" i="1"/>
  <c r="E25" i="1"/>
  <c r="E26" i="1"/>
  <c r="E27" i="1"/>
  <c r="E28" i="1"/>
  <c r="E30" i="1"/>
  <c r="E31" i="1"/>
  <c r="E29" i="1"/>
  <c r="E32" i="1"/>
  <c r="E33" i="1"/>
  <c r="E35" i="1"/>
  <c r="E34" i="1"/>
  <c r="E37" i="1"/>
  <c r="E36" i="1"/>
  <c r="E39" i="1"/>
  <c r="E40" i="1"/>
  <c r="E41" i="1"/>
  <c r="E38" i="1"/>
  <c r="E43" i="1"/>
  <c r="E42" i="1"/>
  <c r="E46" i="1"/>
  <c r="E44" i="1"/>
  <c r="E45" i="1"/>
  <c r="E47" i="1"/>
  <c r="E48" i="1"/>
  <c r="E50" i="1"/>
  <c r="E49" i="1"/>
  <c r="E51" i="1"/>
  <c r="E52" i="1"/>
  <c r="E56" i="1"/>
  <c r="E54" i="1"/>
  <c r="E55" i="1"/>
  <c r="E53" i="1"/>
  <c r="E58" i="1"/>
  <c r="E59" i="1"/>
  <c r="E57" i="1"/>
  <c r="E60" i="1"/>
  <c r="E61" i="1"/>
  <c r="E62" i="1"/>
  <c r="E64" i="1"/>
  <c r="E63" i="1"/>
  <c r="E65" i="1"/>
  <c r="E69" i="1"/>
  <c r="E66" i="1"/>
  <c r="E67" i="1"/>
  <c r="E68" i="1"/>
  <c r="E70" i="1"/>
  <c r="E71" i="1"/>
  <c r="E72" i="1"/>
  <c r="E78" i="1"/>
  <c r="E76" i="1"/>
  <c r="E74" i="1"/>
  <c r="E77" i="1"/>
  <c r="E73" i="1"/>
  <c r="E75" i="1"/>
  <c r="E80" i="1"/>
  <c r="E79" i="1"/>
  <c r="E81" i="1"/>
  <c r="E82" i="1"/>
  <c r="E86" i="1"/>
  <c r="E85" i="1"/>
  <c r="E84" i="1"/>
  <c r="E83" i="1"/>
  <c r="E87" i="1"/>
  <c r="E88" i="1"/>
  <c r="E91" i="1"/>
  <c r="E89" i="1"/>
  <c r="E90" i="1"/>
  <c r="E92" i="1"/>
  <c r="E93" i="1"/>
  <c r="E98" i="1"/>
  <c r="E95" i="1"/>
  <c r="E94" i="1"/>
  <c r="E100" i="1"/>
  <c r="E103" i="1"/>
  <c r="E108" i="1"/>
  <c r="E111" i="1"/>
  <c r="E112" i="1"/>
  <c r="E115" i="1"/>
  <c r="E127" i="1"/>
  <c r="E119" i="1"/>
  <c r="E129" i="1"/>
  <c r="E125" i="1"/>
  <c r="E135" i="1"/>
  <c r="E123" i="1"/>
  <c r="E97" i="1"/>
  <c r="E133" i="1"/>
  <c r="E132" i="1"/>
  <c r="E96" i="1"/>
  <c r="E101" i="1"/>
  <c r="E99" i="1"/>
  <c r="E137" i="1"/>
  <c r="E102" i="1"/>
  <c r="E104" i="1"/>
  <c r="E106" i="1"/>
  <c r="E105" i="1"/>
  <c r="E109" i="1"/>
  <c r="E107" i="1"/>
  <c r="E141" i="1"/>
  <c r="E110" i="1"/>
  <c r="E113" i="1"/>
  <c r="E114" i="1"/>
  <c r="E116" i="1"/>
  <c r="E117" i="1"/>
  <c r="E122" i="1"/>
  <c r="E121" i="1"/>
  <c r="E120" i="1"/>
  <c r="E118" i="1"/>
  <c r="E134" i="1"/>
  <c r="E124" i="1"/>
  <c r="E136" i="1"/>
  <c r="E126" i="1"/>
  <c r="E128" i="1"/>
  <c r="E130" i="1"/>
  <c r="E131" i="1"/>
  <c r="E140" i="1"/>
  <c r="E138" i="1"/>
  <c r="E143" i="1"/>
  <c r="E142" i="1"/>
  <c r="E139" i="1"/>
  <c r="E146" i="1"/>
  <c r="E145" i="1"/>
  <c r="E144" i="1"/>
  <c r="E147" i="1"/>
  <c r="E148" i="1"/>
  <c r="E151" i="1"/>
  <c r="E150" i="1"/>
  <c r="E149" i="1"/>
  <c r="E2" i="1"/>
  <c r="A2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AE5E29-4D1A-E845-B1F3-8CBBE451EB8B}" name="merged" type="6" refreshedVersion="6" background="1" saveData="1">
    <textPr sourceFile="/Users/raman/Dropbox/b/r/2020-power-circle-initial-construction/merged/merged.txt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<sst xmlns="http://schemas.openxmlformats.org/spreadsheetml/2006/main" count="459" uniqueCount="153">
  <si>
    <t>Waters</t>
  </si>
  <si>
    <t>Alexander</t>
  </si>
  <si>
    <t>Holt</t>
  </si>
  <si>
    <t>Allison</t>
  </si>
  <si>
    <t>Chan</t>
  </si>
  <si>
    <t>Gross</t>
  </si>
  <si>
    <t>Huynh</t>
  </si>
  <si>
    <t>Nguyen</t>
  </si>
  <si>
    <t>Christian</t>
  </si>
  <si>
    <t>Donovan</t>
  </si>
  <si>
    <t>Jacobs</t>
  </si>
  <si>
    <t>Johnson</t>
  </si>
  <si>
    <t>David</t>
  </si>
  <si>
    <t>Dean</t>
  </si>
  <si>
    <t>Douglas</t>
  </si>
  <si>
    <t>Mayo</t>
  </si>
  <si>
    <t>Garrett</t>
  </si>
  <si>
    <t>Webster</t>
  </si>
  <si>
    <t>Haley</t>
  </si>
  <si>
    <t>Savage</t>
  </si>
  <si>
    <t>Jordan</t>
  </si>
  <si>
    <t>Kelly</t>
  </si>
  <si>
    <t>Reed</t>
  </si>
  <si>
    <t>Mathis</t>
  </si>
  <si>
    <t>Stephens</t>
  </si>
  <si>
    <t>Church</t>
  </si>
  <si>
    <t>Fields</t>
  </si>
  <si>
    <t>Nolan</t>
  </si>
  <si>
    <t>Ross</t>
  </si>
  <si>
    <t>Schwartz</t>
  </si>
  <si>
    <t>first</t>
  </si>
  <si>
    <t>last</t>
  </si>
  <si>
    <t>last_contacted</t>
  </si>
  <si>
    <t>description</t>
  </si>
  <si>
    <t>Zoom call</t>
  </si>
  <si>
    <t>Tucker</t>
  </si>
  <si>
    <t>tier</t>
  </si>
  <si>
    <t>Phone</t>
  </si>
  <si>
    <t>Email</t>
  </si>
  <si>
    <t>SMS</t>
  </si>
  <si>
    <t>recency</t>
  </si>
  <si>
    <t>max_days_between_contacts</t>
  </si>
  <si>
    <t>average_recency</t>
  </si>
  <si>
    <t>Fakename</t>
  </si>
  <si>
    <t>Lester</t>
  </si>
  <si>
    <t>Mullen</t>
  </si>
  <si>
    <t>Rosario</t>
  </si>
  <si>
    <t>Carney</t>
  </si>
  <si>
    <t>Skinner</t>
  </si>
  <si>
    <t>Golden</t>
  </si>
  <si>
    <t>Mclean</t>
  </si>
  <si>
    <t>Burton</t>
  </si>
  <si>
    <t>Gentry</t>
  </si>
  <si>
    <t>Haney</t>
  </si>
  <si>
    <t>Sparks</t>
  </si>
  <si>
    <t>Torres</t>
  </si>
  <si>
    <t>Butler</t>
  </si>
  <si>
    <t>Bates</t>
  </si>
  <si>
    <t>House</t>
  </si>
  <si>
    <t>Hinton</t>
  </si>
  <si>
    <t>Wilkinson</t>
  </si>
  <si>
    <t>Cooke</t>
  </si>
  <si>
    <t>Orr</t>
  </si>
  <si>
    <t>Richmond</t>
  </si>
  <si>
    <t>Montoya</t>
  </si>
  <si>
    <t>Huerta</t>
  </si>
  <si>
    <t>Henry</t>
  </si>
  <si>
    <t>Tate</t>
  </si>
  <si>
    <t>Merritt</t>
  </si>
  <si>
    <t>Montes</t>
  </si>
  <si>
    <t>Cordova</t>
  </si>
  <si>
    <t>Rosales</t>
  </si>
  <si>
    <t>Levy</t>
  </si>
  <si>
    <t>Rodriguez</t>
  </si>
  <si>
    <t>Mckee</t>
  </si>
  <si>
    <t>Best</t>
  </si>
  <si>
    <t>Buckley</t>
  </si>
  <si>
    <t>Stanton</t>
  </si>
  <si>
    <t>Andrews</t>
  </si>
  <si>
    <t>Ingram</t>
  </si>
  <si>
    <t>Salazar</t>
  </si>
  <si>
    <t>Villegas</t>
  </si>
  <si>
    <t>Malone</t>
  </si>
  <si>
    <t>Pitts</t>
  </si>
  <si>
    <t>Osborne</t>
  </si>
  <si>
    <t>Strickland</t>
  </si>
  <si>
    <t>Davidson</t>
  </si>
  <si>
    <t>Hudson</t>
  </si>
  <si>
    <t>Lozano</t>
  </si>
  <si>
    <t>Dunlap</t>
  </si>
  <si>
    <t>Herrera</t>
  </si>
  <si>
    <t>Mercer</t>
  </si>
  <si>
    <t>Stone</t>
  </si>
  <si>
    <t>Johns</t>
  </si>
  <si>
    <t>Russo</t>
  </si>
  <si>
    <t>Hardy</t>
  </si>
  <si>
    <t>Mooney</t>
  </si>
  <si>
    <t>Fernandez</t>
  </si>
  <si>
    <t>Day</t>
  </si>
  <si>
    <t>Yoder</t>
  </si>
  <si>
    <t>Nichols</t>
  </si>
  <si>
    <t>Mckenzie</t>
  </si>
  <si>
    <t>Mcgee</t>
  </si>
  <si>
    <t>Kirby</t>
  </si>
  <si>
    <t>Hammond</t>
  </si>
  <si>
    <t>Ellis</t>
  </si>
  <si>
    <t>Ford</t>
  </si>
  <si>
    <t>Knight</t>
  </si>
  <si>
    <t>Holloway</t>
  </si>
  <si>
    <t>Williams</t>
  </si>
  <si>
    <t>Saunders</t>
  </si>
  <si>
    <t>Rich</t>
  </si>
  <si>
    <t>Heath</t>
  </si>
  <si>
    <t>Kaiser</t>
  </si>
  <si>
    <t>Coffey</t>
  </si>
  <si>
    <t>Novak</t>
  </si>
  <si>
    <t>King</t>
  </si>
  <si>
    <t>Berger</t>
  </si>
  <si>
    <t>Ritter</t>
  </si>
  <si>
    <t>Costa</t>
  </si>
  <si>
    <t>Campbell</t>
  </si>
  <si>
    <t>Watkins</t>
  </si>
  <si>
    <t>Cooley</t>
  </si>
  <si>
    <t>Cline</t>
  </si>
  <si>
    <t>Sutton</t>
  </si>
  <si>
    <t>Spence</t>
  </si>
  <si>
    <t>Marshall</t>
  </si>
  <si>
    <t>Valdez</t>
  </si>
  <si>
    <t>Clarke</t>
  </si>
  <si>
    <t>Combs</t>
  </si>
  <si>
    <t>Castillo</t>
  </si>
  <si>
    <t>Oconnor</t>
  </si>
  <si>
    <t>Kemp</t>
  </si>
  <si>
    <t>Obrien</t>
  </si>
  <si>
    <t>Monroe</t>
  </si>
  <si>
    <t>Ellison</t>
  </si>
  <si>
    <t>Barrett</t>
  </si>
  <si>
    <t>Perry</t>
  </si>
  <si>
    <t>Campos</t>
  </si>
  <si>
    <t>Wilkins</t>
  </si>
  <si>
    <t>Johnston</t>
  </si>
  <si>
    <t>Bennett</t>
  </si>
  <si>
    <t>Barnett</t>
  </si>
  <si>
    <t>Dixon</t>
  </si>
  <si>
    <t>Perez</t>
  </si>
  <si>
    <t>Bryant</t>
  </si>
  <si>
    <t>Wheeler</t>
  </si>
  <si>
    <t>Floyd</t>
  </si>
  <si>
    <t>Wilkerson</t>
  </si>
  <si>
    <t>Hendricks</t>
  </si>
  <si>
    <t>Got lunch</t>
  </si>
  <si>
    <t>Messenger</t>
  </si>
  <si>
    <t>WhatsApp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</si>
</sst>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9" fontId="0" fillId="0" borderId="0" xfId="0" applyNumberFormat="1"/>
    <xf numFmtId="0" fontId="1" fillId="0" borderId="1" xfId="1"/>
    <xf numFmtId="1" fontId="0" fillId="0" borderId="0" xfId="0" applyNumberFormat="1"/>
    <xf numFmtId="9" fontId="2" fillId="0" borderId="0" xfId="0" applyNumberFormat="1" applyFont="1" applyAlignment="1">
      <alignment horizontal="right"/>
    </xf>
  </cellXfs>
  <cellStyles count="2">
    <cellStyle name="Heading 1" xfId="1" builtinId="16"/>
    <cellStyle name="Normal" xfId="0" builtinId="0"/>
  </cellStyles>
  <dxfs count="44">
    <dxf>
      <fill>
        <patternFill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A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d" connectionId="1" xr16:uid="{9F5A8D78-A5A7-4745-88D4-7BC887EEE1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3B210-B8D8-9742-8673-5A2F556D3F73}">
  <dimension ref="A1:H151"/>
  <sheetViews>
    <sheetView tabSelected="1" zoomScale="101" workbookViewId="0">
      <selection activeCell="E18" sqref="E18"/>
    </sheetView>
  </sheetViews>
  <sheetFormatPr baseColWidth="10" defaultRowHeight="16" x14ac:dyDescent="0.2"/>
  <cols>
    <col min="1" max="2" width="17.83203125" customWidth="1"/>
    <col min="3" max="3" width="4.83203125" customWidth="1"/>
    <col min="4" max="4" width="15.83203125" customWidth="1"/>
    <col min="5" max="5" width="8.6640625" customWidth="1"/>
    <col min="6" max="6" width="100.83203125" customWidth="1"/>
  </cols>
  <sheetData>
    <row r="1" spans="1:8" s="4" customFormat="1" ht="21" thickBot="1" x14ac:dyDescent="0.3">
      <c r="A1" s="4" t="s">
        <v>30</v>
      </c>
      <c r="B1" s="4" t="s">
        <v>31</v>
      </c>
      <c r="C1" s="4" t="s">
        <v>36</v>
      </c>
      <c r="D1" s="4" t="s">
        <v>32</v>
      </c>
      <c r="E1" s="4" t="s">
        <v>40</v>
      </c>
      <c r="F1" s="4" t="s">
        <v>33</v>
      </c>
    </row>
    <row r="2" spans="1:8" ht="17" thickTop="1" x14ac:dyDescent="0.2">
      <c r="A2" t="s">
        <v>43</v>
      </c>
      <c r="B2" t="s">
        <v>16</v>
      </c>
      <c r="C2">
        <v>3</v>
      </c>
      <c r="D2" s="1">
        <f ca="1">TODAY() - 1</f>
        <v>44099</v>
      </c>
      <c r="E2" s="3">
        <f ca="1">_xlfn.IFNA(1 - (TODAY() - D2) / VLOOKUP(C2, tiers, 2, FALSE), "")</f>
        <v>0.85714285714285721</v>
      </c>
      <c r="F2" t="s">
        <v>38</v>
      </c>
      <c r="G2" s="1"/>
      <c r="H2" s="5"/>
    </row>
    <row r="3" spans="1:8" x14ac:dyDescent="0.2">
      <c r="A3" t="s">
        <v>43</v>
      </c>
      <c r="B3" t="s">
        <v>44</v>
      </c>
      <c r="C3">
        <v>3</v>
      </c>
      <c r="D3" s="1">
        <f ca="1">TODAY() - 2</f>
        <v>44098</v>
      </c>
      <c r="E3" s="3">
        <f ca="1">_xlfn.IFNA(1 - (TODAY() - D3) / VLOOKUP(C3, tiers, 2, FALSE), "")</f>
        <v>0.7142857142857143</v>
      </c>
      <c r="F3" t="s">
        <v>39</v>
      </c>
      <c r="G3" s="1"/>
      <c r="H3" s="5"/>
    </row>
    <row r="4" spans="1:8" x14ac:dyDescent="0.2">
      <c r="A4" t="s">
        <v>43</v>
      </c>
      <c r="B4" t="s">
        <v>45</v>
      </c>
      <c r="C4">
        <v>3</v>
      </c>
      <c r="D4" s="1">
        <f ca="1">TODAY() - 2</f>
        <v>44098</v>
      </c>
      <c r="E4" s="3">
        <f ca="1">_xlfn.IFNA(1 - (TODAY() - D4) / VLOOKUP(C4, tiers, 2, FALSE), "")</f>
        <v>0.7142857142857143</v>
      </c>
      <c r="F4" t="s">
        <v>34</v>
      </c>
      <c r="G4" s="1"/>
      <c r="H4" s="5"/>
    </row>
    <row r="5" spans="1:8" x14ac:dyDescent="0.2">
      <c r="A5" t="s">
        <v>43</v>
      </c>
      <c r="B5" t="s">
        <v>46</v>
      </c>
      <c r="C5">
        <v>3</v>
      </c>
      <c r="D5" s="1">
        <f ca="1">TODAY() - 6</f>
        <v>44094</v>
      </c>
      <c r="E5" s="3">
        <f ca="1">_xlfn.IFNA(1 - (TODAY() - D5) / VLOOKUP(C5, tiers, 2, FALSE), "")</f>
        <v>0.1428571428571429</v>
      </c>
      <c r="F5" t="s">
        <v>34</v>
      </c>
      <c r="G5" s="1"/>
      <c r="H5" s="5"/>
    </row>
    <row r="6" spans="1:8" x14ac:dyDescent="0.2">
      <c r="A6" t="s">
        <v>43</v>
      </c>
      <c r="B6" t="s">
        <v>28</v>
      </c>
      <c r="C6">
        <v>3</v>
      </c>
      <c r="D6" s="1">
        <f ca="1">TODAY() - 8</f>
        <v>44092</v>
      </c>
      <c r="E6" s="3">
        <f ca="1">_xlfn.IFNA(1 - (TODAY() - D6) / VLOOKUP(C6, tiers, 2, FALSE), "")</f>
        <v>-0.14285714285714279</v>
      </c>
      <c r="F6" t="s">
        <v>37</v>
      </c>
      <c r="G6" s="1"/>
      <c r="H6" s="5"/>
    </row>
    <row r="7" spans="1:8" x14ac:dyDescent="0.2">
      <c r="A7" t="s">
        <v>43</v>
      </c>
      <c r="B7" t="s">
        <v>47</v>
      </c>
      <c r="C7">
        <v>2</v>
      </c>
      <c r="D7" s="1">
        <f ca="1">TODAY() - 0</f>
        <v>44100</v>
      </c>
      <c r="E7" s="3">
        <f ca="1">_xlfn.IFNA(1 - (TODAY() - D7) / VLOOKUP(C7, tiers, 2, FALSE), "")</f>
        <v>1</v>
      </c>
      <c r="F7" t="s">
        <v>39</v>
      </c>
      <c r="G7" s="1"/>
      <c r="H7" s="5"/>
    </row>
    <row r="8" spans="1:8" x14ac:dyDescent="0.2">
      <c r="A8" t="s">
        <v>43</v>
      </c>
      <c r="B8" t="s">
        <v>49</v>
      </c>
      <c r="C8">
        <v>2</v>
      </c>
      <c r="D8" s="1">
        <f ca="1">TODAY() - 0</f>
        <v>44100</v>
      </c>
      <c r="E8" s="3">
        <f ca="1">_xlfn.IFNA(1 - (TODAY() - D8) / VLOOKUP(C8, tiers, 2, FALSE), "")</f>
        <v>1</v>
      </c>
      <c r="F8" t="s">
        <v>150</v>
      </c>
      <c r="G8" s="1"/>
      <c r="H8" s="5"/>
    </row>
    <row r="9" spans="1:8" x14ac:dyDescent="0.2">
      <c r="A9" t="s">
        <v>43</v>
      </c>
      <c r="B9" t="s">
        <v>48</v>
      </c>
      <c r="C9">
        <v>2</v>
      </c>
      <c r="D9" s="1">
        <f ca="1">TODAY() - 0</f>
        <v>44100</v>
      </c>
      <c r="E9" s="3">
        <f ca="1">_xlfn.IFNA(1 - (TODAY() - D9) / VLOOKUP(C9, tiers, 2, FALSE), "")</f>
        <v>1</v>
      </c>
      <c r="F9" t="s">
        <v>37</v>
      </c>
      <c r="G9" s="1"/>
      <c r="H9" s="5"/>
    </row>
    <row r="10" spans="1:8" x14ac:dyDescent="0.2">
      <c r="A10" t="s">
        <v>43</v>
      </c>
      <c r="B10" t="s">
        <v>51</v>
      </c>
      <c r="C10">
        <v>2</v>
      </c>
      <c r="D10" s="1">
        <f ca="1">TODAY() - 1</f>
        <v>44099</v>
      </c>
      <c r="E10" s="3">
        <f ca="1">_xlfn.IFNA(1 - (TODAY() - D10) / VLOOKUP(C10, tiers, 2, FALSE), "")</f>
        <v>0.9642857142857143</v>
      </c>
      <c r="F10" t="s">
        <v>151</v>
      </c>
      <c r="G10" s="1"/>
      <c r="H10" s="5"/>
    </row>
    <row r="11" spans="1:8" x14ac:dyDescent="0.2">
      <c r="A11" t="s">
        <v>43</v>
      </c>
      <c r="B11" t="s">
        <v>52</v>
      </c>
      <c r="C11">
        <v>2</v>
      </c>
      <c r="D11" s="1">
        <f ca="1">TODAY() - 1</f>
        <v>44099</v>
      </c>
      <c r="E11" s="3">
        <f ca="1">_xlfn.IFNA(1 - (TODAY() - D11) / VLOOKUP(C11, tiers, 2, FALSE), "")</f>
        <v>0.9642857142857143</v>
      </c>
      <c r="F11" t="s">
        <v>152</v>
      </c>
      <c r="G11" s="1"/>
      <c r="H11" s="5"/>
    </row>
    <row r="12" spans="1:8" x14ac:dyDescent="0.2">
      <c r="A12" t="s">
        <v>43</v>
      </c>
      <c r="B12" t="s">
        <v>53</v>
      </c>
      <c r="C12">
        <v>2</v>
      </c>
      <c r="D12" s="1">
        <f ca="1">TODAY() - 1</f>
        <v>44099</v>
      </c>
      <c r="E12" s="3">
        <f ca="1">_xlfn.IFNA(1 - (TODAY() - D12) / VLOOKUP(C12, tiers, 2, FALSE), "")</f>
        <v>0.9642857142857143</v>
      </c>
      <c r="F12" t="s">
        <v>38</v>
      </c>
      <c r="G12" s="1"/>
      <c r="H12" s="5"/>
    </row>
    <row r="13" spans="1:8" x14ac:dyDescent="0.2">
      <c r="A13" t="s">
        <v>43</v>
      </c>
      <c r="B13" t="s">
        <v>50</v>
      </c>
      <c r="C13">
        <v>2</v>
      </c>
      <c r="D13" s="1">
        <f ca="1">TODAY() - 1</f>
        <v>44099</v>
      </c>
      <c r="E13" s="3">
        <f ca="1">_xlfn.IFNA(1 - (TODAY() - D13) / VLOOKUP(C13, tiers, 2, FALSE), "")</f>
        <v>0.9642857142857143</v>
      </c>
      <c r="F13" t="s">
        <v>39</v>
      </c>
      <c r="G13" s="1"/>
      <c r="H13" s="5"/>
    </row>
    <row r="14" spans="1:8" x14ac:dyDescent="0.2">
      <c r="A14" t="s">
        <v>43</v>
      </c>
      <c r="B14" t="s">
        <v>12</v>
      </c>
      <c r="C14">
        <v>2</v>
      </c>
      <c r="D14" s="1">
        <f ca="1">TODAY() - 2</f>
        <v>44098</v>
      </c>
      <c r="E14" s="3">
        <f ca="1">_xlfn.IFNA(1 - (TODAY() - D14) / VLOOKUP(C14, tiers, 2, FALSE), "")</f>
        <v>0.9285714285714286</v>
      </c>
      <c r="F14" t="s">
        <v>34</v>
      </c>
      <c r="G14" s="1"/>
      <c r="H14" s="5"/>
    </row>
    <row r="15" spans="1:8" x14ac:dyDescent="0.2">
      <c r="A15" t="s">
        <v>43</v>
      </c>
      <c r="B15" t="s">
        <v>54</v>
      </c>
      <c r="C15">
        <v>2</v>
      </c>
      <c r="D15" s="1">
        <f ca="1">TODAY() - 4</f>
        <v>44096</v>
      </c>
      <c r="E15" s="3">
        <f ca="1">_xlfn.IFNA(1 - (TODAY() - D15) / VLOOKUP(C15, tiers, 2, FALSE), "")</f>
        <v>0.85714285714285721</v>
      </c>
      <c r="F15" t="s">
        <v>34</v>
      </c>
      <c r="G15" s="1"/>
      <c r="H15" s="5"/>
    </row>
    <row r="16" spans="1:8" x14ac:dyDescent="0.2">
      <c r="A16" t="s">
        <v>43</v>
      </c>
      <c r="B16" t="s">
        <v>55</v>
      </c>
      <c r="C16">
        <v>2</v>
      </c>
      <c r="D16" s="1">
        <f ca="1">TODAY() - 4</f>
        <v>44096</v>
      </c>
      <c r="E16" s="3">
        <f ca="1">_xlfn.IFNA(1 - (TODAY() - D16) / VLOOKUP(C16, tiers, 2, FALSE), "")</f>
        <v>0.85714285714285721</v>
      </c>
      <c r="F16" t="s">
        <v>37</v>
      </c>
      <c r="G16" s="1"/>
      <c r="H16" s="5"/>
    </row>
    <row r="17" spans="1:8" x14ac:dyDescent="0.2">
      <c r="A17" t="s">
        <v>43</v>
      </c>
      <c r="B17" t="s">
        <v>56</v>
      </c>
      <c r="C17">
        <v>2</v>
      </c>
      <c r="D17" s="1">
        <f ca="1">TODAY() - 5</f>
        <v>44095</v>
      </c>
      <c r="E17" s="3">
        <f ca="1">_xlfn.IFNA(1 - (TODAY() - D17) / VLOOKUP(C17, tiers, 2, FALSE), "")</f>
        <v>0.8214285714285714</v>
      </c>
      <c r="F17" t="s">
        <v>39</v>
      </c>
      <c r="G17" s="1"/>
      <c r="H17" s="5"/>
    </row>
    <row r="18" spans="1:8" x14ac:dyDescent="0.2">
      <c r="A18" t="s">
        <v>43</v>
      </c>
      <c r="B18" t="s">
        <v>13</v>
      </c>
      <c r="C18">
        <v>2</v>
      </c>
      <c r="D18" s="1">
        <f ca="1">TODAY() - 5</f>
        <v>44095</v>
      </c>
      <c r="E18" s="3">
        <f ca="1">_xlfn.IFNA(1 - (TODAY() - D18) / VLOOKUP(C18, tiers, 2, FALSE), "")</f>
        <v>0.8214285714285714</v>
      </c>
      <c r="F18" t="s">
        <v>150</v>
      </c>
      <c r="G18" s="1"/>
      <c r="H18" s="5"/>
    </row>
    <row r="19" spans="1:8" x14ac:dyDescent="0.2">
      <c r="A19" t="s">
        <v>43</v>
      </c>
      <c r="B19" t="s">
        <v>6</v>
      </c>
      <c r="C19">
        <v>2</v>
      </c>
      <c r="D19" s="1">
        <f ca="1">TODAY() - 5</f>
        <v>44095</v>
      </c>
      <c r="E19" s="3">
        <f ca="1">_xlfn.IFNA(1 - (TODAY() - D19) / VLOOKUP(C19, tiers, 2, FALSE), "")</f>
        <v>0.8214285714285714</v>
      </c>
      <c r="F19" t="s">
        <v>37</v>
      </c>
      <c r="G19" s="1"/>
      <c r="H19" s="5"/>
    </row>
    <row r="20" spans="1:8" x14ac:dyDescent="0.2">
      <c r="A20" t="s">
        <v>43</v>
      </c>
      <c r="B20" t="s">
        <v>57</v>
      </c>
      <c r="C20">
        <v>2</v>
      </c>
      <c r="D20" s="1">
        <f ca="1">TODAY() - 8</f>
        <v>44092</v>
      </c>
      <c r="E20" s="3">
        <f ca="1">_xlfn.IFNA(1 - (TODAY() - D20) / VLOOKUP(C20, tiers, 2, FALSE), "")</f>
        <v>0.7142857142857143</v>
      </c>
      <c r="F20" t="s">
        <v>151</v>
      </c>
      <c r="G20" s="1"/>
      <c r="H20" s="5"/>
    </row>
    <row r="21" spans="1:8" x14ac:dyDescent="0.2">
      <c r="A21" t="s">
        <v>43</v>
      </c>
      <c r="B21" t="s">
        <v>58</v>
      </c>
      <c r="C21">
        <v>2</v>
      </c>
      <c r="D21" s="1">
        <f ca="1">TODAY() - 9</f>
        <v>44091</v>
      </c>
      <c r="E21" s="3">
        <f ca="1">_xlfn.IFNA(1 - (TODAY() - D21) / VLOOKUP(C21, tiers, 2, FALSE), "")</f>
        <v>0.6785714285714286</v>
      </c>
      <c r="F21" t="s">
        <v>152</v>
      </c>
      <c r="G21" s="1"/>
      <c r="H21" s="5"/>
    </row>
    <row r="22" spans="1:8" x14ac:dyDescent="0.2">
      <c r="A22" t="s">
        <v>43</v>
      </c>
      <c r="B22" t="s">
        <v>59</v>
      </c>
      <c r="C22">
        <v>2</v>
      </c>
      <c r="D22" s="1">
        <f ca="1">TODAY() - 10</f>
        <v>44090</v>
      </c>
      <c r="E22" s="3">
        <f ca="1">_xlfn.IFNA(1 - (TODAY() - D22) / VLOOKUP(C22, tiers, 2, FALSE), "")</f>
        <v>0.64285714285714279</v>
      </c>
      <c r="F22" t="s">
        <v>38</v>
      </c>
      <c r="G22" s="1"/>
      <c r="H22" s="5"/>
    </row>
    <row r="23" spans="1:8" x14ac:dyDescent="0.2">
      <c r="A23" t="s">
        <v>43</v>
      </c>
      <c r="B23" t="s">
        <v>60</v>
      </c>
      <c r="C23">
        <v>2</v>
      </c>
      <c r="D23" s="1">
        <f ca="1">TODAY() - 10</f>
        <v>44090</v>
      </c>
      <c r="E23" s="3">
        <f ca="1">_xlfn.IFNA(1 - (TODAY() - D23) / VLOOKUP(C23, tiers, 2, FALSE), "")</f>
        <v>0.64285714285714279</v>
      </c>
      <c r="F23" t="s">
        <v>39</v>
      </c>
      <c r="G23" s="1"/>
      <c r="H23" s="5"/>
    </row>
    <row r="24" spans="1:8" x14ac:dyDescent="0.2">
      <c r="A24" t="s">
        <v>43</v>
      </c>
      <c r="B24" t="s">
        <v>5</v>
      </c>
      <c r="C24">
        <v>2</v>
      </c>
      <c r="D24" s="1">
        <f ca="1">TODAY() - 13</f>
        <v>44087</v>
      </c>
      <c r="E24" s="3">
        <f ca="1">_xlfn.IFNA(1 - (TODAY() - D24) / VLOOKUP(C24, tiers, 2, FALSE), "")</f>
        <v>0.5357142857142857</v>
      </c>
      <c r="F24" t="s">
        <v>34</v>
      </c>
      <c r="G24" s="1"/>
      <c r="H24" s="5"/>
    </row>
    <row r="25" spans="1:8" x14ac:dyDescent="0.2">
      <c r="A25" t="s">
        <v>43</v>
      </c>
      <c r="B25" t="s">
        <v>61</v>
      </c>
      <c r="C25">
        <v>2</v>
      </c>
      <c r="D25" s="1">
        <f ca="1">TODAY() - 14</f>
        <v>44086</v>
      </c>
      <c r="E25" s="3">
        <f ca="1">_xlfn.IFNA(1 - (TODAY() - D25) / VLOOKUP(C25, tiers, 2, FALSE), "")</f>
        <v>0.5</v>
      </c>
      <c r="F25" t="s">
        <v>34</v>
      </c>
      <c r="G25" s="1"/>
      <c r="H25" s="5"/>
    </row>
    <row r="26" spans="1:8" x14ac:dyDescent="0.2">
      <c r="A26" t="s">
        <v>43</v>
      </c>
      <c r="B26" t="s">
        <v>62</v>
      </c>
      <c r="C26">
        <v>2</v>
      </c>
      <c r="D26" s="1">
        <f ca="1">TODAY() - 14</f>
        <v>44086</v>
      </c>
      <c r="E26" s="3">
        <f ca="1">_xlfn.IFNA(1 - (TODAY() - D26) / VLOOKUP(C26, tiers, 2, FALSE), "")</f>
        <v>0.5</v>
      </c>
      <c r="F26" t="s">
        <v>37</v>
      </c>
      <c r="G26" s="1"/>
      <c r="H26" s="5"/>
    </row>
    <row r="27" spans="1:8" x14ac:dyDescent="0.2">
      <c r="A27" t="s">
        <v>43</v>
      </c>
      <c r="B27" t="s">
        <v>63</v>
      </c>
      <c r="C27">
        <v>2</v>
      </c>
      <c r="D27" s="1">
        <f ca="1">TODAY() - 14</f>
        <v>44086</v>
      </c>
      <c r="E27" s="3">
        <f ca="1">_xlfn.IFNA(1 - (TODAY() - D27) / VLOOKUP(C27, tiers, 2, FALSE), "")</f>
        <v>0.5</v>
      </c>
      <c r="F27" t="s">
        <v>39</v>
      </c>
      <c r="G27" s="1"/>
      <c r="H27" s="5"/>
    </row>
    <row r="28" spans="1:8" x14ac:dyDescent="0.2">
      <c r="A28" t="s">
        <v>43</v>
      </c>
      <c r="B28" t="s">
        <v>2</v>
      </c>
      <c r="C28">
        <v>2</v>
      </c>
      <c r="D28" s="1">
        <f ca="1">TODAY() - 18</f>
        <v>44082</v>
      </c>
      <c r="E28" s="3">
        <f ca="1">_xlfn.IFNA(1 - (TODAY() - D28) / VLOOKUP(C28, tiers, 2, FALSE), "")</f>
        <v>0.3571428571428571</v>
      </c>
      <c r="F28" t="s">
        <v>150</v>
      </c>
      <c r="G28" s="1"/>
      <c r="H28" s="5"/>
    </row>
    <row r="29" spans="1:8" x14ac:dyDescent="0.2">
      <c r="A29" t="s">
        <v>43</v>
      </c>
      <c r="B29" t="s">
        <v>65</v>
      </c>
      <c r="C29">
        <v>2</v>
      </c>
      <c r="D29" s="1">
        <f ca="1">TODAY() - 25</f>
        <v>44075</v>
      </c>
      <c r="E29" s="3">
        <f ca="1">_xlfn.IFNA(1 - (TODAY() - D29) / VLOOKUP(C29, tiers, 2, FALSE), "")</f>
        <v>0.1071428571428571</v>
      </c>
      <c r="F29" t="s">
        <v>152</v>
      </c>
      <c r="G29" s="1"/>
      <c r="H29" s="5"/>
    </row>
    <row r="30" spans="1:8" x14ac:dyDescent="0.2">
      <c r="A30" t="s">
        <v>43</v>
      </c>
      <c r="B30" t="s">
        <v>25</v>
      </c>
      <c r="C30">
        <v>2</v>
      </c>
      <c r="D30" s="1">
        <f ca="1">TODAY() - 27</f>
        <v>44073</v>
      </c>
      <c r="E30" s="3">
        <f ca="1">_xlfn.IFNA(1 - (TODAY() - D30) / VLOOKUP(C30, tiers, 2, FALSE), "")</f>
        <v>3.5714285714285698E-2</v>
      </c>
      <c r="F30" t="s">
        <v>37</v>
      </c>
      <c r="G30" s="1"/>
      <c r="H30" s="5"/>
    </row>
    <row r="31" spans="1:8" x14ac:dyDescent="0.2">
      <c r="A31" t="s">
        <v>43</v>
      </c>
      <c r="B31" t="s">
        <v>64</v>
      </c>
      <c r="C31">
        <v>2</v>
      </c>
      <c r="D31" s="1">
        <f ca="1">TODAY() - 31</f>
        <v>44069</v>
      </c>
      <c r="E31" s="3">
        <f ca="1">_xlfn.IFNA(1 - (TODAY() - D31) / VLOOKUP(C31, tiers, 2, FALSE), "")</f>
        <v>-0.10714285714285721</v>
      </c>
      <c r="F31" t="s">
        <v>151</v>
      </c>
      <c r="G31" s="1"/>
      <c r="H31" s="5"/>
    </row>
    <row r="32" spans="1:8" x14ac:dyDescent="0.2">
      <c r="A32" t="s">
        <v>43</v>
      </c>
      <c r="B32" t="s">
        <v>66</v>
      </c>
      <c r="C32">
        <v>1</v>
      </c>
      <c r="D32" s="1">
        <f ca="1">TODAY() - 0</f>
        <v>44100</v>
      </c>
      <c r="E32" s="3">
        <f ca="1">_xlfn.IFNA(1 - (TODAY() - D32) / VLOOKUP(C32, tiers, 2, FALSE), "")</f>
        <v>1</v>
      </c>
      <c r="F32" t="s">
        <v>38</v>
      </c>
      <c r="G32" s="1"/>
      <c r="H32" s="5"/>
    </row>
    <row r="33" spans="1:8" x14ac:dyDescent="0.2">
      <c r="A33" t="s">
        <v>43</v>
      </c>
      <c r="B33" t="s">
        <v>15</v>
      </c>
      <c r="C33">
        <v>1</v>
      </c>
      <c r="D33" s="1">
        <f ca="1">TODAY() - 0</f>
        <v>44100</v>
      </c>
      <c r="E33" s="3">
        <f ca="1">_xlfn.IFNA(1 - (TODAY() - D33) / VLOOKUP(C33, tiers, 2, FALSE), "")</f>
        <v>1</v>
      </c>
      <c r="F33" t="s">
        <v>39</v>
      </c>
      <c r="G33" s="1"/>
      <c r="H33" s="5"/>
    </row>
    <row r="34" spans="1:8" x14ac:dyDescent="0.2">
      <c r="A34" t="s">
        <v>43</v>
      </c>
      <c r="B34" t="s">
        <v>68</v>
      </c>
      <c r="C34">
        <v>1</v>
      </c>
      <c r="D34" s="1">
        <f ca="1">TODAY() - 0</f>
        <v>44100</v>
      </c>
      <c r="E34" s="3">
        <f ca="1">_xlfn.IFNA(1 - (TODAY() - D34) / VLOOKUP(C34, tiers, 2, FALSE), "")</f>
        <v>1</v>
      </c>
      <c r="F34" t="s">
        <v>34</v>
      </c>
      <c r="G34" s="1"/>
      <c r="H34" s="5"/>
    </row>
    <row r="35" spans="1:8" x14ac:dyDescent="0.2">
      <c r="A35" t="s">
        <v>43</v>
      </c>
      <c r="B35" t="s">
        <v>67</v>
      </c>
      <c r="C35">
        <v>1</v>
      </c>
      <c r="D35" s="1">
        <f ca="1">TODAY() - 0</f>
        <v>44100</v>
      </c>
      <c r="E35" s="3">
        <f ca="1">_xlfn.IFNA(1 - (TODAY() - D35) / VLOOKUP(C35, tiers, 2, FALSE), "")</f>
        <v>1</v>
      </c>
      <c r="F35" t="s">
        <v>34</v>
      </c>
      <c r="G35" s="1"/>
      <c r="H35" s="5"/>
    </row>
    <row r="36" spans="1:8" x14ac:dyDescent="0.2">
      <c r="A36" t="s">
        <v>43</v>
      </c>
      <c r="B36" t="s">
        <v>70</v>
      </c>
      <c r="C36">
        <v>1</v>
      </c>
      <c r="D36" s="1">
        <f ca="1">TODAY() - 1</f>
        <v>44099</v>
      </c>
      <c r="E36" s="3">
        <f ca="1">_xlfn.IFNA(1 - (TODAY() - D36) / VLOOKUP(C36, tiers, 2, FALSE), "")</f>
        <v>0.9910714285714286</v>
      </c>
      <c r="F36" t="s">
        <v>37</v>
      </c>
      <c r="G36" s="1"/>
      <c r="H36" s="5"/>
    </row>
    <row r="37" spans="1:8" x14ac:dyDescent="0.2">
      <c r="A37" t="s">
        <v>43</v>
      </c>
      <c r="B37" t="s">
        <v>69</v>
      </c>
      <c r="C37">
        <v>1</v>
      </c>
      <c r="D37" s="1">
        <f ca="1">TODAY() - 1</f>
        <v>44099</v>
      </c>
      <c r="E37" s="3">
        <f ca="1">_xlfn.IFNA(1 - (TODAY() - D37) / VLOOKUP(C37, tiers, 2, FALSE), "")</f>
        <v>0.9910714285714286</v>
      </c>
      <c r="F37" t="s">
        <v>39</v>
      </c>
      <c r="G37" s="1"/>
      <c r="H37" s="5"/>
    </row>
    <row r="38" spans="1:8" x14ac:dyDescent="0.2">
      <c r="A38" t="s">
        <v>43</v>
      </c>
      <c r="B38" t="s">
        <v>72</v>
      </c>
      <c r="C38" s="2">
        <v>1</v>
      </c>
      <c r="D38" s="1">
        <f ca="1">TODAY() - 3</f>
        <v>44097</v>
      </c>
      <c r="E38" s="3">
        <f ca="1">_xlfn.IFNA(1 - (TODAY() - D38) / VLOOKUP(C38, tiers, 2, FALSE), "")</f>
        <v>0.9732142857142857</v>
      </c>
      <c r="F38" t="s">
        <v>150</v>
      </c>
      <c r="G38" s="1"/>
      <c r="H38" s="5"/>
    </row>
    <row r="39" spans="1:8" x14ac:dyDescent="0.2">
      <c r="A39" t="s">
        <v>43</v>
      </c>
      <c r="B39" t="s">
        <v>69</v>
      </c>
      <c r="C39">
        <v>1</v>
      </c>
      <c r="D39" s="1">
        <f ca="1">TODAY() - 3</f>
        <v>44097</v>
      </c>
      <c r="E39" s="3">
        <f ca="1">_xlfn.IFNA(1 - (TODAY() - D39) / VLOOKUP(C39, tiers, 2, FALSE), "")</f>
        <v>0.9732142857142857</v>
      </c>
      <c r="F39" t="s">
        <v>37</v>
      </c>
      <c r="G39" s="1"/>
      <c r="H39" s="5"/>
    </row>
    <row r="40" spans="1:8" x14ac:dyDescent="0.2">
      <c r="A40" t="s">
        <v>43</v>
      </c>
      <c r="B40" t="s">
        <v>7</v>
      </c>
      <c r="C40">
        <v>1</v>
      </c>
      <c r="D40" s="1">
        <f ca="1">TODAY() - 3</f>
        <v>44097</v>
      </c>
      <c r="E40" s="3">
        <f ca="1">_xlfn.IFNA(1 - (TODAY() - D40) / VLOOKUP(C40, tiers, 2, FALSE), "")</f>
        <v>0.9732142857142857</v>
      </c>
      <c r="F40" t="s">
        <v>151</v>
      </c>
      <c r="G40" s="1"/>
      <c r="H40" s="5"/>
    </row>
    <row r="41" spans="1:8" x14ac:dyDescent="0.2">
      <c r="A41" t="s">
        <v>43</v>
      </c>
      <c r="B41" t="s">
        <v>71</v>
      </c>
      <c r="C41">
        <v>1</v>
      </c>
      <c r="D41" s="1">
        <f ca="1">TODAY() - 3</f>
        <v>44097</v>
      </c>
      <c r="E41" s="3">
        <f ca="1">_xlfn.IFNA(1 - (TODAY() - D41) / VLOOKUP(C41, tiers, 2, FALSE), "")</f>
        <v>0.9732142857142857</v>
      </c>
      <c r="F41" t="s">
        <v>152</v>
      </c>
      <c r="G41" s="1"/>
      <c r="H41" s="5"/>
    </row>
    <row r="42" spans="1:8" x14ac:dyDescent="0.2">
      <c r="A42" t="s">
        <v>43</v>
      </c>
      <c r="B42" t="s">
        <v>74</v>
      </c>
      <c r="C42">
        <v>1</v>
      </c>
      <c r="D42" s="1">
        <f ca="1">TODAY() - 4</f>
        <v>44096</v>
      </c>
      <c r="E42" s="3">
        <f ca="1">_xlfn.IFNA(1 - (TODAY() - D42) / VLOOKUP(C42, tiers, 2, FALSE), "")</f>
        <v>0.9642857142857143</v>
      </c>
      <c r="F42" t="s">
        <v>38</v>
      </c>
      <c r="G42" s="1"/>
      <c r="H42" s="5"/>
    </row>
    <row r="43" spans="1:8" x14ac:dyDescent="0.2">
      <c r="A43" t="s">
        <v>43</v>
      </c>
      <c r="B43" t="s">
        <v>73</v>
      </c>
      <c r="C43">
        <v>1</v>
      </c>
      <c r="D43" s="1">
        <f ca="1">TODAY() - 4</f>
        <v>44096</v>
      </c>
      <c r="E43" s="3">
        <f ca="1">_xlfn.IFNA(1 - (TODAY() - D43) / VLOOKUP(C43, tiers, 2, FALSE), "")</f>
        <v>0.9642857142857143</v>
      </c>
      <c r="F43" t="s">
        <v>39</v>
      </c>
      <c r="G43" s="1"/>
      <c r="H43" s="5"/>
    </row>
    <row r="44" spans="1:8" x14ac:dyDescent="0.2">
      <c r="A44" t="s">
        <v>43</v>
      </c>
      <c r="B44" t="s">
        <v>75</v>
      </c>
      <c r="C44">
        <v>1</v>
      </c>
      <c r="D44" s="1">
        <f ca="1">TODAY() - 5</f>
        <v>44095</v>
      </c>
      <c r="E44" s="3">
        <f ca="1">_xlfn.IFNA(1 - (TODAY() - D44) / VLOOKUP(C44, tiers, 2, FALSE), "")</f>
        <v>0.9553571428571429</v>
      </c>
      <c r="F44" t="s">
        <v>34</v>
      </c>
      <c r="G44" s="1"/>
      <c r="H44" s="5"/>
    </row>
    <row r="45" spans="1:8" x14ac:dyDescent="0.2">
      <c r="A45" t="s">
        <v>43</v>
      </c>
      <c r="B45" t="s">
        <v>76</v>
      </c>
      <c r="C45">
        <v>1</v>
      </c>
      <c r="D45" s="1">
        <f ca="1">TODAY() - 5</f>
        <v>44095</v>
      </c>
      <c r="E45" s="3">
        <f ca="1">_xlfn.IFNA(1 - (TODAY() - D45) / VLOOKUP(C45, tiers, 2, FALSE), "")</f>
        <v>0.9553571428571429</v>
      </c>
      <c r="F45" t="s">
        <v>34</v>
      </c>
      <c r="G45" s="1"/>
      <c r="H45" s="5"/>
    </row>
    <row r="46" spans="1:8" x14ac:dyDescent="0.2">
      <c r="A46" t="s">
        <v>43</v>
      </c>
      <c r="B46" t="s">
        <v>44</v>
      </c>
      <c r="C46">
        <v>1</v>
      </c>
      <c r="D46" s="1">
        <f ca="1">TODAY() - 5</f>
        <v>44095</v>
      </c>
      <c r="E46" s="3">
        <f ca="1">_xlfn.IFNA(1 - (TODAY() - D46) / VLOOKUP(C46, tiers, 2, FALSE), "")</f>
        <v>0.9553571428571429</v>
      </c>
      <c r="F46" t="s">
        <v>37</v>
      </c>
      <c r="G46" s="1"/>
      <c r="H46" s="5"/>
    </row>
    <row r="47" spans="1:8" x14ac:dyDescent="0.2">
      <c r="A47" t="s">
        <v>43</v>
      </c>
      <c r="B47" t="s">
        <v>77</v>
      </c>
      <c r="C47" s="2">
        <v>1</v>
      </c>
      <c r="D47" s="1">
        <f ca="1">TODAY() - 6</f>
        <v>44094</v>
      </c>
      <c r="E47" s="3">
        <f ca="1">_xlfn.IFNA(1 - (TODAY() - D47) / VLOOKUP(C47, tiers, 2, FALSE), "")</f>
        <v>0.9464285714285714</v>
      </c>
      <c r="F47" t="s">
        <v>39</v>
      </c>
      <c r="G47" s="1"/>
      <c r="H47" s="5"/>
    </row>
    <row r="48" spans="1:8" x14ac:dyDescent="0.2">
      <c r="A48" t="s">
        <v>43</v>
      </c>
      <c r="B48" t="s">
        <v>78</v>
      </c>
      <c r="C48" s="2">
        <v>1</v>
      </c>
      <c r="D48" s="1">
        <f ca="1">TODAY() - 7</f>
        <v>44093</v>
      </c>
      <c r="E48" s="3">
        <f ca="1">_xlfn.IFNA(1 - (TODAY() - D48) / VLOOKUP(C48, tiers, 2, FALSE), "")</f>
        <v>0.9375</v>
      </c>
      <c r="F48" t="s">
        <v>150</v>
      </c>
      <c r="G48" s="1"/>
      <c r="H48" s="5"/>
    </row>
    <row r="49" spans="1:8" x14ac:dyDescent="0.2">
      <c r="A49" t="s">
        <v>43</v>
      </c>
      <c r="B49" t="s">
        <v>3</v>
      </c>
      <c r="C49">
        <v>1</v>
      </c>
      <c r="D49" s="1">
        <f ca="1">TODAY() - 8</f>
        <v>44092</v>
      </c>
      <c r="E49" s="3">
        <f ca="1">_xlfn.IFNA(1 - (TODAY() - D49) / VLOOKUP(C49, tiers, 2, FALSE), "")</f>
        <v>0.9285714285714286</v>
      </c>
      <c r="F49" t="s">
        <v>37</v>
      </c>
      <c r="G49" s="1"/>
      <c r="H49" s="5"/>
    </row>
    <row r="50" spans="1:8" x14ac:dyDescent="0.2">
      <c r="A50" t="s">
        <v>43</v>
      </c>
      <c r="B50" t="s">
        <v>79</v>
      </c>
      <c r="C50">
        <v>1</v>
      </c>
      <c r="D50" s="1">
        <f ca="1">TODAY() - 8</f>
        <v>44092</v>
      </c>
      <c r="E50" s="3">
        <f ca="1">_xlfn.IFNA(1 - (TODAY() - D50) / VLOOKUP(C50, tiers, 2, FALSE), "")</f>
        <v>0.9285714285714286</v>
      </c>
      <c r="F50" t="s">
        <v>151</v>
      </c>
      <c r="G50" s="1"/>
      <c r="H50" s="5"/>
    </row>
    <row r="51" spans="1:8" x14ac:dyDescent="0.2">
      <c r="A51" t="s">
        <v>43</v>
      </c>
      <c r="B51" t="s">
        <v>80</v>
      </c>
      <c r="C51">
        <v>1</v>
      </c>
      <c r="D51" s="1">
        <f ca="1">TODAY() - 8</f>
        <v>44092</v>
      </c>
      <c r="E51" s="3">
        <f ca="1">_xlfn.IFNA(1 - (TODAY() - D51) / VLOOKUP(C51, tiers, 2, FALSE), "")</f>
        <v>0.9285714285714286</v>
      </c>
      <c r="F51" t="s">
        <v>152</v>
      </c>
      <c r="G51" s="1"/>
      <c r="H51" s="5"/>
    </row>
    <row r="52" spans="1:8" x14ac:dyDescent="0.2">
      <c r="A52" t="s">
        <v>43</v>
      </c>
      <c r="B52" t="s">
        <v>81</v>
      </c>
      <c r="C52">
        <v>1</v>
      </c>
      <c r="D52" s="1">
        <f ca="1">TODAY() - 8</f>
        <v>44092</v>
      </c>
      <c r="E52" s="3">
        <f ca="1">_xlfn.IFNA(1 - (TODAY() - D52) / VLOOKUP(C52, tiers, 2, FALSE), "")</f>
        <v>0.9285714285714286</v>
      </c>
      <c r="F52" t="s">
        <v>38</v>
      </c>
      <c r="G52" s="1"/>
      <c r="H52" s="5"/>
    </row>
    <row r="53" spans="1:8" x14ac:dyDescent="0.2">
      <c r="A53" t="s">
        <v>43</v>
      </c>
      <c r="B53" t="s">
        <v>18</v>
      </c>
      <c r="C53">
        <v>1</v>
      </c>
      <c r="D53" s="1">
        <f ca="1">TODAY() - 9</f>
        <v>44091</v>
      </c>
      <c r="E53" s="3">
        <f ca="1">_xlfn.IFNA(1 - (TODAY() - D53) / VLOOKUP(C53, tiers, 2, FALSE), "")</f>
        <v>0.9196428571428571</v>
      </c>
      <c r="F53" t="s">
        <v>39</v>
      </c>
      <c r="G53" s="1"/>
      <c r="H53" s="5"/>
    </row>
    <row r="54" spans="1:8" x14ac:dyDescent="0.2">
      <c r="A54" t="s">
        <v>43</v>
      </c>
      <c r="B54" t="s">
        <v>82</v>
      </c>
      <c r="C54">
        <v>1</v>
      </c>
      <c r="D54" s="1">
        <f ca="1">TODAY() - 9</f>
        <v>44091</v>
      </c>
      <c r="E54" s="3">
        <f ca="1">_xlfn.IFNA(1 - (TODAY() - D54) / VLOOKUP(C54, tiers, 2, FALSE), "")</f>
        <v>0.9196428571428571</v>
      </c>
      <c r="F54" t="s">
        <v>34</v>
      </c>
      <c r="G54" s="1"/>
      <c r="H54" s="5"/>
    </row>
    <row r="55" spans="1:8" x14ac:dyDescent="0.2">
      <c r="A55" t="s">
        <v>43</v>
      </c>
      <c r="B55" t="s">
        <v>83</v>
      </c>
      <c r="C55">
        <v>1</v>
      </c>
      <c r="D55" s="1">
        <f ca="1">TODAY() - 9</f>
        <v>44091</v>
      </c>
      <c r="E55" s="3">
        <f ca="1">_xlfn.IFNA(1 - (TODAY() - D55) / VLOOKUP(C55, tiers, 2, FALSE), "")</f>
        <v>0.9196428571428571</v>
      </c>
      <c r="F55" t="s">
        <v>34</v>
      </c>
      <c r="G55" s="1"/>
      <c r="H55" s="5"/>
    </row>
    <row r="56" spans="1:8" x14ac:dyDescent="0.2">
      <c r="A56" t="s">
        <v>43</v>
      </c>
      <c r="B56" t="s">
        <v>17</v>
      </c>
      <c r="C56">
        <v>1</v>
      </c>
      <c r="D56" s="1">
        <f ca="1">TODAY() - 9</f>
        <v>44091</v>
      </c>
      <c r="E56" s="3">
        <f ca="1">_xlfn.IFNA(1 - (TODAY() - D56) / VLOOKUP(C56, tiers, 2, FALSE), "")</f>
        <v>0.9196428571428571</v>
      </c>
      <c r="F56" t="s">
        <v>37</v>
      </c>
      <c r="G56" s="1"/>
      <c r="H56" s="5"/>
    </row>
    <row r="57" spans="1:8" x14ac:dyDescent="0.2">
      <c r="A57" t="s">
        <v>43</v>
      </c>
      <c r="B57" t="s">
        <v>23</v>
      </c>
      <c r="C57">
        <v>1</v>
      </c>
      <c r="D57" s="1">
        <f ca="1">TODAY() - 11</f>
        <v>44089</v>
      </c>
      <c r="E57" s="3">
        <f ca="1">_xlfn.IFNA(1 - (TODAY() - D57) / VLOOKUP(C57, tiers, 2, FALSE), "")</f>
        <v>0.9017857142857143</v>
      </c>
      <c r="F57" t="s">
        <v>39</v>
      </c>
      <c r="G57" s="1"/>
      <c r="H57" s="5"/>
    </row>
    <row r="58" spans="1:8" x14ac:dyDescent="0.2">
      <c r="A58" t="s">
        <v>43</v>
      </c>
      <c r="B58" t="s">
        <v>84</v>
      </c>
      <c r="C58">
        <v>1</v>
      </c>
      <c r="D58" s="1">
        <f ca="1">TODAY() - 11</f>
        <v>44089</v>
      </c>
      <c r="E58" s="3">
        <f ca="1">_xlfn.IFNA(1 - (TODAY() - D58) / VLOOKUP(C58, tiers, 2, FALSE), "")</f>
        <v>0.9017857142857143</v>
      </c>
      <c r="F58" t="s">
        <v>150</v>
      </c>
      <c r="G58" s="1"/>
      <c r="H58" s="5"/>
    </row>
    <row r="59" spans="1:8" x14ac:dyDescent="0.2">
      <c r="A59" t="s">
        <v>43</v>
      </c>
      <c r="B59" t="s">
        <v>85</v>
      </c>
      <c r="C59">
        <v>1</v>
      </c>
      <c r="D59" s="1">
        <f ca="1">TODAY() - 11</f>
        <v>44089</v>
      </c>
      <c r="E59" s="3">
        <f ca="1">_xlfn.IFNA(1 - (TODAY() - D59) / VLOOKUP(C59, tiers, 2, FALSE), "")</f>
        <v>0.9017857142857143</v>
      </c>
      <c r="F59" t="s">
        <v>37</v>
      </c>
      <c r="G59" s="1"/>
      <c r="H59" s="5"/>
    </row>
    <row r="60" spans="1:8" x14ac:dyDescent="0.2">
      <c r="A60" t="s">
        <v>43</v>
      </c>
      <c r="B60" t="s">
        <v>86</v>
      </c>
      <c r="C60" s="2">
        <v>1</v>
      </c>
      <c r="D60" s="1">
        <f ca="1">TODAY() - 12</f>
        <v>44088</v>
      </c>
      <c r="E60" s="3">
        <f ca="1">_xlfn.IFNA(1 - (TODAY() - D60) / VLOOKUP(C60, tiers, 2, FALSE), "")</f>
        <v>0.8928571428571429</v>
      </c>
      <c r="F60" t="s">
        <v>151</v>
      </c>
      <c r="G60" s="1"/>
      <c r="H60" s="5"/>
    </row>
    <row r="61" spans="1:8" x14ac:dyDescent="0.2">
      <c r="A61" t="s">
        <v>43</v>
      </c>
      <c r="B61" t="s">
        <v>87</v>
      </c>
      <c r="C61">
        <v>1</v>
      </c>
      <c r="D61" s="1">
        <f ca="1">TODAY() - 12</f>
        <v>44088</v>
      </c>
      <c r="E61" s="3">
        <f ca="1">_xlfn.IFNA(1 - (TODAY() - D61) / VLOOKUP(C61, tiers, 2, FALSE), "")</f>
        <v>0.8928571428571429</v>
      </c>
      <c r="F61" t="s">
        <v>152</v>
      </c>
      <c r="G61" s="1"/>
      <c r="H61" s="5"/>
    </row>
    <row r="62" spans="1:8" x14ac:dyDescent="0.2">
      <c r="A62" t="s">
        <v>43</v>
      </c>
      <c r="B62" t="s">
        <v>8</v>
      </c>
      <c r="C62">
        <v>1</v>
      </c>
      <c r="D62" s="1">
        <f ca="1">TODAY() - 13</f>
        <v>44087</v>
      </c>
      <c r="E62" s="3">
        <f ca="1">_xlfn.IFNA(1 - (TODAY() - D62) / VLOOKUP(C62, tiers, 2, FALSE), "")</f>
        <v>0.8839285714285714</v>
      </c>
      <c r="F62" t="s">
        <v>38</v>
      </c>
      <c r="G62" s="1"/>
      <c r="H62" s="5"/>
    </row>
    <row r="63" spans="1:8" x14ac:dyDescent="0.2">
      <c r="A63" t="s">
        <v>43</v>
      </c>
      <c r="B63" t="s">
        <v>2</v>
      </c>
      <c r="C63">
        <v>1</v>
      </c>
      <c r="D63" s="1">
        <f ca="1">TODAY() - 13</f>
        <v>44087</v>
      </c>
      <c r="E63" s="3">
        <f ca="1">_xlfn.IFNA(1 - (TODAY() - D63) / VLOOKUP(C63, tiers, 2, FALSE), "")</f>
        <v>0.8839285714285714</v>
      </c>
      <c r="F63" t="s">
        <v>39</v>
      </c>
      <c r="G63" s="1"/>
      <c r="H63" s="5"/>
    </row>
    <row r="64" spans="1:8" x14ac:dyDescent="0.2">
      <c r="A64" t="s">
        <v>43</v>
      </c>
      <c r="B64" t="s">
        <v>29</v>
      </c>
      <c r="C64">
        <v>1</v>
      </c>
      <c r="D64" s="1">
        <f ca="1">TODAY() - 13</f>
        <v>44087</v>
      </c>
      <c r="E64" s="3">
        <f ca="1">_xlfn.IFNA(1 - (TODAY() - D64) / VLOOKUP(C64, tiers, 2, FALSE), "")</f>
        <v>0.8839285714285714</v>
      </c>
      <c r="F64" t="s">
        <v>34</v>
      </c>
      <c r="G64" s="1"/>
      <c r="H64" s="5"/>
    </row>
    <row r="65" spans="1:8" x14ac:dyDescent="0.2">
      <c r="A65" t="s">
        <v>43</v>
      </c>
      <c r="B65" t="s">
        <v>21</v>
      </c>
      <c r="C65">
        <v>1</v>
      </c>
      <c r="D65" s="1">
        <f ca="1">TODAY() - 14</f>
        <v>44086</v>
      </c>
      <c r="E65" s="3">
        <f ca="1">_xlfn.IFNA(1 - (TODAY() - D65) / VLOOKUP(C65, tiers, 2, FALSE), "")</f>
        <v>0.875</v>
      </c>
      <c r="F65" t="s">
        <v>34</v>
      </c>
      <c r="G65" s="1"/>
      <c r="H65" s="5"/>
    </row>
    <row r="66" spans="1:8" x14ac:dyDescent="0.2">
      <c r="A66" t="s">
        <v>43</v>
      </c>
      <c r="B66" t="s">
        <v>89</v>
      </c>
      <c r="C66">
        <v>1</v>
      </c>
      <c r="D66" s="1">
        <f ca="1">TODAY() - 15</f>
        <v>44085</v>
      </c>
      <c r="E66" s="3">
        <f ca="1">_xlfn.IFNA(1 - (TODAY() - D66) / VLOOKUP(C66, tiers, 2, FALSE), "")</f>
        <v>0.8660714285714286</v>
      </c>
      <c r="F66" t="s">
        <v>37</v>
      </c>
      <c r="G66" s="1"/>
      <c r="H66" s="5"/>
    </row>
    <row r="67" spans="1:8" x14ac:dyDescent="0.2">
      <c r="A67" t="s">
        <v>43</v>
      </c>
      <c r="B67" t="s">
        <v>90</v>
      </c>
      <c r="C67">
        <v>1</v>
      </c>
      <c r="D67" s="1">
        <f ca="1">TODAY() - 15</f>
        <v>44085</v>
      </c>
      <c r="E67" s="3">
        <f ca="1">_xlfn.IFNA(1 - (TODAY() - D67) / VLOOKUP(C67, tiers, 2, FALSE), "")</f>
        <v>0.8660714285714286</v>
      </c>
      <c r="F67" t="s">
        <v>39</v>
      </c>
      <c r="G67" s="1"/>
      <c r="H67" s="5"/>
    </row>
    <row r="68" spans="1:8" x14ac:dyDescent="0.2">
      <c r="A68" t="s">
        <v>43</v>
      </c>
      <c r="B68" t="s">
        <v>10</v>
      </c>
      <c r="C68">
        <v>1</v>
      </c>
      <c r="D68" s="1">
        <f ca="1">TODAY() - 15</f>
        <v>44085</v>
      </c>
      <c r="E68" s="3">
        <f ca="1">_xlfn.IFNA(1 - (TODAY() - D68) / VLOOKUP(C68, tiers, 2, FALSE), "")</f>
        <v>0.8660714285714286</v>
      </c>
      <c r="F68" t="s">
        <v>150</v>
      </c>
      <c r="G68" s="1"/>
      <c r="H68" s="5"/>
    </row>
    <row r="69" spans="1:8" x14ac:dyDescent="0.2">
      <c r="A69" t="s">
        <v>43</v>
      </c>
      <c r="B69" t="s">
        <v>88</v>
      </c>
      <c r="C69">
        <v>1</v>
      </c>
      <c r="D69" s="1">
        <f ca="1">TODAY() - 15</f>
        <v>44085</v>
      </c>
      <c r="E69" s="3">
        <f ca="1">_xlfn.IFNA(1 - (TODAY() - D69) / VLOOKUP(C69, tiers, 2, FALSE), "")</f>
        <v>0.8660714285714286</v>
      </c>
      <c r="F69" t="s">
        <v>37</v>
      </c>
      <c r="G69" s="1"/>
      <c r="H69" s="5"/>
    </row>
    <row r="70" spans="1:8" x14ac:dyDescent="0.2">
      <c r="A70" t="s">
        <v>43</v>
      </c>
      <c r="B70" t="s">
        <v>91</v>
      </c>
      <c r="C70">
        <v>1</v>
      </c>
      <c r="D70" s="1">
        <f ca="1">TODAY() - 15</f>
        <v>44085</v>
      </c>
      <c r="E70" s="3">
        <f ca="1">_xlfn.IFNA(1 - (TODAY() - D70) / VLOOKUP(C70, tiers, 2, FALSE), "")</f>
        <v>0.8660714285714286</v>
      </c>
      <c r="F70" t="s">
        <v>151</v>
      </c>
      <c r="G70" s="1"/>
      <c r="H70" s="5"/>
    </row>
    <row r="71" spans="1:8" x14ac:dyDescent="0.2">
      <c r="A71" t="s">
        <v>43</v>
      </c>
      <c r="B71" t="s">
        <v>16</v>
      </c>
      <c r="C71">
        <v>1</v>
      </c>
      <c r="D71" s="1">
        <f ca="1">TODAY() - 16</f>
        <v>44084</v>
      </c>
      <c r="E71" s="3">
        <f ca="1">_xlfn.IFNA(1 - (TODAY() - D71) / VLOOKUP(C71, tiers, 2, FALSE), "")</f>
        <v>0.85714285714285721</v>
      </c>
      <c r="F71" t="s">
        <v>152</v>
      </c>
      <c r="G71" s="1"/>
      <c r="H71" s="5"/>
    </row>
    <row r="72" spans="1:8" x14ac:dyDescent="0.2">
      <c r="A72" t="s">
        <v>43</v>
      </c>
      <c r="B72" t="s">
        <v>35</v>
      </c>
      <c r="C72">
        <v>1</v>
      </c>
      <c r="D72" s="1">
        <f ca="1">TODAY() - 16</f>
        <v>44084</v>
      </c>
      <c r="E72" s="3">
        <f ca="1">_xlfn.IFNA(1 - (TODAY() - D72) / VLOOKUP(C72, tiers, 2, FALSE), "")</f>
        <v>0.85714285714285721</v>
      </c>
      <c r="F72" t="s">
        <v>38</v>
      </c>
      <c r="G72" s="1"/>
      <c r="H72" s="5"/>
    </row>
    <row r="73" spans="1:8" x14ac:dyDescent="0.2">
      <c r="A73" t="s">
        <v>43</v>
      </c>
      <c r="B73" t="s">
        <v>95</v>
      </c>
      <c r="C73">
        <v>1</v>
      </c>
      <c r="D73" s="1">
        <f ca="1">TODAY() - 18</f>
        <v>44082</v>
      </c>
      <c r="E73" s="3">
        <f ca="1">_xlfn.IFNA(1 - (TODAY() - D73) / VLOOKUP(C73, tiers, 2, FALSE), "")</f>
        <v>0.8392857142857143</v>
      </c>
      <c r="F73" t="s">
        <v>39</v>
      </c>
      <c r="G73" s="1"/>
      <c r="H73" s="5"/>
    </row>
    <row r="74" spans="1:8" x14ac:dyDescent="0.2">
      <c r="A74" t="s">
        <v>43</v>
      </c>
      <c r="B74" t="s">
        <v>93</v>
      </c>
      <c r="C74">
        <v>1</v>
      </c>
      <c r="D74" s="1">
        <f ca="1">TODAY() - 18</f>
        <v>44082</v>
      </c>
      <c r="E74" s="3">
        <f ca="1">_xlfn.IFNA(1 - (TODAY() - D74) / VLOOKUP(C74, tiers, 2, FALSE), "")</f>
        <v>0.8392857142857143</v>
      </c>
      <c r="F74" t="s">
        <v>34</v>
      </c>
      <c r="G74" s="1"/>
      <c r="H74" s="5"/>
    </row>
    <row r="75" spans="1:8" x14ac:dyDescent="0.2">
      <c r="A75" t="s">
        <v>43</v>
      </c>
      <c r="B75" t="s">
        <v>96</v>
      </c>
      <c r="C75" s="2">
        <v>1</v>
      </c>
      <c r="D75" s="1">
        <f ca="1">TODAY() - 18</f>
        <v>44082</v>
      </c>
      <c r="E75" s="3">
        <f ca="1">_xlfn.IFNA(1 - (TODAY() - D75) / VLOOKUP(C75, tiers, 2, FALSE), "")</f>
        <v>0.8392857142857143</v>
      </c>
      <c r="F75" t="s">
        <v>34</v>
      </c>
      <c r="G75" s="1"/>
      <c r="H75" s="5"/>
    </row>
    <row r="76" spans="1:8" x14ac:dyDescent="0.2">
      <c r="A76" t="s">
        <v>43</v>
      </c>
      <c r="B76" t="s">
        <v>22</v>
      </c>
      <c r="C76">
        <v>1</v>
      </c>
      <c r="D76" s="1">
        <f ca="1">TODAY() - 18</f>
        <v>44082</v>
      </c>
      <c r="E76" s="3">
        <f ca="1">_xlfn.IFNA(1 - (TODAY() - D76) / VLOOKUP(C76, tiers, 2, FALSE), "")</f>
        <v>0.8392857142857143</v>
      </c>
      <c r="F76" t="s">
        <v>37</v>
      </c>
      <c r="G76" s="1"/>
      <c r="H76" s="5"/>
    </row>
    <row r="77" spans="1:8" x14ac:dyDescent="0.2">
      <c r="A77" t="s">
        <v>43</v>
      </c>
      <c r="B77" t="s">
        <v>94</v>
      </c>
      <c r="C77">
        <v>1</v>
      </c>
      <c r="D77" s="1">
        <f ca="1">TODAY() - 18</f>
        <v>44082</v>
      </c>
      <c r="E77" s="3">
        <f ca="1">_xlfn.IFNA(1 - (TODAY() - D77) / VLOOKUP(C77, tiers, 2, FALSE), "")</f>
        <v>0.8392857142857143</v>
      </c>
      <c r="F77" t="s">
        <v>39</v>
      </c>
      <c r="G77" s="1"/>
      <c r="H77" s="5"/>
    </row>
    <row r="78" spans="1:8" x14ac:dyDescent="0.2">
      <c r="A78" t="s">
        <v>43</v>
      </c>
      <c r="B78" t="s">
        <v>92</v>
      </c>
      <c r="C78">
        <v>1</v>
      </c>
      <c r="D78" s="1">
        <f ca="1">TODAY() - 18</f>
        <v>44082</v>
      </c>
      <c r="E78" s="3">
        <f ca="1">_xlfn.IFNA(1 - (TODAY() - D78) / VLOOKUP(C78, tiers, 2, FALSE), "")</f>
        <v>0.8392857142857143</v>
      </c>
      <c r="F78" t="s">
        <v>150</v>
      </c>
      <c r="G78" s="1"/>
      <c r="H78" s="5"/>
    </row>
    <row r="79" spans="1:8" x14ac:dyDescent="0.2">
      <c r="A79" t="s">
        <v>43</v>
      </c>
      <c r="B79" t="s">
        <v>98</v>
      </c>
      <c r="C79">
        <v>1</v>
      </c>
      <c r="D79" s="1">
        <f ca="1">TODAY() - 19</f>
        <v>44081</v>
      </c>
      <c r="E79" s="3">
        <f ca="1">_xlfn.IFNA(1 - (TODAY() - D79) / VLOOKUP(C79, tiers, 2, FALSE), "")</f>
        <v>0.83035714285714279</v>
      </c>
      <c r="F79" t="s">
        <v>37</v>
      </c>
      <c r="G79" s="1"/>
      <c r="H79" s="5"/>
    </row>
    <row r="80" spans="1:8" x14ac:dyDescent="0.2">
      <c r="A80" t="s">
        <v>43</v>
      </c>
      <c r="B80" t="s">
        <v>97</v>
      </c>
      <c r="C80">
        <v>1</v>
      </c>
      <c r="D80" s="1">
        <f ca="1">TODAY() - 19</f>
        <v>44081</v>
      </c>
      <c r="E80" s="3">
        <f ca="1">_xlfn.IFNA(1 - (TODAY() - D80) / VLOOKUP(C80, tiers, 2, FALSE), "")</f>
        <v>0.83035714285714279</v>
      </c>
      <c r="F80" t="s">
        <v>151</v>
      </c>
      <c r="G80" s="1"/>
      <c r="H80" s="5"/>
    </row>
    <row r="81" spans="1:8" x14ac:dyDescent="0.2">
      <c r="A81" t="s">
        <v>43</v>
      </c>
      <c r="B81" t="s">
        <v>62</v>
      </c>
      <c r="C81" s="2">
        <v>1</v>
      </c>
      <c r="D81" s="1">
        <f ca="1">TODAY() - 19</f>
        <v>44081</v>
      </c>
      <c r="E81" s="3">
        <f ca="1">_xlfn.IFNA(1 - (TODAY() - D81) / VLOOKUP(C81, tiers, 2, FALSE), "")</f>
        <v>0.83035714285714279</v>
      </c>
      <c r="F81" t="s">
        <v>152</v>
      </c>
      <c r="G81" s="1"/>
      <c r="H81" s="5"/>
    </row>
    <row r="82" spans="1:8" x14ac:dyDescent="0.2">
      <c r="A82" t="s">
        <v>43</v>
      </c>
      <c r="B82" t="s">
        <v>99</v>
      </c>
      <c r="C82">
        <v>1</v>
      </c>
      <c r="D82" s="1">
        <f ca="1">TODAY() - 19</f>
        <v>44081</v>
      </c>
      <c r="E82" s="3">
        <f ca="1">_xlfn.IFNA(1 - (TODAY() - D82) / VLOOKUP(C82, tiers, 2, FALSE), "")</f>
        <v>0.83035714285714279</v>
      </c>
      <c r="F82" t="s">
        <v>38</v>
      </c>
      <c r="G82" s="1"/>
      <c r="H82" s="5"/>
    </row>
    <row r="83" spans="1:8" x14ac:dyDescent="0.2">
      <c r="A83" t="s">
        <v>43</v>
      </c>
      <c r="B83" t="s">
        <v>103</v>
      </c>
      <c r="C83">
        <v>1</v>
      </c>
      <c r="D83" s="1">
        <f ca="1">TODAY() - 20</f>
        <v>44080</v>
      </c>
      <c r="E83" s="3">
        <f ca="1">_xlfn.IFNA(1 - (TODAY() - D83) / VLOOKUP(C83, tiers, 2, FALSE), "")</f>
        <v>0.8214285714285714</v>
      </c>
      <c r="F83" t="s">
        <v>39</v>
      </c>
      <c r="G83" s="1"/>
      <c r="H83" s="5"/>
    </row>
    <row r="84" spans="1:8" x14ac:dyDescent="0.2">
      <c r="A84" t="s">
        <v>43</v>
      </c>
      <c r="B84" t="s">
        <v>102</v>
      </c>
      <c r="C84">
        <v>1</v>
      </c>
      <c r="D84" s="1">
        <f ca="1">TODAY() - 20</f>
        <v>44080</v>
      </c>
      <c r="E84" s="3">
        <f ca="1">_xlfn.IFNA(1 - (TODAY() - D84) / VLOOKUP(C84, tiers, 2, FALSE), "")</f>
        <v>0.8214285714285714</v>
      </c>
      <c r="F84" t="s">
        <v>34</v>
      </c>
      <c r="G84" s="1"/>
      <c r="H84" s="5"/>
    </row>
    <row r="85" spans="1:8" x14ac:dyDescent="0.2">
      <c r="A85" t="s">
        <v>43</v>
      </c>
      <c r="B85" t="s">
        <v>101</v>
      </c>
      <c r="C85">
        <v>1</v>
      </c>
      <c r="D85" s="1">
        <f ca="1">TODAY() - 20</f>
        <v>44080</v>
      </c>
      <c r="E85" s="3">
        <f ca="1">_xlfn.IFNA(1 - (TODAY() - D85) / VLOOKUP(C85, tiers, 2, FALSE), "")</f>
        <v>0.8214285714285714</v>
      </c>
      <c r="F85" t="s">
        <v>34</v>
      </c>
      <c r="G85" s="1"/>
      <c r="H85" s="5"/>
    </row>
    <row r="86" spans="1:8" x14ac:dyDescent="0.2">
      <c r="A86" t="s">
        <v>43</v>
      </c>
      <c r="B86" t="s">
        <v>100</v>
      </c>
      <c r="C86">
        <v>1</v>
      </c>
      <c r="D86" s="1">
        <f ca="1">TODAY() - 20</f>
        <v>44080</v>
      </c>
      <c r="E86" s="3">
        <f ca="1">_xlfn.IFNA(1 - (TODAY() - D86) / VLOOKUP(C86, tiers, 2, FALSE), "")</f>
        <v>0.8214285714285714</v>
      </c>
      <c r="F86" t="s">
        <v>37</v>
      </c>
      <c r="G86" s="1"/>
      <c r="H86" s="5"/>
    </row>
    <row r="87" spans="1:8" x14ac:dyDescent="0.2">
      <c r="A87" t="s">
        <v>43</v>
      </c>
      <c r="B87" t="s">
        <v>104</v>
      </c>
      <c r="C87">
        <v>1</v>
      </c>
      <c r="D87" s="1">
        <f ca="1">TODAY() - 21</f>
        <v>44079</v>
      </c>
      <c r="E87" s="3">
        <f ca="1">_xlfn.IFNA(1 - (TODAY() - D87) / VLOOKUP(C87, tiers, 2, FALSE), "")</f>
        <v>0.8125</v>
      </c>
      <c r="F87" t="s">
        <v>39</v>
      </c>
      <c r="G87" s="1"/>
      <c r="H87" s="5"/>
    </row>
    <row r="88" spans="1:8" x14ac:dyDescent="0.2">
      <c r="A88" t="s">
        <v>43</v>
      </c>
      <c r="B88" t="s">
        <v>105</v>
      </c>
      <c r="C88">
        <v>1</v>
      </c>
      <c r="D88" s="1">
        <f ca="1">TODAY() - 22</f>
        <v>44078</v>
      </c>
      <c r="E88" s="3">
        <f ca="1">_xlfn.IFNA(1 - (TODAY() - D88) / VLOOKUP(C88, tiers, 2, FALSE), "")</f>
        <v>0.8035714285714286</v>
      </c>
      <c r="F88" t="s">
        <v>150</v>
      </c>
      <c r="G88" s="1"/>
      <c r="H88" s="5"/>
    </row>
    <row r="89" spans="1:8" x14ac:dyDescent="0.2">
      <c r="A89" t="s">
        <v>43</v>
      </c>
      <c r="B89" t="s">
        <v>106</v>
      </c>
      <c r="C89">
        <v>1</v>
      </c>
      <c r="D89" s="1">
        <f ca="1">TODAY() - 22</f>
        <v>44078</v>
      </c>
      <c r="E89" s="3">
        <f ca="1">_xlfn.IFNA(1 - (TODAY() - D89) / VLOOKUP(C89, tiers, 2, FALSE), "")</f>
        <v>0.8035714285714286</v>
      </c>
      <c r="F89" t="s">
        <v>37</v>
      </c>
      <c r="G89" s="1"/>
      <c r="H89" s="5"/>
    </row>
    <row r="90" spans="1:8" x14ac:dyDescent="0.2">
      <c r="A90" t="s">
        <v>43</v>
      </c>
      <c r="B90" t="s">
        <v>107</v>
      </c>
      <c r="C90">
        <v>1</v>
      </c>
      <c r="D90" s="1">
        <f ca="1">TODAY() - 22</f>
        <v>44078</v>
      </c>
      <c r="E90" s="3">
        <f ca="1">_xlfn.IFNA(1 - (TODAY() - D90) / VLOOKUP(C90, tiers, 2, FALSE), "")</f>
        <v>0.8035714285714286</v>
      </c>
      <c r="F90" t="s">
        <v>151</v>
      </c>
      <c r="G90" s="1"/>
      <c r="H90" s="5"/>
    </row>
    <row r="91" spans="1:8" x14ac:dyDescent="0.2">
      <c r="A91" t="s">
        <v>43</v>
      </c>
      <c r="B91" t="s">
        <v>0</v>
      </c>
      <c r="C91">
        <v>1</v>
      </c>
      <c r="D91" s="1">
        <f ca="1">TODAY() - 22</f>
        <v>44078</v>
      </c>
      <c r="E91" s="3">
        <f ca="1">_xlfn.IFNA(1 - (TODAY() - D91) / VLOOKUP(C91, tiers, 2, FALSE), "")</f>
        <v>0.8035714285714286</v>
      </c>
      <c r="F91" t="s">
        <v>152</v>
      </c>
      <c r="G91" s="1"/>
      <c r="H91" s="5"/>
    </row>
    <row r="92" spans="1:8" x14ac:dyDescent="0.2">
      <c r="A92" t="s">
        <v>43</v>
      </c>
      <c r="B92" t="s">
        <v>95</v>
      </c>
      <c r="C92">
        <v>1</v>
      </c>
      <c r="D92" s="1">
        <f ca="1">TODAY() - 23</f>
        <v>44077</v>
      </c>
      <c r="E92" s="3">
        <f ca="1">_xlfn.IFNA(1 - (TODAY() - D92) / VLOOKUP(C92, tiers, 2, FALSE), "")</f>
        <v>0.79464285714285721</v>
      </c>
      <c r="F92" t="s">
        <v>38</v>
      </c>
      <c r="G92" s="1"/>
      <c r="H92" s="5"/>
    </row>
    <row r="93" spans="1:8" x14ac:dyDescent="0.2">
      <c r="A93" t="s">
        <v>43</v>
      </c>
      <c r="B93" t="s">
        <v>108</v>
      </c>
      <c r="C93">
        <v>1</v>
      </c>
      <c r="D93" s="1">
        <f ca="1">TODAY() - 25</f>
        <v>44075</v>
      </c>
      <c r="E93" s="3">
        <f ca="1">_xlfn.IFNA(1 - (TODAY() - D93) / VLOOKUP(C93, tiers, 2, FALSE), "")</f>
        <v>0.7767857142857143</v>
      </c>
      <c r="F93" t="s">
        <v>39</v>
      </c>
      <c r="G93" s="1"/>
      <c r="H93" s="5"/>
    </row>
    <row r="94" spans="1:8" x14ac:dyDescent="0.2">
      <c r="A94" t="s">
        <v>43</v>
      </c>
      <c r="B94" t="s">
        <v>111</v>
      </c>
      <c r="C94">
        <v>1</v>
      </c>
      <c r="D94" s="1">
        <f ca="1">TODAY() - 28</f>
        <v>44072</v>
      </c>
      <c r="E94" s="3">
        <f ca="1">_xlfn.IFNA(1 - (TODAY() - D94) / VLOOKUP(C94, tiers, 2, FALSE), "")</f>
        <v>0.75</v>
      </c>
      <c r="F94" t="s">
        <v>34</v>
      </c>
      <c r="G94" s="1"/>
      <c r="H94" s="5"/>
    </row>
    <row r="95" spans="1:8" x14ac:dyDescent="0.2">
      <c r="A95" t="s">
        <v>43</v>
      </c>
      <c r="B95" t="s">
        <v>110</v>
      </c>
      <c r="C95">
        <v>1</v>
      </c>
      <c r="D95" s="1">
        <f ca="1">TODAY() - 29</f>
        <v>44071</v>
      </c>
      <c r="E95" s="3">
        <f ca="1">_xlfn.IFNA(1 - (TODAY() - D95) / VLOOKUP(C95, tiers, 2, FALSE), "")</f>
        <v>0.7410714285714286</v>
      </c>
      <c r="F95" t="s">
        <v>34</v>
      </c>
      <c r="G95" s="1"/>
      <c r="H95" s="5"/>
    </row>
    <row r="96" spans="1:8" x14ac:dyDescent="0.2">
      <c r="A96" t="s">
        <v>43</v>
      </c>
      <c r="B96" t="s">
        <v>24</v>
      </c>
      <c r="C96">
        <v>1</v>
      </c>
      <c r="D96" s="1">
        <f ca="1">TODAY() - 30</f>
        <v>44070</v>
      </c>
      <c r="E96" s="3">
        <f ca="1">_xlfn.IFNA(1 - (TODAY() - D96) / VLOOKUP(C96, tiers, 2, FALSE), "")</f>
        <v>0.73214285714285721</v>
      </c>
      <c r="F96" t="s">
        <v>152</v>
      </c>
      <c r="G96" s="1"/>
      <c r="H96" s="5"/>
    </row>
    <row r="97" spans="1:8" x14ac:dyDescent="0.2">
      <c r="A97" t="s">
        <v>43</v>
      </c>
      <c r="B97" t="s">
        <v>121</v>
      </c>
      <c r="C97">
        <v>1</v>
      </c>
      <c r="D97" s="1">
        <f ca="1">TODAY() - 30</f>
        <v>44070</v>
      </c>
      <c r="E97" s="3">
        <f ca="1">_xlfn.IFNA(1 - (TODAY() - D97) / VLOOKUP(C97, tiers, 2, FALSE), "")</f>
        <v>0.73214285714285721</v>
      </c>
      <c r="F97" t="s">
        <v>38</v>
      </c>
      <c r="G97" s="1"/>
      <c r="H97" s="5"/>
    </row>
    <row r="98" spans="1:8" x14ac:dyDescent="0.2">
      <c r="A98" t="s">
        <v>43</v>
      </c>
      <c r="B98" t="s">
        <v>109</v>
      </c>
      <c r="C98">
        <v>1</v>
      </c>
      <c r="D98" s="1">
        <f ca="1">TODAY() - 30</f>
        <v>44070</v>
      </c>
      <c r="E98" s="3">
        <f ca="1">_xlfn.IFNA(1 - (TODAY() - D98) / VLOOKUP(C98, tiers, 2, FALSE), "")</f>
        <v>0.73214285714285721</v>
      </c>
      <c r="F98" t="s">
        <v>37</v>
      </c>
      <c r="G98" s="1"/>
      <c r="H98" s="5"/>
    </row>
    <row r="99" spans="1:8" x14ac:dyDescent="0.2">
      <c r="A99" t="s">
        <v>43</v>
      </c>
      <c r="B99" t="s">
        <v>14</v>
      </c>
      <c r="C99">
        <v>1</v>
      </c>
      <c r="D99" s="1">
        <f ca="1">TODAY() - 31</f>
        <v>44069</v>
      </c>
      <c r="E99" s="3">
        <f ca="1">_xlfn.IFNA(1 - (TODAY() - D99) / VLOOKUP(C99, tiers, 2, FALSE), "")</f>
        <v>0.7232142857142857</v>
      </c>
      <c r="F99" t="s">
        <v>39</v>
      </c>
      <c r="G99" s="1"/>
      <c r="H99" s="5"/>
    </row>
    <row r="100" spans="1:8" x14ac:dyDescent="0.2">
      <c r="A100" t="s">
        <v>43</v>
      </c>
      <c r="B100" t="s">
        <v>112</v>
      </c>
      <c r="C100">
        <v>1</v>
      </c>
      <c r="D100" s="1">
        <f ca="1">TODAY() - 31</f>
        <v>44069</v>
      </c>
      <c r="E100" s="3">
        <f ca="1">_xlfn.IFNA(1 - (TODAY() - D100) / VLOOKUP(C100, tiers, 2, FALSE), "")</f>
        <v>0.7232142857142857</v>
      </c>
      <c r="F100" t="s">
        <v>39</v>
      </c>
      <c r="G100" s="1"/>
      <c r="H100" s="5"/>
    </row>
    <row r="101" spans="1:8" x14ac:dyDescent="0.2">
      <c r="A101" t="s">
        <v>43</v>
      </c>
      <c r="B101" t="s">
        <v>124</v>
      </c>
      <c r="C101">
        <v>1</v>
      </c>
      <c r="D101" s="1">
        <f ca="1">TODAY() - 31</f>
        <v>44069</v>
      </c>
      <c r="E101" s="3">
        <f ca="1">_xlfn.IFNA(1 - (TODAY() - D101) / VLOOKUP(C101, tiers, 2, FALSE), "")</f>
        <v>0.7232142857142857</v>
      </c>
      <c r="F101" t="s">
        <v>34</v>
      </c>
      <c r="G101" s="1"/>
      <c r="H101" s="5"/>
    </row>
    <row r="102" spans="1:8" x14ac:dyDescent="0.2">
      <c r="A102" t="s">
        <v>43</v>
      </c>
      <c r="B102" t="s">
        <v>126</v>
      </c>
      <c r="C102">
        <v>1</v>
      </c>
      <c r="D102" s="1">
        <f ca="1">TODAY() - 32</f>
        <v>44068</v>
      </c>
      <c r="E102" s="3">
        <f ca="1">_xlfn.IFNA(1 - (TODAY() - D102) / VLOOKUP(C102, tiers, 2, FALSE), "")</f>
        <v>0.7142857142857143</v>
      </c>
      <c r="F102" t="s">
        <v>34</v>
      </c>
      <c r="G102" s="1"/>
      <c r="H102" s="5"/>
    </row>
    <row r="103" spans="1:8" x14ac:dyDescent="0.2">
      <c r="A103" t="s">
        <v>43</v>
      </c>
      <c r="B103" t="s">
        <v>9</v>
      </c>
      <c r="C103">
        <v>1</v>
      </c>
      <c r="D103" s="1">
        <f ca="1">TODAY() - 33</f>
        <v>44067</v>
      </c>
      <c r="E103" s="3">
        <f ca="1">_xlfn.IFNA(1 - (TODAY() - D103) / VLOOKUP(C103, tiers, 2, FALSE), "")</f>
        <v>0.70535714285714279</v>
      </c>
      <c r="F103" t="s">
        <v>150</v>
      </c>
      <c r="G103" s="1"/>
      <c r="H103" s="5"/>
    </row>
    <row r="104" spans="1:8" x14ac:dyDescent="0.2">
      <c r="A104" t="s">
        <v>43</v>
      </c>
      <c r="B104" t="s">
        <v>127</v>
      </c>
      <c r="C104">
        <v>1</v>
      </c>
      <c r="D104" s="1">
        <f ca="1">TODAY() - 33</f>
        <v>44067</v>
      </c>
      <c r="E104" s="3">
        <f ca="1">_xlfn.IFNA(1 - (TODAY() - D104) / VLOOKUP(C104, tiers, 2, FALSE), "")</f>
        <v>0.70535714285714279</v>
      </c>
      <c r="F104" t="s">
        <v>39</v>
      </c>
      <c r="G104" s="1"/>
      <c r="H104" s="5"/>
    </row>
    <row r="105" spans="1:8" x14ac:dyDescent="0.2">
      <c r="A105" t="s">
        <v>43</v>
      </c>
      <c r="B105" t="s">
        <v>4</v>
      </c>
      <c r="C105">
        <v>1</v>
      </c>
      <c r="D105" s="1">
        <f ca="1">TODAY() - 34</f>
        <v>44066</v>
      </c>
      <c r="E105" s="3">
        <f ca="1">_xlfn.IFNA(1 - (TODAY() - D105) / VLOOKUP(C105, tiers, 2, FALSE), "")</f>
        <v>0.6964285714285714</v>
      </c>
      <c r="F105" t="s">
        <v>150</v>
      </c>
      <c r="G105" s="1"/>
      <c r="H105" s="5"/>
    </row>
    <row r="106" spans="1:8" x14ac:dyDescent="0.2">
      <c r="A106" t="s">
        <v>43</v>
      </c>
      <c r="B106" t="s">
        <v>128</v>
      </c>
      <c r="C106">
        <v>1</v>
      </c>
      <c r="D106" s="1">
        <f ca="1">TODAY() - 34</f>
        <v>44066</v>
      </c>
      <c r="E106" s="3">
        <f ca="1">_xlfn.IFNA(1 - (TODAY() - D106) / VLOOKUP(C106, tiers, 2, FALSE), "")</f>
        <v>0.6964285714285714</v>
      </c>
      <c r="F106" t="s">
        <v>37</v>
      </c>
      <c r="G106" s="1"/>
      <c r="H106" s="5"/>
    </row>
    <row r="107" spans="1:8" x14ac:dyDescent="0.2">
      <c r="A107" t="s">
        <v>43</v>
      </c>
      <c r="B107" t="s">
        <v>129</v>
      </c>
      <c r="C107">
        <v>1</v>
      </c>
      <c r="D107" s="1">
        <f ca="1">TODAY() - 34</f>
        <v>44066</v>
      </c>
      <c r="E107" s="3">
        <f ca="1">_xlfn.IFNA(1 - (TODAY() - D107) / VLOOKUP(C107, tiers, 2, FALSE), "")</f>
        <v>0.6964285714285714</v>
      </c>
      <c r="F107" t="s">
        <v>151</v>
      </c>
      <c r="G107" s="1"/>
      <c r="H107" s="5"/>
    </row>
    <row r="108" spans="1:8" x14ac:dyDescent="0.2">
      <c r="A108" t="s">
        <v>43</v>
      </c>
      <c r="B108" t="s">
        <v>113</v>
      </c>
      <c r="C108">
        <v>1</v>
      </c>
      <c r="D108" s="1">
        <f ca="1">TODAY() - 34</f>
        <v>44066</v>
      </c>
      <c r="E108" s="3">
        <f ca="1">_xlfn.IFNA(1 - (TODAY() - D108) / VLOOKUP(C108, tiers, 2, FALSE), "")</f>
        <v>0.6964285714285714</v>
      </c>
      <c r="F108" t="s">
        <v>37</v>
      </c>
      <c r="G108" s="1"/>
      <c r="H108" s="5"/>
    </row>
    <row r="109" spans="1:8" x14ac:dyDescent="0.2">
      <c r="A109" t="s">
        <v>43</v>
      </c>
      <c r="B109" t="s">
        <v>19</v>
      </c>
      <c r="C109">
        <v>1</v>
      </c>
      <c r="D109" s="1">
        <f ca="1">TODAY() - 34</f>
        <v>44066</v>
      </c>
      <c r="E109" s="3">
        <f ca="1">_xlfn.IFNA(1 - (TODAY() - D109) / VLOOKUP(C109, tiers, 2, FALSE), "")</f>
        <v>0.6964285714285714</v>
      </c>
      <c r="F109" t="s">
        <v>152</v>
      </c>
      <c r="G109" s="1"/>
      <c r="H109" s="5"/>
    </row>
    <row r="110" spans="1:8" x14ac:dyDescent="0.2">
      <c r="A110" t="s">
        <v>43</v>
      </c>
      <c r="B110" t="s">
        <v>130</v>
      </c>
      <c r="C110">
        <v>1</v>
      </c>
      <c r="D110" s="1">
        <f ca="1">TODAY() - 36</f>
        <v>44064</v>
      </c>
      <c r="E110" s="3">
        <f ca="1">_xlfn.IFNA(1 - (TODAY() - D110) / VLOOKUP(C110, tiers, 2, FALSE), "")</f>
        <v>0.6785714285714286</v>
      </c>
      <c r="F110" t="s">
        <v>39</v>
      </c>
      <c r="G110" s="1"/>
      <c r="H110" s="5"/>
    </row>
    <row r="111" spans="1:8" x14ac:dyDescent="0.2">
      <c r="A111" t="s">
        <v>43</v>
      </c>
      <c r="B111" t="s">
        <v>114</v>
      </c>
      <c r="C111" s="2">
        <v>1</v>
      </c>
      <c r="D111" s="1">
        <f ca="1">TODAY() - 36</f>
        <v>44064</v>
      </c>
      <c r="E111" s="3">
        <f ca="1">_xlfn.IFNA(1 - (TODAY() - D111) / VLOOKUP(C111, tiers, 2, FALSE), "")</f>
        <v>0.6785714285714286</v>
      </c>
      <c r="F111" t="s">
        <v>151</v>
      </c>
      <c r="G111" s="1"/>
      <c r="H111" s="5"/>
    </row>
    <row r="112" spans="1:8" x14ac:dyDescent="0.2">
      <c r="A112" t="s">
        <v>43</v>
      </c>
      <c r="B112" t="s">
        <v>115</v>
      </c>
      <c r="C112">
        <v>1</v>
      </c>
      <c r="D112" s="1">
        <f ca="1">TODAY() - 37</f>
        <v>44063</v>
      </c>
      <c r="E112" s="3">
        <f ca="1">_xlfn.IFNA(1 - (TODAY() - D112) / VLOOKUP(C112, tiers, 2, FALSE), "")</f>
        <v>0.66964285714285721</v>
      </c>
      <c r="F112" t="s">
        <v>152</v>
      </c>
      <c r="G112" s="1"/>
      <c r="H112" s="5"/>
    </row>
    <row r="113" spans="1:8" x14ac:dyDescent="0.2">
      <c r="A113" t="s">
        <v>43</v>
      </c>
      <c r="B113" t="s">
        <v>131</v>
      </c>
      <c r="C113">
        <v>1</v>
      </c>
      <c r="D113" s="1">
        <f ca="1">TODAY() - 37</f>
        <v>44063</v>
      </c>
      <c r="E113" s="3">
        <f ca="1">_xlfn.IFNA(1 - (TODAY() - D113) / VLOOKUP(C113, tiers, 2, FALSE), "")</f>
        <v>0.66964285714285721</v>
      </c>
      <c r="F113" t="s">
        <v>34</v>
      </c>
      <c r="G113" s="1"/>
      <c r="H113" s="5"/>
    </row>
    <row r="114" spans="1:8" x14ac:dyDescent="0.2">
      <c r="A114" t="s">
        <v>43</v>
      </c>
      <c r="B114" t="s">
        <v>132</v>
      </c>
      <c r="C114">
        <v>1</v>
      </c>
      <c r="D114" s="1">
        <f ca="1">TODAY() - 38</f>
        <v>44062</v>
      </c>
      <c r="E114" s="3">
        <f ca="1">_xlfn.IFNA(1 - (TODAY() - D114) / VLOOKUP(C114, tiers, 2, FALSE), "")</f>
        <v>0.6607142857142857</v>
      </c>
      <c r="F114" t="s">
        <v>34</v>
      </c>
      <c r="G114" s="1"/>
      <c r="H114" s="5"/>
    </row>
    <row r="115" spans="1:8" x14ac:dyDescent="0.2">
      <c r="A115" t="s">
        <v>43</v>
      </c>
      <c r="B115" t="s">
        <v>1</v>
      </c>
      <c r="C115">
        <v>1</v>
      </c>
      <c r="D115" s="1">
        <f ca="1">TODAY() - 39</f>
        <v>44061</v>
      </c>
      <c r="E115" s="3">
        <f ca="1">_xlfn.IFNA(1 - (TODAY() - D115) / VLOOKUP(C115, tiers, 2, FALSE), "")</f>
        <v>0.6517857142857143</v>
      </c>
      <c r="F115" t="s">
        <v>38</v>
      </c>
      <c r="G115" s="1"/>
      <c r="H115" s="5"/>
    </row>
    <row r="116" spans="1:8" x14ac:dyDescent="0.2">
      <c r="A116" t="s">
        <v>43</v>
      </c>
      <c r="B116" t="s">
        <v>26</v>
      </c>
      <c r="C116">
        <v>1</v>
      </c>
      <c r="D116" s="1">
        <f ca="1">TODAY() - 39</f>
        <v>44061</v>
      </c>
      <c r="E116" s="3">
        <f ca="1">_xlfn.IFNA(1 - (TODAY() - D116) / VLOOKUP(C116, tiers, 2, FALSE), "")</f>
        <v>0.6517857142857143</v>
      </c>
      <c r="F116" t="s">
        <v>37</v>
      </c>
      <c r="G116" s="1"/>
      <c r="H116" s="5"/>
    </row>
    <row r="117" spans="1:8" x14ac:dyDescent="0.2">
      <c r="A117" t="s">
        <v>43</v>
      </c>
      <c r="B117" t="s">
        <v>133</v>
      </c>
      <c r="C117">
        <v>1</v>
      </c>
      <c r="D117" s="1">
        <f ca="1">TODAY() - 39</f>
        <v>44061</v>
      </c>
      <c r="E117" s="3">
        <f ca="1">_xlfn.IFNA(1 - (TODAY() - D117) / VLOOKUP(C117, tiers, 2, FALSE), "")</f>
        <v>0.6517857142857143</v>
      </c>
      <c r="F117" t="s">
        <v>39</v>
      </c>
      <c r="G117" s="1"/>
      <c r="H117" s="5"/>
    </row>
    <row r="118" spans="1:8" x14ac:dyDescent="0.2">
      <c r="A118" t="s">
        <v>43</v>
      </c>
      <c r="B118" t="s">
        <v>136</v>
      </c>
      <c r="C118">
        <v>1</v>
      </c>
      <c r="D118" s="1">
        <f ca="1">TODAY() - 40</f>
        <v>44060</v>
      </c>
      <c r="E118" s="3">
        <f ca="1">_xlfn.IFNA(1 - (TODAY() - D118) / VLOOKUP(C118, tiers, 2, FALSE), "")</f>
        <v>0.64285714285714279</v>
      </c>
      <c r="F118" t="s">
        <v>150</v>
      </c>
      <c r="G118" s="1"/>
      <c r="H118" s="5"/>
    </row>
    <row r="119" spans="1:8" x14ac:dyDescent="0.2">
      <c r="A119" t="s">
        <v>43</v>
      </c>
      <c r="B119" t="s">
        <v>117</v>
      </c>
      <c r="C119">
        <v>1</v>
      </c>
      <c r="D119" s="1">
        <f ca="1">TODAY() - 40</f>
        <v>44060</v>
      </c>
      <c r="E119" s="3">
        <f ca="1">_xlfn.IFNA(1 - (TODAY() - D119) / VLOOKUP(C119, tiers, 2, FALSE), "")</f>
        <v>0.64285714285714279</v>
      </c>
      <c r="F119" t="s">
        <v>39</v>
      </c>
      <c r="G119" s="1"/>
      <c r="H119" s="5"/>
    </row>
    <row r="120" spans="1:8" x14ac:dyDescent="0.2">
      <c r="A120" t="s">
        <v>43</v>
      </c>
      <c r="B120" t="s">
        <v>122</v>
      </c>
      <c r="C120">
        <v>1</v>
      </c>
      <c r="D120" s="1">
        <f ca="1">TODAY() - 40</f>
        <v>44060</v>
      </c>
      <c r="E120" s="3">
        <f ca="1">_xlfn.IFNA(1 - (TODAY() - D120) / VLOOKUP(C120, tiers, 2, FALSE), "")</f>
        <v>0.64285714285714279</v>
      </c>
      <c r="F120" t="s">
        <v>37</v>
      </c>
      <c r="G120" s="1"/>
      <c r="H120" s="5"/>
    </row>
    <row r="121" spans="1:8" x14ac:dyDescent="0.2">
      <c r="A121" t="s">
        <v>43</v>
      </c>
      <c r="B121" t="s">
        <v>135</v>
      </c>
      <c r="C121">
        <v>1</v>
      </c>
      <c r="D121" s="1">
        <f ca="1">TODAY() - 40</f>
        <v>44060</v>
      </c>
      <c r="E121" s="3">
        <f ca="1">_xlfn.IFNA(1 - (TODAY() - D121) / VLOOKUP(C121, tiers, 2, FALSE), "")</f>
        <v>0.64285714285714279</v>
      </c>
      <c r="F121" t="s">
        <v>151</v>
      </c>
      <c r="G121" s="1"/>
      <c r="H121" s="5"/>
    </row>
    <row r="122" spans="1:8" x14ac:dyDescent="0.2">
      <c r="A122" t="s">
        <v>43</v>
      </c>
      <c r="B122" t="s">
        <v>134</v>
      </c>
      <c r="C122">
        <v>1</v>
      </c>
      <c r="D122" s="1">
        <f ca="1">TODAY() - 40</f>
        <v>44060</v>
      </c>
      <c r="E122" s="3">
        <f ca="1">_xlfn.IFNA(1 - (TODAY() - D122) / VLOOKUP(C122, tiers, 2, FALSE), "")</f>
        <v>0.64285714285714279</v>
      </c>
      <c r="F122" t="s">
        <v>152</v>
      </c>
      <c r="G122" s="1"/>
      <c r="H122" s="5"/>
    </row>
    <row r="123" spans="1:8" x14ac:dyDescent="0.2">
      <c r="A123" t="s">
        <v>43</v>
      </c>
      <c r="B123" t="s">
        <v>120</v>
      </c>
      <c r="C123">
        <v>1</v>
      </c>
      <c r="D123" s="1">
        <f ca="1">TODAY() - 41</f>
        <v>44059</v>
      </c>
      <c r="E123" s="3">
        <f ca="1">_xlfn.IFNA(1 - (TODAY() - D123) / VLOOKUP(C123, tiers, 2, FALSE), "")</f>
        <v>0.6339285714285714</v>
      </c>
      <c r="F123" t="s">
        <v>34</v>
      </c>
      <c r="G123" s="1"/>
      <c r="H123" s="5"/>
    </row>
    <row r="124" spans="1:8" x14ac:dyDescent="0.2">
      <c r="A124" t="s">
        <v>43</v>
      </c>
      <c r="B124" t="s">
        <v>138</v>
      </c>
      <c r="C124">
        <v>1</v>
      </c>
      <c r="D124" s="1">
        <f ca="1">TODAY() - 41</f>
        <v>44059</v>
      </c>
      <c r="E124" s="3">
        <f ca="1">_xlfn.IFNA(1 - (TODAY() - D124) / VLOOKUP(C124, tiers, 2, FALSE), "")</f>
        <v>0.6339285714285714</v>
      </c>
      <c r="F124" t="s">
        <v>38</v>
      </c>
      <c r="G124" s="1"/>
      <c r="H124" s="5"/>
    </row>
    <row r="125" spans="1:8" x14ac:dyDescent="0.2">
      <c r="A125" t="s">
        <v>43</v>
      </c>
      <c r="B125" t="s">
        <v>20</v>
      </c>
      <c r="C125">
        <v>1</v>
      </c>
      <c r="D125" s="1">
        <f ca="1">TODAY() - 43</f>
        <v>44057</v>
      </c>
      <c r="E125" s="3">
        <f ca="1">_xlfn.IFNA(1 - (TODAY() - D125) / VLOOKUP(C125, tiers, 2, FALSE), "")</f>
        <v>0.6160714285714286</v>
      </c>
      <c r="F125" t="s">
        <v>37</v>
      </c>
      <c r="G125" s="1"/>
      <c r="H125" s="5"/>
    </row>
    <row r="126" spans="1:8" x14ac:dyDescent="0.2">
      <c r="A126" t="s">
        <v>43</v>
      </c>
      <c r="B126" t="s">
        <v>139</v>
      </c>
      <c r="C126">
        <v>1</v>
      </c>
      <c r="D126" s="1">
        <f ca="1">TODAY() - 43</f>
        <v>44057</v>
      </c>
      <c r="E126" s="3">
        <f ca="1">_xlfn.IFNA(1 - (TODAY() - D126) / VLOOKUP(C126, tiers, 2, FALSE), "")</f>
        <v>0.6160714285714286</v>
      </c>
      <c r="F126" t="s">
        <v>34</v>
      </c>
      <c r="G126" s="1"/>
      <c r="H126" s="5"/>
    </row>
    <row r="127" spans="1:8" x14ac:dyDescent="0.2">
      <c r="A127" t="s">
        <v>43</v>
      </c>
      <c r="B127" t="s">
        <v>116</v>
      </c>
      <c r="C127">
        <v>1</v>
      </c>
      <c r="D127" s="1">
        <f ca="1">TODAY() - 44</f>
        <v>44056</v>
      </c>
      <c r="E127" s="3">
        <f ca="1">_xlfn.IFNA(1 - (TODAY() - D127) / VLOOKUP(C127, tiers, 2, FALSE), "")</f>
        <v>0.60714285714285721</v>
      </c>
      <c r="F127" t="s">
        <v>39</v>
      </c>
      <c r="G127" s="1"/>
      <c r="H127" s="5"/>
    </row>
    <row r="128" spans="1:8" x14ac:dyDescent="0.2">
      <c r="A128" t="s">
        <v>43</v>
      </c>
      <c r="B128" t="s">
        <v>140</v>
      </c>
      <c r="C128">
        <v>1</v>
      </c>
      <c r="D128" s="1">
        <f ca="1">TODAY() - 45</f>
        <v>44055</v>
      </c>
      <c r="E128" s="3">
        <f ca="1">_xlfn.IFNA(1 - (TODAY() - D128) / VLOOKUP(C128, tiers, 2, FALSE), "")</f>
        <v>0.5982142857142857</v>
      </c>
      <c r="F128" t="s">
        <v>37</v>
      </c>
      <c r="G128" s="1"/>
      <c r="H128" s="5"/>
    </row>
    <row r="129" spans="1:8" x14ac:dyDescent="0.2">
      <c r="A129" t="s">
        <v>43</v>
      </c>
      <c r="B129" t="s">
        <v>118</v>
      </c>
      <c r="C129">
        <v>1</v>
      </c>
      <c r="D129" s="1">
        <f ca="1">TODAY() - 45</f>
        <v>44055</v>
      </c>
      <c r="E129" s="3">
        <f ca="1">_xlfn.IFNA(1 - (TODAY() - D129) / VLOOKUP(C129, tiers, 2, FALSE), "")</f>
        <v>0.5982142857142857</v>
      </c>
      <c r="F129" t="s">
        <v>150</v>
      </c>
      <c r="G129" s="1"/>
      <c r="H129" s="5"/>
    </row>
    <row r="130" spans="1:8" x14ac:dyDescent="0.2">
      <c r="A130" t="s">
        <v>43</v>
      </c>
      <c r="B130" t="s">
        <v>141</v>
      </c>
      <c r="C130">
        <v>1</v>
      </c>
      <c r="D130" s="1">
        <f ca="1">TODAY() - 46</f>
        <v>44054</v>
      </c>
      <c r="E130" s="3">
        <f ca="1">_xlfn.IFNA(1 - (TODAY() - D130) / VLOOKUP(C130, tiers, 2, FALSE), "")</f>
        <v>0.5892857142857143</v>
      </c>
      <c r="F130" t="s">
        <v>39</v>
      </c>
      <c r="G130" s="1"/>
      <c r="H130" s="5"/>
    </row>
    <row r="131" spans="1:8" x14ac:dyDescent="0.2">
      <c r="A131" t="s">
        <v>43</v>
      </c>
      <c r="B131" t="s">
        <v>50</v>
      </c>
      <c r="C131">
        <v>1</v>
      </c>
      <c r="D131" s="1">
        <f ca="1">TODAY() - 46</f>
        <v>44054</v>
      </c>
      <c r="E131" s="3">
        <f ca="1">_xlfn.IFNA(1 - (TODAY() - D131) / VLOOKUP(C131, tiers, 2, FALSE), "")</f>
        <v>0.5892857142857143</v>
      </c>
      <c r="F131" t="s">
        <v>150</v>
      </c>
      <c r="G131" s="1"/>
      <c r="H131" s="5"/>
    </row>
    <row r="132" spans="1:8" x14ac:dyDescent="0.2">
      <c r="A132" t="s">
        <v>43</v>
      </c>
      <c r="B132" t="s">
        <v>123</v>
      </c>
      <c r="C132">
        <v>1</v>
      </c>
      <c r="D132" s="1">
        <f ca="1">TODAY() - 47</f>
        <v>44053</v>
      </c>
      <c r="E132" s="3">
        <f ca="1">_xlfn.IFNA(1 - (TODAY() - D132) / VLOOKUP(C132, tiers, 2, FALSE), "")</f>
        <v>0.58035714285714279</v>
      </c>
      <c r="F132" t="s">
        <v>37</v>
      </c>
      <c r="G132" s="1"/>
      <c r="H132" s="5"/>
    </row>
    <row r="133" spans="1:8" x14ac:dyDescent="0.2">
      <c r="A133" t="s">
        <v>43</v>
      </c>
      <c r="B133" t="s">
        <v>122</v>
      </c>
      <c r="C133">
        <v>1</v>
      </c>
      <c r="D133" s="1">
        <f ca="1">TODAY() - 48</f>
        <v>44052</v>
      </c>
      <c r="E133" s="3">
        <f ca="1">_xlfn.IFNA(1 - (TODAY() - D133) / VLOOKUP(C133, tiers, 2, FALSE), "")</f>
        <v>0.5714285714285714</v>
      </c>
      <c r="F133" t="s">
        <v>151</v>
      </c>
      <c r="G133" s="1"/>
      <c r="H133" s="5"/>
    </row>
    <row r="134" spans="1:8" x14ac:dyDescent="0.2">
      <c r="A134" t="s">
        <v>43</v>
      </c>
      <c r="B134" t="s">
        <v>137</v>
      </c>
      <c r="C134">
        <v>1</v>
      </c>
      <c r="D134" s="1">
        <f ca="1">TODAY() - 53</f>
        <v>44047</v>
      </c>
      <c r="E134" s="3">
        <f ca="1">_xlfn.IFNA(1 - (TODAY() - D134) / VLOOKUP(C134, tiers, 2, FALSE), "")</f>
        <v>0.5267857142857143</v>
      </c>
      <c r="F134" t="s">
        <v>39</v>
      </c>
      <c r="G134" s="1"/>
      <c r="H134" s="5"/>
    </row>
    <row r="135" spans="1:8" x14ac:dyDescent="0.2">
      <c r="A135" t="s">
        <v>43</v>
      </c>
      <c r="B135" t="s">
        <v>119</v>
      </c>
      <c r="C135">
        <v>1</v>
      </c>
      <c r="D135" s="1">
        <f ca="1">TODAY() - 55</f>
        <v>44045</v>
      </c>
      <c r="E135" s="3">
        <f ca="1">_xlfn.IFNA(1 - (TODAY() - D135) / VLOOKUP(C135, tiers, 2, FALSE), "")</f>
        <v>0.5089285714285714</v>
      </c>
      <c r="F135" t="s">
        <v>34</v>
      </c>
      <c r="G135" s="1"/>
      <c r="H135" s="5"/>
    </row>
    <row r="136" spans="1:8" x14ac:dyDescent="0.2">
      <c r="A136" t="s">
        <v>43</v>
      </c>
      <c r="B136" t="s">
        <v>11</v>
      </c>
      <c r="C136">
        <v>1</v>
      </c>
      <c r="D136" s="1">
        <f ca="1">TODAY() - 59</f>
        <v>44041</v>
      </c>
      <c r="E136" s="3">
        <f ca="1">_xlfn.IFNA(1 - (TODAY() - D136) / VLOOKUP(C136, tiers, 2, FALSE), "")</f>
        <v>0.4732142857142857</v>
      </c>
      <c r="F136" t="s">
        <v>34</v>
      </c>
      <c r="G136" s="1"/>
      <c r="H136" s="5"/>
    </row>
    <row r="137" spans="1:8" x14ac:dyDescent="0.2">
      <c r="A137" t="s">
        <v>43</v>
      </c>
      <c r="B137" t="s">
        <v>125</v>
      </c>
      <c r="C137">
        <v>1</v>
      </c>
      <c r="D137" s="1">
        <f ca="1">TODAY() - 62</f>
        <v>44038</v>
      </c>
      <c r="E137" s="3">
        <f ca="1">_xlfn.IFNA(1 - (TODAY() - D137) / VLOOKUP(C137, tiers, 2, FALSE), "")</f>
        <v>0.4464285714285714</v>
      </c>
      <c r="F137" t="s">
        <v>37</v>
      </c>
      <c r="G137" s="1"/>
      <c r="H137" s="5"/>
    </row>
    <row r="138" spans="1:8" x14ac:dyDescent="0.2">
      <c r="A138" t="s">
        <v>43</v>
      </c>
      <c r="B138" t="s">
        <v>143</v>
      </c>
      <c r="C138">
        <v>1</v>
      </c>
      <c r="D138" s="1">
        <f ca="1">TODAY() - 66</f>
        <v>44034</v>
      </c>
      <c r="E138" s="3">
        <f ca="1">_xlfn.IFNA(1 - (TODAY() - D138) / VLOOKUP(C138, tiers, 2, FALSE), "")</f>
        <v>0.4107142857142857</v>
      </c>
      <c r="F138" t="s">
        <v>152</v>
      </c>
      <c r="G138" s="1"/>
      <c r="H138" s="5"/>
    </row>
    <row r="139" spans="1:8" x14ac:dyDescent="0.2">
      <c r="A139" t="s">
        <v>43</v>
      </c>
      <c r="B139" t="s">
        <v>117</v>
      </c>
      <c r="C139">
        <v>1</v>
      </c>
      <c r="D139" s="1">
        <f ca="1">TODAY() - 68</f>
        <v>44032</v>
      </c>
      <c r="E139" s="3">
        <f ca="1">_xlfn.IFNA(1 - (TODAY() - D139) / VLOOKUP(C139, tiers, 2, FALSE), "")</f>
        <v>0.3928571428571429</v>
      </c>
      <c r="F139" t="s">
        <v>151</v>
      </c>
      <c r="G139" s="1"/>
      <c r="H139" s="5"/>
    </row>
    <row r="140" spans="1:8" x14ac:dyDescent="0.2">
      <c r="A140" t="s">
        <v>43</v>
      </c>
      <c r="B140" t="s">
        <v>142</v>
      </c>
      <c r="C140">
        <v>1</v>
      </c>
      <c r="D140" s="1">
        <f ca="1">TODAY() - 69</f>
        <v>44031</v>
      </c>
      <c r="E140" s="3">
        <f ca="1">_xlfn.IFNA(1 - (TODAY() - D140) / VLOOKUP(C140, tiers, 2, FALSE), "")</f>
        <v>0.3839285714285714</v>
      </c>
      <c r="F140" t="s">
        <v>37</v>
      </c>
      <c r="G140" s="1"/>
      <c r="H140" s="5"/>
    </row>
    <row r="141" spans="1:8" x14ac:dyDescent="0.2">
      <c r="A141" t="s">
        <v>43</v>
      </c>
      <c r="B141" t="s">
        <v>16</v>
      </c>
      <c r="C141">
        <v>1</v>
      </c>
      <c r="D141" s="1">
        <f ca="1">TODAY() - 75</f>
        <v>44025</v>
      </c>
      <c r="E141" s="3">
        <f ca="1">_xlfn.IFNA(1 - (TODAY() - D141) / VLOOKUP(C141, tiers, 2, FALSE), "")</f>
        <v>0.3303571428571429</v>
      </c>
      <c r="F141" t="s">
        <v>38</v>
      </c>
      <c r="G141" s="1"/>
      <c r="H141" s="5"/>
    </row>
    <row r="142" spans="1:8" x14ac:dyDescent="0.2">
      <c r="A142" t="s">
        <v>43</v>
      </c>
      <c r="B142" t="s">
        <v>135</v>
      </c>
      <c r="C142" s="2">
        <v>1</v>
      </c>
      <c r="D142" s="1">
        <f ca="1">TODAY() - 78</f>
        <v>44022</v>
      </c>
      <c r="E142" s="3">
        <f ca="1">_xlfn.IFNA(1 - (TODAY() - D142) / VLOOKUP(C142, tiers, 2, FALSE), "")</f>
        <v>0.3035714285714286</v>
      </c>
      <c r="F142" t="s">
        <v>38</v>
      </c>
      <c r="G142" s="1"/>
      <c r="H142" s="5"/>
    </row>
    <row r="143" spans="1:8" x14ac:dyDescent="0.2">
      <c r="A143" t="s">
        <v>43</v>
      </c>
      <c r="B143" t="s">
        <v>112</v>
      </c>
      <c r="C143">
        <v>1</v>
      </c>
      <c r="D143" s="1">
        <f ca="1">TODAY() - 79</f>
        <v>44021</v>
      </c>
      <c r="E143" s="3">
        <f ca="1">_xlfn.IFNA(1 - (TODAY() - D143) / VLOOKUP(C143, tiers, 2, FALSE), "")</f>
        <v>0.2946428571428571</v>
      </c>
      <c r="F143" t="s">
        <v>39</v>
      </c>
      <c r="G143" s="1"/>
      <c r="H143" s="5"/>
    </row>
    <row r="144" spans="1:8" x14ac:dyDescent="0.2">
      <c r="A144" t="s">
        <v>43</v>
      </c>
      <c r="B144" t="s">
        <v>145</v>
      </c>
      <c r="C144">
        <v>1</v>
      </c>
      <c r="D144" s="1">
        <f ca="1">TODAY() - 82</f>
        <v>44018</v>
      </c>
      <c r="E144" s="3">
        <f ca="1">_xlfn.IFNA(1 - (TODAY() - D144) / VLOOKUP(C144, tiers, 2, FALSE), "")</f>
        <v>0.2678571428571429</v>
      </c>
      <c r="F144" t="s">
        <v>34</v>
      </c>
      <c r="G144" s="1"/>
      <c r="H144" s="5"/>
    </row>
    <row r="145" spans="1:8" x14ac:dyDescent="0.2">
      <c r="A145" t="s">
        <v>43</v>
      </c>
      <c r="B145" t="s">
        <v>113</v>
      </c>
      <c r="C145">
        <v>1</v>
      </c>
      <c r="D145" s="1">
        <f ca="1">TODAY() - 82</f>
        <v>44018</v>
      </c>
      <c r="E145" s="3">
        <f ca="1">_xlfn.IFNA(1 - (TODAY() - D145) / VLOOKUP(C145, tiers, 2, FALSE), "")</f>
        <v>0.2678571428571429</v>
      </c>
      <c r="F145" t="s">
        <v>34</v>
      </c>
      <c r="G145" s="1"/>
      <c r="H145" s="5"/>
    </row>
    <row r="146" spans="1:8" x14ac:dyDescent="0.2">
      <c r="A146" t="s">
        <v>43</v>
      </c>
      <c r="B146" t="s">
        <v>144</v>
      </c>
      <c r="C146">
        <v>1</v>
      </c>
      <c r="D146" s="1">
        <f ca="1">TODAY() - 86</f>
        <v>44014</v>
      </c>
      <c r="E146" s="3">
        <f ca="1">_xlfn.IFNA(1 - (TODAY() - D146) / VLOOKUP(C146, tiers, 2, FALSE), "")</f>
        <v>0.2321428571428571</v>
      </c>
      <c r="F146" t="s">
        <v>37</v>
      </c>
      <c r="G146" s="1"/>
      <c r="H146" s="5"/>
    </row>
    <row r="147" spans="1:8" x14ac:dyDescent="0.2">
      <c r="A147" t="s">
        <v>43</v>
      </c>
      <c r="B147" t="s">
        <v>146</v>
      </c>
      <c r="C147">
        <v>1</v>
      </c>
      <c r="D147" s="1">
        <f ca="1">TODAY() - 90</f>
        <v>44010</v>
      </c>
      <c r="E147" s="3">
        <f ca="1">_xlfn.IFNA(1 - (TODAY() - D147) / VLOOKUP(C147, tiers, 2, FALSE), "")</f>
        <v>0.1964285714285714</v>
      </c>
      <c r="F147" t="s">
        <v>39</v>
      </c>
      <c r="G147" s="1"/>
      <c r="H147" s="5"/>
    </row>
    <row r="148" spans="1:8" x14ac:dyDescent="0.2">
      <c r="A148" t="s">
        <v>43</v>
      </c>
      <c r="B148" t="s">
        <v>147</v>
      </c>
      <c r="C148">
        <v>1</v>
      </c>
      <c r="D148" s="1">
        <f ca="1">TODAY() - 94</f>
        <v>44006</v>
      </c>
      <c r="E148" s="3">
        <f ca="1">_xlfn.IFNA(1 - (TODAY() - D148) / VLOOKUP(C148, tiers, 2, FALSE), "")</f>
        <v>0.1607142857142857</v>
      </c>
      <c r="F148" t="s">
        <v>150</v>
      </c>
      <c r="G148" s="1"/>
      <c r="H148" s="5"/>
    </row>
    <row r="149" spans="1:8" x14ac:dyDescent="0.2">
      <c r="A149" t="s">
        <v>43</v>
      </c>
      <c r="B149" t="s">
        <v>149</v>
      </c>
      <c r="C149" s="2">
        <v>1</v>
      </c>
      <c r="D149" s="1">
        <f ca="1">TODAY() - 97</f>
        <v>44003</v>
      </c>
      <c r="E149" s="3">
        <f ca="1">_xlfn.IFNA(1 - (TODAY() - D149) / VLOOKUP(C149, tiers, 2, FALSE), "")</f>
        <v>0.1339285714285714</v>
      </c>
      <c r="F149" t="s">
        <v>37</v>
      </c>
      <c r="G149" s="1"/>
      <c r="H149" s="5"/>
    </row>
    <row r="150" spans="1:8" x14ac:dyDescent="0.2">
      <c r="A150" t="s">
        <v>43</v>
      </c>
      <c r="B150" t="s">
        <v>148</v>
      </c>
      <c r="C150">
        <v>1</v>
      </c>
      <c r="D150" s="1">
        <f ca="1">TODAY() - 102</f>
        <v>43998</v>
      </c>
      <c r="E150" s="3">
        <f ca="1">_xlfn.IFNA(1 - (TODAY() - D150) / VLOOKUP(C150, tiers, 2, FALSE), "")</f>
        <v>8.9285714285714302E-2</v>
      </c>
      <c r="F150" t="s">
        <v>152</v>
      </c>
      <c r="G150" s="1"/>
      <c r="H150" s="5"/>
    </row>
    <row r="151" spans="1:8" x14ac:dyDescent="0.2">
      <c r="A151" t="s">
        <v>43</v>
      </c>
      <c r="B151" t="s">
        <v>27</v>
      </c>
      <c r="C151">
        <v>1</v>
      </c>
      <c r="D151" s="1">
        <f ca="1">TODAY() - 108</f>
        <v>43992</v>
      </c>
      <c r="E151" s="3">
        <f ca="1">_xlfn.IFNA(1 - (TODAY() - D151) / VLOOKUP(C151, tiers, 2, FALSE), "")</f>
        <v>3.5714285714285698E-2</v>
      </c>
      <c r="F151" t="s">
        <v>151</v>
      </c>
      <c r="G151" s="1"/>
      <c r="H151" s="5"/>
    </row>
  </sheetData>
  <sortState ref="A2:H151">
    <sortCondition descending="1" ref="C2:C151"/>
    <sortCondition descending="1" ref="D2:D151"/>
    <sortCondition ref="B2:B151"/>
  </sortState>
  <conditionalFormatting sqref="E1:E1048576">
    <cfRule type="cellIs" dxfId="5" priority="13" operator="lessThan">
      <formula>0</formula>
    </cfRule>
    <cfRule type="cellIs" dxfId="4" priority="12" operator="between">
      <formula>0</formula>
      <formula>0.2</formula>
    </cfRule>
    <cfRule type="containsBlanks" dxfId="3" priority="11">
      <formula>LEN(TRIM(E1))=0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1CF3-6D3C-7348-A016-1B5EC113ACB0}">
  <dimension ref="A1:A2"/>
  <sheetViews>
    <sheetView workbookViewId="0">
      <selection activeCell="A5" sqref="A5"/>
    </sheetView>
  </sheetViews>
  <sheetFormatPr baseColWidth="10" defaultRowHeight="16" x14ac:dyDescent="0.2"/>
  <cols>
    <col min="1" max="1" width="18.33203125" customWidth="1"/>
    <col min="2" max="2" width="8.83203125" customWidth="1"/>
  </cols>
  <sheetData>
    <row r="1" spans="1:1" s="4" customFormat="1" ht="21" thickBot="1" x14ac:dyDescent="0.3">
      <c r="A1" s="4" t="s">
        <v>42</v>
      </c>
    </row>
    <row r="2" spans="1:1" ht="25" thickTop="1" x14ac:dyDescent="0.3">
      <c r="A2" s="6">
        <f ca="1">AVERAGE(recency)</f>
        <v>0.71124999999999994</v>
      </c>
    </row>
  </sheetData>
  <conditionalFormatting sqref="A2">
    <cfRule type="cellIs" dxfId="43" priority="1" operator="lessThan">
      <formula>0.45</formula>
    </cfRule>
    <cfRule type="cellIs" dxfId="42" priority="2" operator="between">
      <formula>0.45</formula>
      <formula>0.5</formula>
    </cfRule>
    <cfRule type="cellIs" dxfId="41" priority="3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0EA47-1105-464D-B7BF-3597877D9E20}">
  <dimension ref="A1:B4"/>
  <sheetViews>
    <sheetView workbookViewId="0">
      <selection activeCell="B4" sqref="B4"/>
    </sheetView>
  </sheetViews>
  <sheetFormatPr baseColWidth="10" defaultRowHeight="16" x14ac:dyDescent="0.2"/>
  <cols>
    <col min="1" max="1" width="6.1640625" customWidth="1"/>
    <col min="2" max="2" width="31.1640625" customWidth="1"/>
  </cols>
  <sheetData>
    <row r="1" spans="1:2" s="4" customFormat="1" ht="21" thickBot="1" x14ac:dyDescent="0.3">
      <c r="A1" s="4" t="s">
        <v>36</v>
      </c>
      <c r="B1" s="4" t="s">
        <v>41</v>
      </c>
    </row>
    <row r="2" spans="1:2" ht="17" thickTop="1" x14ac:dyDescent="0.2">
      <c r="A2">
        <v>3</v>
      </c>
      <c r="B2">
        <v>7</v>
      </c>
    </row>
    <row r="3" spans="1:2" x14ac:dyDescent="0.2">
      <c r="A3">
        <v>2</v>
      </c>
      <c r="B3">
        <v>28</v>
      </c>
    </row>
    <row r="4" spans="1:2" x14ac:dyDescent="0.2">
      <c r="A4">
        <v>1</v>
      </c>
      <c r="B4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power_circles</vt:lpstr>
      <vt:lpstr>average_recency</vt:lpstr>
      <vt:lpstr>tiers</vt:lpstr>
      <vt:lpstr>description</vt:lpstr>
      <vt:lpstr>first</vt:lpstr>
      <vt:lpstr>last</vt:lpstr>
      <vt:lpstr>last_contacted</vt:lpstr>
      <vt:lpstr>power_circles!merged</vt:lpstr>
      <vt:lpstr>recency</vt:lpstr>
      <vt:lpstr>tier</vt:lpstr>
      <vt:lpstr>tiers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Shah</dc:creator>
  <cp:lastModifiedBy>Raman Shah</cp:lastModifiedBy>
  <dcterms:created xsi:type="dcterms:W3CDTF">2020-07-16T19:15:40Z</dcterms:created>
  <dcterms:modified xsi:type="dcterms:W3CDTF">2020-09-26T20:34:40Z</dcterms:modified>
</cp:coreProperties>
</file>