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01IntroToManagement/"/>
    </mc:Choice>
  </mc:AlternateContent>
  <xr:revisionPtr revIDLastSave="14" documentId="8_{01FD12AF-A4E0-4546-B69D-F3BDA0572B83}" xr6:coauthVersionLast="45" xr6:coauthVersionMax="47" xr10:uidLastSave="{62F8B557-5699-49D3-A3C4-64FAC20C2041}"/>
  <bookViews>
    <workbookView xWindow="-120" yWindow="450" windowWidth="22905" windowHeight="13680" activeTab="1" xr2:uid="{00000000-000D-0000-FFFF-FFFF00000000}"/>
  </bookViews>
  <sheets>
    <sheet name="Morris Crane" sheetId="3" r:id="rId1"/>
    <sheet name="Ship" sheetId="9" r:id="rId2"/>
    <sheet name="treeCalc_3" sheetId="10" state="hidden" r:id="rId3"/>
    <sheet name="treeCalc_1" sheetId="4" state="hidden" r:id="rId4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PTreeObjectReference(PTDecisionTree_3,treeCalc_3!$A$1)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treeList" hidden="1">"10100000000000000000000000000000000000000000000000000000000000000000000000000000000000000000000000000000000000000000000000000000000000000000000000000000000000000000000000000000000000000000000000000000"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0" l="1"/>
  <c r="J55" i="10"/>
  <c r="K54" i="10"/>
  <c r="J54" i="10"/>
  <c r="J53" i="10"/>
  <c r="O53" i="10"/>
  <c r="J52" i="10"/>
  <c r="K51" i="10"/>
  <c r="J51" i="10"/>
  <c r="O51" i="10"/>
  <c r="K50" i="10"/>
  <c r="J50" i="10"/>
  <c r="K49" i="10"/>
  <c r="J49" i="10"/>
  <c r="J48" i="10"/>
  <c r="O48" i="10"/>
  <c r="K35" i="10"/>
  <c r="J35" i="10"/>
  <c r="K34" i="10"/>
  <c r="J34" i="10"/>
  <c r="K33" i="10"/>
  <c r="J33" i="10"/>
  <c r="O33" i="10"/>
  <c r="K32" i="10"/>
  <c r="J32" i="10"/>
  <c r="J31" i="10"/>
  <c r="O31" i="10"/>
  <c r="K30" i="10"/>
  <c r="J30" i="10"/>
  <c r="O30" i="10"/>
  <c r="J29" i="10"/>
  <c r="O29" i="10"/>
  <c r="J28" i="10"/>
  <c r="J17" i="10"/>
  <c r="O17" i="10"/>
  <c r="K47" i="10" l="1"/>
  <c r="J47" i="10"/>
  <c r="K46" i="10"/>
  <c r="J46" i="10"/>
  <c r="J45" i="10"/>
  <c r="O45" i="10"/>
  <c r="J44" i="10"/>
  <c r="K43" i="10"/>
  <c r="J43" i="10"/>
  <c r="O43" i="10"/>
  <c r="K42" i="10"/>
  <c r="J42" i="10"/>
  <c r="K41" i="10"/>
  <c r="J41" i="10"/>
  <c r="K40" i="10"/>
  <c r="J40" i="10"/>
  <c r="O40" i="10"/>
  <c r="J37" i="10"/>
  <c r="O37" i="10"/>
  <c r="J36" i="10"/>
  <c r="K39" i="10"/>
  <c r="J39" i="10"/>
  <c r="O39" i="10"/>
  <c r="K38" i="10"/>
  <c r="J38" i="10"/>
  <c r="J16" i="10"/>
  <c r="O16" i="10"/>
  <c r="K15" i="10"/>
  <c r="J15" i="10"/>
  <c r="O15" i="10"/>
  <c r="J12" i="10"/>
  <c r="K26" i="10" l="1"/>
  <c r="J26" i="10"/>
  <c r="K25" i="10"/>
  <c r="J25" i="10"/>
  <c r="K24" i="10"/>
  <c r="J24" i="10"/>
  <c r="O24" i="10"/>
  <c r="K27" i="10"/>
  <c r="J27" i="10"/>
  <c r="J23" i="10"/>
  <c r="O23" i="10"/>
  <c r="J22" i="10"/>
  <c r="K21" i="10"/>
  <c r="J21" i="10"/>
  <c r="O21" i="10"/>
  <c r="K20" i="10"/>
  <c r="J20" i="10"/>
  <c r="K19" i="10"/>
  <c r="J19" i="10"/>
  <c r="O19" i="10"/>
  <c r="K18" i="10"/>
  <c r="J18" i="10"/>
  <c r="K14" i="10"/>
  <c r="J14" i="10"/>
  <c r="O14" i="10"/>
  <c r="J13" i="10"/>
  <c r="O13" i="10"/>
  <c r="K11" i="10"/>
  <c r="J11" i="10"/>
  <c r="O11" i="10"/>
  <c r="B11" i="10"/>
  <c r="B2" i="10"/>
  <c r="J49" i="4"/>
  <c r="K48" i="4"/>
  <c r="J48" i="4"/>
  <c r="K47" i="4"/>
  <c r="J47" i="4"/>
  <c r="K46" i="4"/>
  <c r="J46" i="4"/>
  <c r="K45" i="4"/>
  <c r="J45" i="4"/>
  <c r="K44" i="4"/>
  <c r="J44" i="4"/>
  <c r="O44" i="4"/>
  <c r="J43" i="4"/>
  <c r="O43" i="4"/>
  <c r="K42" i="4"/>
  <c r="J42" i="4"/>
  <c r="O42" i="4"/>
  <c r="K41" i="4"/>
  <c r="J41" i="4"/>
  <c r="J22" i="4"/>
  <c r="O22" i="4"/>
  <c r="J40" i="4"/>
  <c r="K39" i="4"/>
  <c r="J39" i="4"/>
  <c r="K38" i="4"/>
  <c r="J38" i="4"/>
  <c r="K37" i="4"/>
  <c r="J37" i="4"/>
  <c r="K36" i="4"/>
  <c r="J36" i="4"/>
  <c r="K35" i="4"/>
  <c r="J35" i="4"/>
  <c r="O35" i="4"/>
  <c r="J34" i="4"/>
  <c r="O34" i="4"/>
  <c r="K33" i="4"/>
  <c r="J33" i="4"/>
  <c r="O33" i="4"/>
  <c r="K32" i="4"/>
  <c r="J32" i="4"/>
  <c r="J21" i="4"/>
  <c r="O21" i="4"/>
  <c r="K31" i="4"/>
  <c r="J31" i="4"/>
  <c r="K30" i="4"/>
  <c r="J30" i="4"/>
  <c r="K29" i="4"/>
  <c r="J29" i="4"/>
  <c r="K27" i="4"/>
  <c r="J27" i="4"/>
  <c r="O27" i="4"/>
  <c r="K28" i="4"/>
  <c r="J28" i="4"/>
  <c r="J25" i="4"/>
  <c r="O25" i="4"/>
  <c r="J26" i="4"/>
  <c r="K24" i="4"/>
  <c r="J24" i="4"/>
  <c r="O24" i="4"/>
  <c r="K23" i="4"/>
  <c r="J23" i="4"/>
  <c r="J20" i="4"/>
  <c r="O20" i="4"/>
  <c r="J12" i="4"/>
  <c r="O12" i="4"/>
  <c r="K19" i="4"/>
  <c r="J19" i="4"/>
  <c r="K18" i="4"/>
  <c r="J18" i="4"/>
  <c r="K17" i="4"/>
  <c r="J17" i="4"/>
  <c r="K15" i="4"/>
  <c r="J15" i="4"/>
  <c r="O15" i="4"/>
  <c r="K16" i="4"/>
  <c r="J16" i="4"/>
  <c r="J13" i="4"/>
  <c r="O13" i="4"/>
  <c r="J14" i="4"/>
  <c r="K11" i="4"/>
  <c r="J11" i="4"/>
  <c r="O11" i="4"/>
  <c r="B11" i="4"/>
  <c r="B2" i="4"/>
  <c r="F2" i="10"/>
  <c r="H15" i="9"/>
  <c r="G17" i="9"/>
  <c r="J31" i="9"/>
  <c r="H34" i="9"/>
  <c r="K47" i="9"/>
  <c r="J50" i="9"/>
  <c r="H28" i="9"/>
  <c r="I29" i="9"/>
  <c r="E33" i="9"/>
  <c r="G37" i="9"/>
  <c r="J53" i="9"/>
  <c r="J56" i="9"/>
  <c r="D32" i="9"/>
  <c r="I19" i="9"/>
  <c r="D9" i="9"/>
  <c r="H35" i="9"/>
  <c r="J45" i="9"/>
  <c r="I49" i="9"/>
  <c r="L58" i="9"/>
  <c r="K22" i="9"/>
  <c r="K23" i="9"/>
  <c r="G10" i="9"/>
  <c r="F36" i="9"/>
  <c r="K43" i="9"/>
  <c r="H48" i="9"/>
  <c r="F64" i="9"/>
  <c r="H63" i="9"/>
  <c r="H62" i="9"/>
  <c r="K82" i="9"/>
  <c r="H85" i="9"/>
  <c r="J69" i="9"/>
  <c r="K73" i="9"/>
  <c r="L75" i="9"/>
  <c r="K79" i="9"/>
  <c r="I89" i="9"/>
  <c r="J93" i="9"/>
  <c r="K95" i="9"/>
  <c r="G84" i="9"/>
  <c r="I80" i="9"/>
  <c r="I92" i="9"/>
  <c r="K78" i="9"/>
  <c r="K94" i="9"/>
  <c r="K27" i="9"/>
  <c r="G11" i="9"/>
  <c r="I18" i="9"/>
  <c r="F61" i="9"/>
  <c r="I38" i="9"/>
  <c r="L55" i="9"/>
  <c r="K50" i="9"/>
  <c r="F13" i="9"/>
  <c r="H21" i="9"/>
  <c r="E6" i="9"/>
  <c r="I39" i="9"/>
  <c r="L59" i="9"/>
  <c r="L54" i="9"/>
  <c r="H18" i="9"/>
  <c r="H14" i="9"/>
  <c r="E7" i="9"/>
  <c r="H38" i="9"/>
  <c r="K51" i="9"/>
  <c r="K42" i="9"/>
  <c r="J25" i="9"/>
  <c r="K26" i="9"/>
  <c r="J30" i="9"/>
  <c r="D6" i="9"/>
  <c r="H41" i="9"/>
  <c r="K57" i="9"/>
  <c r="K46" i="9"/>
  <c r="G62" i="9"/>
  <c r="G65" i="9"/>
  <c r="K66" i="9"/>
  <c r="J86" i="9"/>
  <c r="I77" i="9"/>
  <c r="K67" i="9"/>
  <c r="L71" i="9"/>
  <c r="J81" i="9"/>
  <c r="K83" i="9"/>
  <c r="J87" i="9"/>
  <c r="K91" i="9"/>
  <c r="L74" i="9"/>
  <c r="I68" i="9"/>
  <c r="I86" i="9"/>
  <c r="L70" i="9"/>
  <c r="K90" i="9"/>
  <c r="A55" i="10" l="1"/>
  <c r="A54" i="10"/>
  <c r="A53" i="10"/>
  <c r="A52" i="10"/>
  <c r="A51" i="10"/>
  <c r="A50" i="10"/>
  <c r="A49" i="10"/>
  <c r="A48" i="10"/>
  <c r="A35" i="10"/>
  <c r="A34" i="10"/>
  <c r="A33" i="10"/>
  <c r="A32" i="10"/>
  <c r="A31" i="10"/>
  <c r="A30" i="10"/>
  <c r="A29" i="10"/>
  <c r="A28" i="10"/>
  <c r="A37" i="10"/>
  <c r="A47" i="10"/>
  <c r="A46" i="10"/>
  <c r="A45" i="10"/>
  <c r="A44" i="10"/>
  <c r="A43" i="10"/>
  <c r="A42" i="10"/>
  <c r="A41" i="10"/>
  <c r="A40" i="10"/>
  <c r="A36" i="10"/>
  <c r="A17" i="10"/>
  <c r="A39" i="10"/>
  <c r="A38" i="10"/>
  <c r="A16" i="10"/>
  <c r="A24" i="10"/>
  <c r="A25" i="10"/>
  <c r="A26" i="10"/>
  <c r="A15" i="10"/>
  <c r="A21" i="10"/>
  <c r="A22" i="10"/>
  <c r="A23" i="10"/>
  <c r="A27" i="10"/>
  <c r="A20" i="10"/>
  <c r="A14" i="10"/>
  <c r="A18" i="10"/>
  <c r="A19" i="10"/>
  <c r="A13" i="10"/>
  <c r="A12" i="10"/>
  <c r="A11" i="10"/>
  <c r="F2" i="4" l="1"/>
  <c r="G22" i="3"/>
  <c r="F42" i="3"/>
  <c r="H52" i="3"/>
  <c r="I11" i="3"/>
  <c r="C79" i="3"/>
  <c r="E48" i="3"/>
  <c r="F43" i="3"/>
  <c r="I12" i="3"/>
  <c r="I49" i="3"/>
  <c r="F37" i="3"/>
  <c r="C23" i="3"/>
  <c r="F21" i="3"/>
  <c r="F25" i="3"/>
  <c r="D5" i="3"/>
  <c r="E78" i="3"/>
  <c r="I14" i="3"/>
  <c r="F3" i="3"/>
  <c r="C75" i="3"/>
  <c r="I7" i="3"/>
  <c r="E6" i="3"/>
  <c r="H59" i="3"/>
  <c r="H18" i="3"/>
  <c r="F26" i="3"/>
  <c r="I55" i="3"/>
  <c r="I13" i="3"/>
  <c r="D24" i="3"/>
  <c r="D80" i="3"/>
  <c r="G21" i="3"/>
  <c r="G43" i="3"/>
  <c r="F46" i="3"/>
  <c r="F67" i="3"/>
  <c r="F4" i="3"/>
  <c r="E70" i="3"/>
  <c r="G64" i="3"/>
  <c r="I33" i="3"/>
  <c r="F74" i="3"/>
  <c r="G44" i="3"/>
  <c r="I50" i="3"/>
  <c r="F71" i="3"/>
  <c r="D76" i="3"/>
  <c r="I56" i="3"/>
  <c r="G38" i="3"/>
  <c r="H39" i="3"/>
  <c r="I8" i="3"/>
  <c r="I53" i="3"/>
  <c r="F68" i="3"/>
  <c r="H17" i="3"/>
  <c r="F63" i="3"/>
  <c r="I30" i="3"/>
  <c r="H10" i="3"/>
  <c r="E28" i="3"/>
  <c r="F57" i="3"/>
  <c r="F73" i="3"/>
  <c r="D47" i="3"/>
  <c r="G63" i="3"/>
  <c r="G16" i="3"/>
  <c r="I34" i="3"/>
  <c r="D79" i="3"/>
  <c r="F15" i="3"/>
  <c r="D27" i="3"/>
  <c r="I35" i="3"/>
  <c r="I36" i="3"/>
  <c r="E77" i="3"/>
  <c r="F62" i="3"/>
  <c r="H40" i="3"/>
  <c r="G58" i="3"/>
  <c r="I54" i="3"/>
  <c r="F72" i="3"/>
  <c r="F20" i="3"/>
  <c r="F45" i="3"/>
  <c r="C66" i="3"/>
  <c r="H32" i="3"/>
  <c r="H60" i="3"/>
  <c r="I29" i="3"/>
  <c r="A48" i="4"/>
  <c r="A11" i="4"/>
  <c r="A18" i="4"/>
  <c r="A43" i="4"/>
  <c r="A42" i="4"/>
  <c r="A37" i="4"/>
  <c r="A21" i="4"/>
  <c r="A36" i="4"/>
  <c r="A29" i="4"/>
  <c r="A47" i="4"/>
  <c r="A45" i="4"/>
  <c r="A19" i="4"/>
  <c r="A15" i="4"/>
  <c r="A41" i="4"/>
  <c r="A12" i="4"/>
  <c r="A28" i="4"/>
  <c r="A31" i="4"/>
  <c r="A30" i="4"/>
  <c r="A44" i="4"/>
  <c r="A26" i="4"/>
  <c r="A35" i="4"/>
  <c r="A24" i="4"/>
  <c r="A46" i="4"/>
  <c r="A39" i="4"/>
  <c r="A38" i="4"/>
  <c r="A25" i="4"/>
  <c r="A27" i="4"/>
  <c r="A17" i="4"/>
  <c r="A34" i="4"/>
  <c r="A13" i="4"/>
  <c r="A40" i="4"/>
  <c r="A49" i="4"/>
  <c r="A23" i="4"/>
  <c r="A14" i="4"/>
  <c r="A32" i="4"/>
  <c r="A20" i="4"/>
  <c r="A16" i="4"/>
  <c r="A22" i="4"/>
  <c r="A33" i="4"/>
</calcChain>
</file>

<file path=xl/sharedStrings.xml><?xml version="1.0" encoding="utf-8"?>
<sst xmlns="http://schemas.openxmlformats.org/spreadsheetml/2006/main" count="518" uniqueCount="157">
  <si>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</si>
  <si>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</si>
  <si>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</si>
  <si>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</si>
  <si>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</si>
  <si>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</si>
  <si>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</si>
  <si>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</si>
  <si>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</si>
  <si>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</si>
  <si>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</si>
  <si>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</si>
  <si>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</si>
  <si>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</si>
  <si>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</si>
  <si>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</si>
  <si>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</si>
  <si>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</si>
  <si>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</si>
  <si>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</si>
  <si>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</si>
  <si>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</si>
  <si>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</si>
  <si>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</si>
  <si>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</si>
  <si>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</si>
  <si>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</si>
  <si>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</si>
  <si>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</si>
  <si>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</si>
  <si>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</si>
  <si>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</si>
  <si>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</si>
  <si>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</si>
  <si>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</si>
  <si>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</si>
  <si>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</si>
  <si>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7.5.0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</si>
  <si>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</si>
  <si>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</si>
  <si>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</si>
  <si>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</si>
  <si>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</si>
  <si>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</si>
  <si>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</si>
  <si>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4,0,0,0,1,0,0</t>
  </si>
  <si>
    <t>2,0,0,3,2,3,4,0,0,0</t>
  </si>
  <si>
    <t>Dayton</t>
  </si>
  <si>
    <t>Stern</t>
  </si>
  <si>
    <t>Scrap</t>
  </si>
  <si>
    <t>4,0,0,0,3,0,0</t>
  </si>
  <si>
    <t>1,0,0,2,5,6,1,0,0</t>
  </si>
  <si>
    <t>Yes</t>
  </si>
  <si>
    <t>No</t>
  </si>
  <si>
    <t>4,0,0,0,5,0,0</t>
  </si>
  <si>
    <t>1,0,0,3,7,8,9,3,0,0</t>
  </si>
  <si>
    <t>Low</t>
  </si>
  <si>
    <t>Medium</t>
  </si>
  <si>
    <t>High</t>
  </si>
  <si>
    <t>4,0,0,0,10,0,0</t>
  </si>
  <si>
    <t>2,0,0,3,10,11,12,1,0,0</t>
  </si>
  <si>
    <t>1,0,0,2,13,14,2,0,0</t>
  </si>
  <si>
    <t>4,0,0,0,11,0,0</t>
  </si>
  <si>
    <t>4,0,0,0,12,0,0</t>
  </si>
  <si>
    <t>4,0,0,0,14,0,0</t>
  </si>
  <si>
    <t>4,0,0,0,24,0,0</t>
  </si>
  <si>
    <t>223E7BE2</t>
  </si>
  <si>
    <t>Morris Construction</t>
  </si>
  <si>
    <t>What to do?</t>
  </si>
  <si>
    <t>2,0,0,2,2,3,0,0,0</t>
  </si>
  <si>
    <t>Does Stern Buy?</t>
  </si>
  <si>
    <t>For What Price?</t>
  </si>
  <si>
    <t>Original</t>
  </si>
  <si>
    <t>Does Dayton Buy?</t>
  </si>
  <si>
    <t>2,0,0,2,15,16,10,0,0</t>
  </si>
  <si>
    <t>4,0,0,0,15,0,0</t>
  </si>
  <si>
    <t>1,0,0,2,17,18,14,0,0</t>
  </si>
  <si>
    <t>For How Much?</t>
  </si>
  <si>
    <t>4,0,0,0,17,0,0</t>
  </si>
  <si>
    <t>1,0,0,3,19,20,21,15,0,0</t>
  </si>
  <si>
    <t>1,0,0,2,22,23,2,0,0</t>
  </si>
  <si>
    <t>2,0,0,2,24,30,11,0,0</t>
  </si>
  <si>
    <t>1,0,0,2,25,29,23,0,0</t>
  </si>
  <si>
    <t>1,0,0,3,26,27,28,24,0,0</t>
  </si>
  <si>
    <t>4,0,0,0,25,0,0</t>
  </si>
  <si>
    <t>4,0,0,0,23,0,0</t>
  </si>
  <si>
    <t>1,0,0,2,31,32,2,0,0</t>
  </si>
  <si>
    <t>2,0,0,2,33,39,12,0,0</t>
  </si>
  <si>
    <t>1,0,0,2,34,38,32,0,0</t>
  </si>
  <si>
    <t>1,0,0,3,35,36,37,33,0,0</t>
  </si>
  <si>
    <t>4,0,0,0,34,0,0</t>
  </si>
  <si>
    <t>4,0,0,0,33,0,0</t>
  </si>
  <si>
    <t>4,0,0,0,32,0,0</t>
  </si>
  <si>
    <t>How Much to Bid?</t>
  </si>
  <si>
    <t>Engine Repaired?</t>
  </si>
  <si>
    <t>1,0,0,2,4,5,1,0,0</t>
  </si>
  <si>
    <t>4,0,0,0,4,0,0</t>
  </si>
  <si>
    <t>1,0,0,2,8,9,3,0,0</t>
  </si>
  <si>
    <t>4,0,0,0,9,0,0</t>
  </si>
  <si>
    <t>Lose Steerage?</t>
  </si>
  <si>
    <t>Does the Ship Sink?</t>
  </si>
  <si>
    <t>1,0,0,2,15,16,13,0,0</t>
  </si>
  <si>
    <t>4,0,0,0,13,0,0</t>
  </si>
  <si>
    <t>No - Make it to Durban</t>
  </si>
  <si>
    <t>Yes - Lose Ship and Crew</t>
  </si>
  <si>
    <t>37D47CC1</t>
  </si>
  <si>
    <t>0,3,1,0,0,Exponential, 0,0,-1,0,-1,-1,.0001</t>
  </si>
  <si>
    <t>The Ship</t>
  </si>
  <si>
    <t>Call for a tow?</t>
  </si>
  <si>
    <t>Does the weather hold?</t>
  </si>
  <si>
    <t>Ride it out</t>
  </si>
  <si>
    <t>Abandon ship - Crew Survives</t>
  </si>
  <si>
    <t>What happens to ship?</t>
  </si>
  <si>
    <t>Yes - Make it to Durban</t>
  </si>
  <si>
    <t>1,0,0,2,10,11,4,0,0</t>
  </si>
  <si>
    <t>Yes - Ship and Crew Saved</t>
  </si>
  <si>
    <t>2,0,0,2,12,13,9,0,0</t>
  </si>
  <si>
    <t>1,0,0,2,14,17,11,0,0</t>
  </si>
  <si>
    <t>Force call for tow - Is tow available?</t>
  </si>
  <si>
    <t>4,0,0,0,21,0,0</t>
  </si>
  <si>
    <t>Ship survives storm?</t>
  </si>
  <si>
    <t>No - Lose Ship and Crew</t>
  </si>
  <si>
    <t>1,0,0,2,24,25,21,0,0</t>
  </si>
  <si>
    <t>Yes - Pay Penalty but Ship and Crew Saved</t>
  </si>
  <si>
    <t>Yes - Pay Penalty but Ship and Crew survive</t>
  </si>
  <si>
    <t>Abandon Ship - Lose half the crew</t>
  </si>
  <si>
    <t>Founders off the coast - Abandon ship and crew survives</t>
  </si>
  <si>
    <t>Drifts to Australia - Penalty</t>
  </si>
  <si>
    <t>4,0,0,0,6,0,0</t>
  </si>
  <si>
    <t>2,0,0,2,26,27,6,0,0</t>
  </si>
  <si>
    <t>4,0,0,0,30,0,0</t>
  </si>
  <si>
    <t>Pursue Stern?</t>
  </si>
  <si>
    <t>Tow Available?</t>
  </si>
  <si>
    <t>4,0,0,0,35,0,0</t>
  </si>
  <si>
    <t>2,0,0,2,6,7,3,0,0</t>
  </si>
  <si>
    <t>1,0,0,2,28,29,5,0,0</t>
  </si>
  <si>
    <t>1,0,0,2,36,37,33,0,0</t>
  </si>
  <si>
    <t>Abandon ship immediately?</t>
  </si>
  <si>
    <t>4,0,0,0,29,0,0</t>
  </si>
  <si>
    <t>1,0,0,2,30,33,29,0,0</t>
  </si>
  <si>
    <t>1,0,0,2,31,32,27,0,0</t>
  </si>
  <si>
    <t>2,0,0,2,34,35,27,0,0</t>
  </si>
  <si>
    <t>Yes - Ship lost but crew saved</t>
  </si>
  <si>
    <t>4,0,0,0,7,0,0</t>
  </si>
  <si>
    <t>Call for tow?</t>
  </si>
  <si>
    <t>4,0,0,0,41,0,0</t>
  </si>
  <si>
    <t>Abandon Ship Immediately?</t>
  </si>
  <si>
    <t>2,0,0,2,18,19,5,0,0</t>
  </si>
  <si>
    <t>1,0,0,2,20,41,7,0,0</t>
  </si>
  <si>
    <t>2,0,0,2,21,38,19,0,0</t>
  </si>
  <si>
    <t>1,0,0,2,22,23,20,0,0</t>
  </si>
  <si>
    <t>1,0,0,2,39,40,20,0,0</t>
  </si>
  <si>
    <t>4,0,0,0,38,0,0</t>
  </si>
  <si>
    <t>2,0,0,2,42,43,19,0,0</t>
  </si>
  <si>
    <t>1,0,0,2,44,45,41,0,0</t>
  </si>
  <si>
    <t>4,0,0,0,43,0,0</t>
  </si>
  <si>
    <t>8.0.1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</si>
</sst>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238887</xdr:colOff>
      <xdr:row>62</xdr:row>
      <xdr:rowOff>177800</xdr:rowOff>
    </xdr:from>
    <xdr:to>
      <xdr:col>6</xdr:col>
      <xdr:colOff>127</xdr:colOff>
      <xdr:row>62</xdr:row>
      <xdr:rowOff>177800</xdr:rowOff>
    </xdr:to>
    <xdr:cxnSp macro="_xll.PtreeEvent_ObjectClick">
      <xdr:nvCxnSpPr>
        <xdr:cNvPr id="202" name="PTObj_DBranchHLine_1_39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>
          <a:off x="6982587" y="11516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60</xdr:row>
      <xdr:rowOff>172720</xdr:rowOff>
    </xdr:from>
    <xdr:to>
      <xdr:col>5</xdr:col>
      <xdr:colOff>238887</xdr:colOff>
      <xdr:row>62</xdr:row>
      <xdr:rowOff>177800</xdr:rowOff>
    </xdr:to>
    <xdr:cxnSp macro="_xll.PtreeEvent_ObjectClick">
      <xdr:nvCxnSpPr>
        <xdr:cNvPr id="201" name="PTObj_DBranchDLine_1_39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>
          <a:off x="6830187" y="11145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58</xdr:row>
      <xdr:rowOff>177800</xdr:rowOff>
    </xdr:from>
    <xdr:to>
      <xdr:col>7</xdr:col>
      <xdr:colOff>127</xdr:colOff>
      <xdr:row>58</xdr:row>
      <xdr:rowOff>177800</xdr:rowOff>
    </xdr:to>
    <xdr:cxnSp macro="_xll.PtreeEvent_ObjectClick">
      <xdr:nvCxnSpPr>
        <xdr:cNvPr id="198" name="PTObj_DBranchHLine_1_3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>
          <a:off x="8506587" y="107848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56</xdr:row>
      <xdr:rowOff>172720</xdr:rowOff>
    </xdr:from>
    <xdr:to>
      <xdr:col>6</xdr:col>
      <xdr:colOff>238887</xdr:colOff>
      <xdr:row>58</xdr:row>
      <xdr:rowOff>177800</xdr:rowOff>
    </xdr:to>
    <xdr:cxnSp macro="_xll.PtreeEvent_ObjectClick">
      <xdr:nvCxnSpPr>
        <xdr:cNvPr id="197" name="PTObj_DBranchDLine_1_38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>
          <a:off x="8354187" y="10414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54</xdr:row>
      <xdr:rowOff>177800</xdr:rowOff>
    </xdr:from>
    <xdr:to>
      <xdr:col>8</xdr:col>
      <xdr:colOff>127</xdr:colOff>
      <xdr:row>54</xdr:row>
      <xdr:rowOff>177800</xdr:rowOff>
    </xdr:to>
    <xdr:cxnSp macro="_xll.PtreeEvent_ObjectClick">
      <xdr:nvCxnSpPr>
        <xdr:cNvPr id="194" name="PTObj_DBranchHLine_1_37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>
          <a:off x="10030587" y="100533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50</xdr:row>
      <xdr:rowOff>172720</xdr:rowOff>
    </xdr:from>
    <xdr:to>
      <xdr:col>7</xdr:col>
      <xdr:colOff>238887</xdr:colOff>
      <xdr:row>54</xdr:row>
      <xdr:rowOff>177800</xdr:rowOff>
    </xdr:to>
    <xdr:cxnSp macro="_xll.PtreeEvent_ObjectClick">
      <xdr:nvCxnSpPr>
        <xdr:cNvPr id="193" name="PTObj_DBranchDLine_1_37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/>
      </xdr:nvCxnSpPr>
      <xdr:spPr>
        <a:xfrm>
          <a:off x="9878187" y="93167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52</xdr:row>
      <xdr:rowOff>177800</xdr:rowOff>
    </xdr:from>
    <xdr:to>
      <xdr:col>8</xdr:col>
      <xdr:colOff>127</xdr:colOff>
      <xdr:row>52</xdr:row>
      <xdr:rowOff>177800</xdr:rowOff>
    </xdr:to>
    <xdr:cxnSp macro="_xll.PtreeEvent_ObjectClick">
      <xdr:nvCxnSpPr>
        <xdr:cNvPr id="190" name="PTObj_DBranchHLine_1_36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>
          <a:off x="10030587" y="9687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50</xdr:row>
      <xdr:rowOff>172720</xdr:rowOff>
    </xdr:from>
    <xdr:to>
      <xdr:col>7</xdr:col>
      <xdr:colOff>238887</xdr:colOff>
      <xdr:row>52</xdr:row>
      <xdr:rowOff>177800</xdr:rowOff>
    </xdr:to>
    <xdr:cxnSp macro="_xll.PtreeEvent_ObjectClick">
      <xdr:nvCxnSpPr>
        <xdr:cNvPr id="189" name="PTObj_DBranchDLine_1_3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9878187" y="93167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48</xdr:row>
      <xdr:rowOff>177800</xdr:rowOff>
    </xdr:from>
    <xdr:to>
      <xdr:col>8</xdr:col>
      <xdr:colOff>127</xdr:colOff>
      <xdr:row>48</xdr:row>
      <xdr:rowOff>177800</xdr:rowOff>
    </xdr:to>
    <xdr:cxnSp macro="_xll.PtreeEvent_ObjectClick">
      <xdr:nvCxnSpPr>
        <xdr:cNvPr id="186" name="PTObj_DBranchHLine_1_3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>
          <a:off x="10030587" y="89560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48</xdr:row>
      <xdr:rowOff>177800</xdr:rowOff>
    </xdr:from>
    <xdr:to>
      <xdr:col>7</xdr:col>
      <xdr:colOff>238887</xdr:colOff>
      <xdr:row>50</xdr:row>
      <xdr:rowOff>172720</xdr:rowOff>
    </xdr:to>
    <xdr:cxnSp macro="_xll.PtreeEvent_ObjectClick">
      <xdr:nvCxnSpPr>
        <xdr:cNvPr id="185" name="PTObj_DBranchDLine_1_35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/>
      </xdr:nvCxnSpPr>
      <xdr:spPr>
        <a:xfrm flipV="1">
          <a:off x="9878187" y="89560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50</xdr:row>
      <xdr:rowOff>177800</xdr:rowOff>
    </xdr:from>
    <xdr:to>
      <xdr:col>7</xdr:col>
      <xdr:colOff>127</xdr:colOff>
      <xdr:row>50</xdr:row>
      <xdr:rowOff>177800</xdr:rowOff>
    </xdr:to>
    <xdr:cxnSp macro="_xll.PtreeEvent_ObjectClick">
      <xdr:nvCxnSpPr>
        <xdr:cNvPr id="182" name="PTObj_DBranchHLine_1_34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/>
      </xdr:nvCxnSpPr>
      <xdr:spPr>
        <a:xfrm>
          <a:off x="8506587" y="93218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50</xdr:row>
      <xdr:rowOff>177800</xdr:rowOff>
    </xdr:from>
    <xdr:to>
      <xdr:col>6</xdr:col>
      <xdr:colOff>238887</xdr:colOff>
      <xdr:row>56</xdr:row>
      <xdr:rowOff>172720</xdr:rowOff>
    </xdr:to>
    <xdr:cxnSp macro="_xll.PtreeEvent_ObjectClick">
      <xdr:nvCxnSpPr>
        <xdr:cNvPr id="181" name="PTObj_DBranchDLine_1_3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 flipV="1">
          <a:off x="8354187" y="9321800"/>
          <a:ext cx="152400" cy="1092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56</xdr:row>
      <xdr:rowOff>177800</xdr:rowOff>
    </xdr:from>
    <xdr:to>
      <xdr:col>6</xdr:col>
      <xdr:colOff>127</xdr:colOff>
      <xdr:row>56</xdr:row>
      <xdr:rowOff>177800</xdr:rowOff>
    </xdr:to>
    <xdr:cxnSp macro="_xll.PtreeEvent_ObjectClick">
      <xdr:nvCxnSpPr>
        <xdr:cNvPr id="178" name="PTObj_DBranchHLine_1_3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/>
      </xdr:nvCxnSpPr>
      <xdr:spPr>
        <a:xfrm>
          <a:off x="6982587" y="10419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56</xdr:row>
      <xdr:rowOff>177800</xdr:rowOff>
    </xdr:from>
    <xdr:to>
      <xdr:col>5</xdr:col>
      <xdr:colOff>238887</xdr:colOff>
      <xdr:row>60</xdr:row>
      <xdr:rowOff>172720</xdr:rowOff>
    </xdr:to>
    <xdr:cxnSp macro="_xll.PtreeEvent_ObjectClick">
      <xdr:nvCxnSpPr>
        <xdr:cNvPr id="177" name="PTObj_DBranchDLine_1_3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flipV="1">
          <a:off x="6830187" y="104190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60</xdr:row>
      <xdr:rowOff>177800</xdr:rowOff>
    </xdr:from>
    <xdr:to>
      <xdr:col>5</xdr:col>
      <xdr:colOff>127</xdr:colOff>
      <xdr:row>60</xdr:row>
      <xdr:rowOff>177800</xdr:rowOff>
    </xdr:to>
    <xdr:cxnSp macro="_xll.PtreeEvent_ObjectClick">
      <xdr:nvCxnSpPr>
        <xdr:cNvPr id="174" name="PTObj_DBranchHLine_1_3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/>
      </xdr:nvCxnSpPr>
      <xdr:spPr>
        <a:xfrm>
          <a:off x="5450967" y="111506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46</xdr:row>
      <xdr:rowOff>172720</xdr:rowOff>
    </xdr:from>
    <xdr:to>
      <xdr:col>4</xdr:col>
      <xdr:colOff>238887</xdr:colOff>
      <xdr:row>60</xdr:row>
      <xdr:rowOff>177800</xdr:rowOff>
    </xdr:to>
    <xdr:cxnSp macro="_xll.PtreeEvent_ObjectClick">
      <xdr:nvCxnSpPr>
        <xdr:cNvPr id="173" name="PTObj_DBranchDLine_1_3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/>
      </xdr:nvCxnSpPr>
      <xdr:spPr>
        <a:xfrm>
          <a:off x="5298567" y="858520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44</xdr:row>
      <xdr:rowOff>177800</xdr:rowOff>
    </xdr:from>
    <xdr:to>
      <xdr:col>5</xdr:col>
      <xdr:colOff>127</xdr:colOff>
      <xdr:row>44</xdr:row>
      <xdr:rowOff>177800</xdr:rowOff>
    </xdr:to>
    <xdr:cxnSp macro="_xll.PtreeEvent_ObjectClick">
      <xdr:nvCxnSpPr>
        <xdr:cNvPr id="170" name="PTObj_DBranchHLine_1_3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>
          <a:off x="5450967" y="82245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44</xdr:row>
      <xdr:rowOff>177800</xdr:rowOff>
    </xdr:from>
    <xdr:to>
      <xdr:col>4</xdr:col>
      <xdr:colOff>238887</xdr:colOff>
      <xdr:row>46</xdr:row>
      <xdr:rowOff>172720</xdr:rowOff>
    </xdr:to>
    <xdr:cxnSp macro="_xll.PtreeEvent_ObjectClick">
      <xdr:nvCxnSpPr>
        <xdr:cNvPr id="169" name="PTObj_DBranchDLine_1_3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/>
      </xdr:nvCxnSpPr>
      <xdr:spPr>
        <a:xfrm flipV="1">
          <a:off x="5298567" y="8224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46</xdr:row>
      <xdr:rowOff>177800</xdr:rowOff>
    </xdr:from>
    <xdr:to>
      <xdr:col>4</xdr:col>
      <xdr:colOff>127</xdr:colOff>
      <xdr:row>46</xdr:row>
      <xdr:rowOff>177800</xdr:rowOff>
    </xdr:to>
    <xdr:cxnSp macro="_xll.PtreeEvent_ObjectClick">
      <xdr:nvCxnSpPr>
        <xdr:cNvPr id="166" name="PTObj_DBranchHLine_1_1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3919347" y="85902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172720</xdr:rowOff>
    </xdr:from>
    <xdr:to>
      <xdr:col>3</xdr:col>
      <xdr:colOff>238887</xdr:colOff>
      <xdr:row>46</xdr:row>
      <xdr:rowOff>177800</xdr:rowOff>
    </xdr:to>
    <xdr:cxnSp macro="_xll.PtreeEvent_ObjectClick">
      <xdr:nvCxnSpPr>
        <xdr:cNvPr id="165" name="PTObj_DBranchDLine_1_1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3766947" y="4196080"/>
          <a:ext cx="152400" cy="4394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42</xdr:row>
      <xdr:rowOff>177800</xdr:rowOff>
    </xdr:from>
    <xdr:to>
      <xdr:col>6</xdr:col>
      <xdr:colOff>127</xdr:colOff>
      <xdr:row>42</xdr:row>
      <xdr:rowOff>177800</xdr:rowOff>
    </xdr:to>
    <xdr:cxnSp macro="_xll.PtreeEvent_ObjectClick">
      <xdr:nvCxnSpPr>
        <xdr:cNvPr id="158" name="PTObj_DBranchHLine_1_30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6982587" y="78587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40</xdr:row>
      <xdr:rowOff>172720</xdr:rowOff>
    </xdr:from>
    <xdr:to>
      <xdr:col>5</xdr:col>
      <xdr:colOff>238887</xdr:colOff>
      <xdr:row>42</xdr:row>
      <xdr:rowOff>177800</xdr:rowOff>
    </xdr:to>
    <xdr:cxnSp macro="_xll.PtreeEvent_ObjectClick">
      <xdr:nvCxnSpPr>
        <xdr:cNvPr id="157" name="PTObj_DBranchDLine_1_30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6830187" y="74879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38</xdr:row>
      <xdr:rowOff>177800</xdr:rowOff>
    </xdr:from>
    <xdr:to>
      <xdr:col>7</xdr:col>
      <xdr:colOff>127</xdr:colOff>
      <xdr:row>38</xdr:row>
      <xdr:rowOff>177800</xdr:rowOff>
    </xdr:to>
    <xdr:cxnSp macro="_xll.PtreeEvent_ObjectClick">
      <xdr:nvCxnSpPr>
        <xdr:cNvPr id="154" name="PTObj_DBranchHLine_1_29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/>
      </xdr:nvCxnSpPr>
      <xdr:spPr>
        <a:xfrm>
          <a:off x="8506587" y="71272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36</xdr:row>
      <xdr:rowOff>172720</xdr:rowOff>
    </xdr:from>
    <xdr:to>
      <xdr:col>6</xdr:col>
      <xdr:colOff>238887</xdr:colOff>
      <xdr:row>38</xdr:row>
      <xdr:rowOff>177800</xdr:rowOff>
    </xdr:to>
    <xdr:cxnSp macro="_xll.PtreeEvent_ObjectClick">
      <xdr:nvCxnSpPr>
        <xdr:cNvPr id="153" name="PTObj_DBranchDLine_1_29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>
          <a:off x="8354187" y="6756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34</xdr:row>
      <xdr:rowOff>177800</xdr:rowOff>
    </xdr:from>
    <xdr:to>
      <xdr:col>8</xdr:col>
      <xdr:colOff>127</xdr:colOff>
      <xdr:row>34</xdr:row>
      <xdr:rowOff>177800</xdr:rowOff>
    </xdr:to>
    <xdr:cxnSp macro="_xll.PtreeEvent_ObjectClick">
      <xdr:nvCxnSpPr>
        <xdr:cNvPr id="150" name="PTObj_DBranchHLine_1_28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10030587" y="6395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30</xdr:row>
      <xdr:rowOff>172720</xdr:rowOff>
    </xdr:from>
    <xdr:to>
      <xdr:col>7</xdr:col>
      <xdr:colOff>238887</xdr:colOff>
      <xdr:row>34</xdr:row>
      <xdr:rowOff>177800</xdr:rowOff>
    </xdr:to>
    <xdr:cxnSp macro="_xll.PtreeEvent_ObjectClick">
      <xdr:nvCxnSpPr>
        <xdr:cNvPr id="149" name="PTObj_DBranchDLine_1_2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/>
      </xdr:nvCxnSpPr>
      <xdr:spPr>
        <a:xfrm>
          <a:off x="9878187" y="56591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32</xdr:row>
      <xdr:rowOff>177800</xdr:rowOff>
    </xdr:from>
    <xdr:to>
      <xdr:col>8</xdr:col>
      <xdr:colOff>127</xdr:colOff>
      <xdr:row>32</xdr:row>
      <xdr:rowOff>177800</xdr:rowOff>
    </xdr:to>
    <xdr:cxnSp macro="_xll.PtreeEvent_ObjectClick">
      <xdr:nvCxnSpPr>
        <xdr:cNvPr id="146" name="PTObj_DBranchHLine_1_2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>
          <a:off x="10030587" y="60299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30</xdr:row>
      <xdr:rowOff>172720</xdr:rowOff>
    </xdr:from>
    <xdr:to>
      <xdr:col>7</xdr:col>
      <xdr:colOff>238887</xdr:colOff>
      <xdr:row>32</xdr:row>
      <xdr:rowOff>177800</xdr:rowOff>
    </xdr:to>
    <xdr:cxnSp macro="_xll.PtreeEvent_ObjectClick">
      <xdr:nvCxnSpPr>
        <xdr:cNvPr id="145" name="PTObj_DBranchDLine_1_2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/>
      </xdr:nvCxnSpPr>
      <xdr:spPr>
        <a:xfrm>
          <a:off x="9878187" y="56591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28</xdr:row>
      <xdr:rowOff>177800</xdr:rowOff>
    </xdr:from>
    <xdr:to>
      <xdr:col>8</xdr:col>
      <xdr:colOff>127</xdr:colOff>
      <xdr:row>28</xdr:row>
      <xdr:rowOff>177800</xdr:rowOff>
    </xdr:to>
    <xdr:cxnSp macro="_xll.PtreeEvent_ObjectClick">
      <xdr:nvCxnSpPr>
        <xdr:cNvPr id="142" name="PTObj_DBranchHLine_1_2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10030587" y="52984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28</xdr:row>
      <xdr:rowOff>177800</xdr:rowOff>
    </xdr:from>
    <xdr:to>
      <xdr:col>7</xdr:col>
      <xdr:colOff>238887</xdr:colOff>
      <xdr:row>30</xdr:row>
      <xdr:rowOff>172720</xdr:rowOff>
    </xdr:to>
    <xdr:cxnSp macro="_xll.PtreeEvent_ObjectClick">
      <xdr:nvCxnSpPr>
        <xdr:cNvPr id="141" name="PTObj_DBranchDLine_1_2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9878187" y="5298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30</xdr:row>
      <xdr:rowOff>177800</xdr:rowOff>
    </xdr:from>
    <xdr:to>
      <xdr:col>7</xdr:col>
      <xdr:colOff>127</xdr:colOff>
      <xdr:row>30</xdr:row>
      <xdr:rowOff>177800</xdr:rowOff>
    </xdr:to>
    <xdr:cxnSp macro="_xll.PtreeEvent_ObjectClick">
      <xdr:nvCxnSpPr>
        <xdr:cNvPr id="138" name="PTObj_DBranchHLine_1_2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8506587" y="566420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30</xdr:row>
      <xdr:rowOff>177800</xdr:rowOff>
    </xdr:from>
    <xdr:to>
      <xdr:col>6</xdr:col>
      <xdr:colOff>238887</xdr:colOff>
      <xdr:row>36</xdr:row>
      <xdr:rowOff>172720</xdr:rowOff>
    </xdr:to>
    <xdr:cxnSp macro="_xll.PtreeEvent_ObjectClick">
      <xdr:nvCxnSpPr>
        <xdr:cNvPr id="137" name="PTObj_DBranchDLine_1_2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 flipV="1">
          <a:off x="8354187" y="5664200"/>
          <a:ext cx="152400" cy="10922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36</xdr:row>
      <xdr:rowOff>177800</xdr:rowOff>
    </xdr:from>
    <xdr:to>
      <xdr:col>6</xdr:col>
      <xdr:colOff>127</xdr:colOff>
      <xdr:row>36</xdr:row>
      <xdr:rowOff>177800</xdr:rowOff>
    </xdr:to>
    <xdr:cxnSp macro="_xll.PtreeEvent_ObjectClick">
      <xdr:nvCxnSpPr>
        <xdr:cNvPr id="134" name="PTObj_DBranchHLine_1_2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/>
      </xdr:nvCxnSpPr>
      <xdr:spPr>
        <a:xfrm>
          <a:off x="6982587" y="67614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36</xdr:row>
      <xdr:rowOff>177800</xdr:rowOff>
    </xdr:from>
    <xdr:to>
      <xdr:col>5</xdr:col>
      <xdr:colOff>238887</xdr:colOff>
      <xdr:row>40</xdr:row>
      <xdr:rowOff>172720</xdr:rowOff>
    </xdr:to>
    <xdr:cxnSp macro="_xll.PtreeEvent_ObjectClick">
      <xdr:nvCxnSpPr>
        <xdr:cNvPr id="133" name="PTObj_DBranchDLine_1_2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/>
      </xdr:nvCxnSpPr>
      <xdr:spPr>
        <a:xfrm flipV="1">
          <a:off x="6830187" y="67614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40</xdr:row>
      <xdr:rowOff>177800</xdr:rowOff>
    </xdr:from>
    <xdr:to>
      <xdr:col>5</xdr:col>
      <xdr:colOff>127</xdr:colOff>
      <xdr:row>40</xdr:row>
      <xdr:rowOff>177800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>
          <a:off x="5450967" y="749300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26</xdr:row>
      <xdr:rowOff>172720</xdr:rowOff>
    </xdr:from>
    <xdr:to>
      <xdr:col>4</xdr:col>
      <xdr:colOff>238887</xdr:colOff>
      <xdr:row>40</xdr:row>
      <xdr:rowOff>177800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>
          <a:off x="5298567" y="4927600"/>
          <a:ext cx="152400" cy="25654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24</xdr:row>
      <xdr:rowOff>177800</xdr:rowOff>
    </xdr:from>
    <xdr:to>
      <xdr:col>5</xdr:col>
      <xdr:colOff>127</xdr:colOff>
      <xdr:row>24</xdr:row>
      <xdr:rowOff>177800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>
          <a:off x="5450967" y="45669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24</xdr:row>
      <xdr:rowOff>177800</xdr:rowOff>
    </xdr:from>
    <xdr:to>
      <xdr:col>4</xdr:col>
      <xdr:colOff>238887</xdr:colOff>
      <xdr:row>26</xdr:row>
      <xdr:rowOff>172720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 flipV="1">
          <a:off x="5298567" y="4566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26</xdr:row>
      <xdr:rowOff>177800</xdr:rowOff>
    </xdr:from>
    <xdr:to>
      <xdr:col>4</xdr:col>
      <xdr:colOff>127</xdr:colOff>
      <xdr:row>26</xdr:row>
      <xdr:rowOff>177800</xdr:rowOff>
    </xdr:to>
    <xdr:cxnSp macro="_xll.PtreeEvent_ObjectClick">
      <xdr:nvCxnSpPr>
        <xdr:cNvPr id="122" name="PTObj_DBranchHLine_1_1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3919347" y="49326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22</xdr:row>
      <xdr:rowOff>172720</xdr:rowOff>
    </xdr:from>
    <xdr:to>
      <xdr:col>3</xdr:col>
      <xdr:colOff>238887</xdr:colOff>
      <xdr:row>26</xdr:row>
      <xdr:rowOff>177800</xdr:rowOff>
    </xdr:to>
    <xdr:cxnSp macro="_xll.PtreeEvent_ObjectClick">
      <xdr:nvCxnSpPr>
        <xdr:cNvPr id="121" name="PTObj_DBranchDLine_1_1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CxnSpPr/>
      </xdr:nvCxnSpPr>
      <xdr:spPr>
        <a:xfrm>
          <a:off x="3766947" y="4196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12</xdr:row>
      <xdr:rowOff>177800</xdr:rowOff>
    </xdr:from>
    <xdr:to>
      <xdr:col>8</xdr:col>
      <xdr:colOff>127</xdr:colOff>
      <xdr:row>12</xdr:row>
      <xdr:rowOff>177800</xdr:rowOff>
    </xdr:to>
    <xdr:cxnSp macro="_xll.PtreeEvent_ObjectClick">
      <xdr:nvCxnSpPr>
        <xdr:cNvPr id="114" name="PTObj_DBranchHLine_1_2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>
          <a:off x="10030587" y="2372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</xdr:row>
      <xdr:rowOff>172720</xdr:rowOff>
    </xdr:from>
    <xdr:to>
      <xdr:col>7</xdr:col>
      <xdr:colOff>238887</xdr:colOff>
      <xdr:row>12</xdr:row>
      <xdr:rowOff>177800</xdr:rowOff>
    </xdr:to>
    <xdr:cxnSp macro="_xll.PtreeEvent_ObjectClick">
      <xdr:nvCxnSpPr>
        <xdr:cNvPr id="113" name="PTObj_DBranchDLine_1_2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CxnSpPr/>
      </xdr:nvCxnSpPr>
      <xdr:spPr>
        <a:xfrm>
          <a:off x="9878187" y="16357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10</xdr:row>
      <xdr:rowOff>177800</xdr:rowOff>
    </xdr:from>
    <xdr:to>
      <xdr:col>8</xdr:col>
      <xdr:colOff>127</xdr:colOff>
      <xdr:row>10</xdr:row>
      <xdr:rowOff>177800</xdr:rowOff>
    </xdr:to>
    <xdr:cxnSp macro="_xll.PtreeEvent_ObjectClick">
      <xdr:nvCxnSpPr>
        <xdr:cNvPr id="110" name="PTObj_DBranchHLine_1_20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10030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</xdr:row>
      <xdr:rowOff>172720</xdr:rowOff>
    </xdr:from>
    <xdr:to>
      <xdr:col>7</xdr:col>
      <xdr:colOff>238887</xdr:colOff>
      <xdr:row>10</xdr:row>
      <xdr:rowOff>177800</xdr:rowOff>
    </xdr:to>
    <xdr:cxnSp macro="_xll.PtreeEvent_ObjectClick">
      <xdr:nvCxnSpPr>
        <xdr:cNvPr id="109" name="PTObj_DBranchDLine_1_20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>
          <a:off x="9878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6</xdr:row>
      <xdr:rowOff>177800</xdr:rowOff>
    </xdr:from>
    <xdr:to>
      <xdr:col>8</xdr:col>
      <xdr:colOff>127</xdr:colOff>
      <xdr:row>6</xdr:row>
      <xdr:rowOff>177800</xdr:rowOff>
    </xdr:to>
    <xdr:cxnSp macro="_xll.PtreeEvent_ObjectClick">
      <xdr:nvCxnSpPr>
        <xdr:cNvPr id="106" name="PTObj_DBranchHLine_1_19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10030587" y="12750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6</xdr:row>
      <xdr:rowOff>177800</xdr:rowOff>
    </xdr:from>
    <xdr:to>
      <xdr:col>7</xdr:col>
      <xdr:colOff>238887</xdr:colOff>
      <xdr:row>8</xdr:row>
      <xdr:rowOff>172720</xdr:rowOff>
    </xdr:to>
    <xdr:cxnSp macro="_xll.PtreeEvent_ObjectClick">
      <xdr:nvCxnSpPr>
        <xdr:cNvPr id="105" name="PTObj_DBranchDLine_1_19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 flipV="1">
          <a:off x="9878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</xdr:row>
      <xdr:rowOff>177800</xdr:rowOff>
    </xdr:from>
    <xdr:to>
      <xdr:col>7</xdr:col>
      <xdr:colOff>127</xdr:colOff>
      <xdr:row>8</xdr:row>
      <xdr:rowOff>177800</xdr:rowOff>
    </xdr:to>
    <xdr:cxnSp macro="_xll.PtreeEvent_ObjectClick">
      <xdr:nvCxnSpPr>
        <xdr:cNvPr id="102" name="PTObj_DBranchHLine_1_1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850658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8</xdr:row>
      <xdr:rowOff>177800</xdr:rowOff>
    </xdr:from>
    <xdr:to>
      <xdr:col>6</xdr:col>
      <xdr:colOff>238887</xdr:colOff>
      <xdr:row>14</xdr:row>
      <xdr:rowOff>172720</xdr:rowOff>
    </xdr:to>
    <xdr:cxnSp macro="_xll.PtreeEvent_ObjectClick">
      <xdr:nvCxnSpPr>
        <xdr:cNvPr id="101" name="PTObj_DBranchDLine_1_17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 flipV="1">
          <a:off x="8354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16</xdr:row>
      <xdr:rowOff>177800</xdr:rowOff>
    </xdr:from>
    <xdr:to>
      <xdr:col>7</xdr:col>
      <xdr:colOff>127</xdr:colOff>
      <xdr:row>16</xdr:row>
      <xdr:rowOff>177800</xdr:rowOff>
    </xdr:to>
    <xdr:cxnSp macro="_xll.PtreeEvent_ObjectClick">
      <xdr:nvCxnSpPr>
        <xdr:cNvPr id="98" name="PTObj_DBranchHLine_1_1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8506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14</xdr:row>
      <xdr:rowOff>172720</xdr:rowOff>
    </xdr:from>
    <xdr:to>
      <xdr:col>6</xdr:col>
      <xdr:colOff>238887</xdr:colOff>
      <xdr:row>16</xdr:row>
      <xdr:rowOff>177800</xdr:rowOff>
    </xdr:to>
    <xdr:cxnSp macro="_xll.PtreeEvent_ObjectClick">
      <xdr:nvCxnSpPr>
        <xdr:cNvPr id="97" name="PTObj_DBranchDLine_1_1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8354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14</xdr:row>
      <xdr:rowOff>177800</xdr:rowOff>
    </xdr:from>
    <xdr:to>
      <xdr:col>6</xdr:col>
      <xdr:colOff>127</xdr:colOff>
      <xdr:row>14</xdr:row>
      <xdr:rowOff>177800</xdr:rowOff>
    </xdr:to>
    <xdr:cxnSp macro="_xll.PtreeEvent_ObjectClick">
      <xdr:nvCxnSpPr>
        <xdr:cNvPr id="90" name="PTObj_DBranchHLine_1_15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698258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14</xdr:row>
      <xdr:rowOff>177800</xdr:rowOff>
    </xdr:from>
    <xdr:to>
      <xdr:col>5</xdr:col>
      <xdr:colOff>238887</xdr:colOff>
      <xdr:row>18</xdr:row>
      <xdr:rowOff>172720</xdr:rowOff>
    </xdr:to>
    <xdr:cxnSp macro="_xll.PtreeEvent_ObjectClick">
      <xdr:nvCxnSpPr>
        <xdr:cNvPr id="89" name="PTObj_DBranchDLine_1_1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V="1">
          <a:off x="683018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20</xdr:row>
      <xdr:rowOff>177800</xdr:rowOff>
    </xdr:from>
    <xdr:to>
      <xdr:col>6</xdr:col>
      <xdr:colOff>127</xdr:colOff>
      <xdr:row>20</xdr:row>
      <xdr:rowOff>177800</xdr:rowOff>
    </xdr:to>
    <xdr:cxnSp macro="_xll.PtreeEvent_ObjectClick">
      <xdr:nvCxnSpPr>
        <xdr:cNvPr id="86" name="PTObj_DBranchHLine_1_16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698258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18</xdr:row>
      <xdr:rowOff>172720</xdr:rowOff>
    </xdr:from>
    <xdr:to>
      <xdr:col>5</xdr:col>
      <xdr:colOff>238887</xdr:colOff>
      <xdr:row>20</xdr:row>
      <xdr:rowOff>177800</xdr:rowOff>
    </xdr:to>
    <xdr:cxnSp macro="_xll.PtreeEvent_ObjectClick">
      <xdr:nvCxnSpPr>
        <xdr:cNvPr id="85" name="PTObj_DBranchDLine_1_1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683018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18</xdr:row>
      <xdr:rowOff>177800</xdr:rowOff>
    </xdr:from>
    <xdr:to>
      <xdr:col>5</xdr:col>
      <xdr:colOff>127</xdr:colOff>
      <xdr:row>18</xdr:row>
      <xdr:rowOff>177800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5450967" y="12750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4</xdr:row>
      <xdr:rowOff>172720</xdr:rowOff>
    </xdr:from>
    <xdr:to>
      <xdr:col>4</xdr:col>
      <xdr:colOff>238887</xdr:colOff>
      <xdr:row>18</xdr:row>
      <xdr:rowOff>177800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5298567" y="9042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2</xdr:row>
      <xdr:rowOff>177800</xdr:rowOff>
    </xdr:from>
    <xdr:to>
      <xdr:col>5</xdr:col>
      <xdr:colOff>127</xdr:colOff>
      <xdr:row>2</xdr:row>
      <xdr:rowOff>177800</xdr:rowOff>
    </xdr:to>
    <xdr:cxnSp macro="_xll.PtreeEvent_ObjectClick">
      <xdr:nvCxnSpPr>
        <xdr:cNvPr id="70" name="PTObj_DBranchHLine_1_1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545096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2</xdr:row>
      <xdr:rowOff>177800</xdr:rowOff>
    </xdr:from>
    <xdr:to>
      <xdr:col>4</xdr:col>
      <xdr:colOff>238887</xdr:colOff>
      <xdr:row>4</xdr:row>
      <xdr:rowOff>172720</xdr:rowOff>
    </xdr:to>
    <xdr:cxnSp macro="_xll.PtreeEvent_ObjectClick">
      <xdr:nvCxnSpPr>
        <xdr:cNvPr id="69" name="PTObj_DBranchDLine_1_1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V="1">
          <a:off x="529856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4</xdr:row>
      <xdr:rowOff>177800</xdr:rowOff>
    </xdr:from>
    <xdr:to>
      <xdr:col>4</xdr:col>
      <xdr:colOff>127</xdr:colOff>
      <xdr:row>4</xdr:row>
      <xdr:rowOff>177800</xdr:rowOff>
    </xdr:to>
    <xdr:cxnSp macro="_xll.PtreeEvent_ObjectClick">
      <xdr:nvCxnSpPr>
        <xdr:cNvPr id="66" name="PTObj_DBranchHLine_1_1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391934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4</xdr:row>
      <xdr:rowOff>177800</xdr:rowOff>
    </xdr:from>
    <xdr:to>
      <xdr:col>3</xdr:col>
      <xdr:colOff>238887</xdr:colOff>
      <xdr:row>22</xdr:row>
      <xdr:rowOff>172720</xdr:rowOff>
    </xdr:to>
    <xdr:cxnSp macro="_xll.PtreeEvent_ObjectClick">
      <xdr:nvCxnSpPr>
        <xdr:cNvPr id="65" name="PTObj_DBranchDLine_1_10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376694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22</xdr:row>
      <xdr:rowOff>177800</xdr:rowOff>
    </xdr:from>
    <xdr:to>
      <xdr:col>3</xdr:col>
      <xdr:colOff>127</xdr:colOff>
      <xdr:row>22</xdr:row>
      <xdr:rowOff>177800</xdr:rowOff>
    </xdr:to>
    <xdr:cxnSp macro="_xll.PtreeEvent_ObjectClick">
      <xdr:nvCxnSpPr>
        <xdr:cNvPr id="50" name="PTObj_DBranchHLine_1_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2387727" y="54356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22</xdr:row>
      <xdr:rowOff>177800</xdr:rowOff>
    </xdr:from>
    <xdr:to>
      <xdr:col>2</xdr:col>
      <xdr:colOff>238887</xdr:colOff>
      <xdr:row>64</xdr:row>
      <xdr:rowOff>172720</xdr:rowOff>
    </xdr:to>
    <xdr:cxnSp macro="_xll.PtreeEvent_ObjectClick">
      <xdr:nvCxnSpPr>
        <xdr:cNvPr id="49" name="PTObj_DBranchDLine_1_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2235327" y="5435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72</xdr:row>
      <xdr:rowOff>177800</xdr:rowOff>
    </xdr:from>
    <xdr:to>
      <xdr:col>5</xdr:col>
      <xdr:colOff>127</xdr:colOff>
      <xdr:row>72</xdr:row>
      <xdr:rowOff>177800</xdr:rowOff>
    </xdr:to>
    <xdr:cxnSp macro="_xll.PtreeEvent_ObjectClick">
      <xdr:nvCxnSpPr>
        <xdr:cNvPr id="46" name="PTObj_DBranchHLine_1_9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5443347" y="237236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172720</xdr:rowOff>
    </xdr:from>
    <xdr:to>
      <xdr:col>4</xdr:col>
      <xdr:colOff>238887</xdr:colOff>
      <xdr:row>72</xdr:row>
      <xdr:rowOff>177800</xdr:rowOff>
    </xdr:to>
    <xdr:cxnSp macro="_xll.PtreeEvent_ObjectClick">
      <xdr:nvCxnSpPr>
        <xdr:cNvPr id="45" name="PTObj_DBranchDLine_1_9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5290947" y="163576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70</xdr:row>
      <xdr:rowOff>177800</xdr:rowOff>
    </xdr:from>
    <xdr:to>
      <xdr:col>5</xdr:col>
      <xdr:colOff>127</xdr:colOff>
      <xdr:row>70</xdr:row>
      <xdr:rowOff>177800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544334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68</xdr:row>
      <xdr:rowOff>172720</xdr:rowOff>
    </xdr:from>
    <xdr:to>
      <xdr:col>4</xdr:col>
      <xdr:colOff>238887</xdr:colOff>
      <xdr:row>70</xdr:row>
      <xdr:rowOff>177800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529094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66</xdr:row>
      <xdr:rowOff>177800</xdr:rowOff>
    </xdr:from>
    <xdr:to>
      <xdr:col>5</xdr:col>
      <xdr:colOff>127</xdr:colOff>
      <xdr:row>66</xdr:row>
      <xdr:rowOff>177800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5443347" y="1275080"/>
          <a:ext cx="911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66</xdr:row>
      <xdr:rowOff>177800</xdr:rowOff>
    </xdr:from>
    <xdr:to>
      <xdr:col>4</xdr:col>
      <xdr:colOff>238887</xdr:colOff>
      <xdr:row>68</xdr:row>
      <xdr:rowOff>172720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529094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68</xdr:row>
      <xdr:rowOff>177800</xdr:rowOff>
    </xdr:from>
    <xdr:to>
      <xdr:col>4</xdr:col>
      <xdr:colOff>127</xdr:colOff>
      <xdr:row>68</xdr:row>
      <xdr:rowOff>177800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3919347" y="127508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68</xdr:row>
      <xdr:rowOff>177800</xdr:rowOff>
    </xdr:from>
    <xdr:to>
      <xdr:col>3</xdr:col>
      <xdr:colOff>238887</xdr:colOff>
      <xdr:row>74</xdr:row>
      <xdr:rowOff>172720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3766947" y="12750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76</xdr:row>
      <xdr:rowOff>177800</xdr:rowOff>
    </xdr:from>
    <xdr:to>
      <xdr:col>4</xdr:col>
      <xdr:colOff>127</xdr:colOff>
      <xdr:row>76</xdr:row>
      <xdr:rowOff>177800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919347" y="2006600"/>
          <a:ext cx="11404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74</xdr:row>
      <xdr:rowOff>172720</xdr:rowOff>
    </xdr:from>
    <xdr:to>
      <xdr:col>3</xdr:col>
      <xdr:colOff>238887</xdr:colOff>
      <xdr:row>76</xdr:row>
      <xdr:rowOff>177800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3766947" y="16357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74</xdr:row>
      <xdr:rowOff>177800</xdr:rowOff>
    </xdr:from>
    <xdr:to>
      <xdr:col>3</xdr:col>
      <xdr:colOff>127</xdr:colOff>
      <xdr:row>74</xdr:row>
      <xdr:rowOff>177800</xdr:rowOff>
    </xdr:to>
    <xdr:cxnSp macro="_xll.PtreeEvent_ObjectClick">
      <xdr:nvCxnSpPr>
        <xdr:cNvPr id="22" name="PTObj_DBranchHLine_1_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387727" y="12750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172720</xdr:rowOff>
    </xdr:from>
    <xdr:to>
      <xdr:col>2</xdr:col>
      <xdr:colOff>238887</xdr:colOff>
      <xdr:row>74</xdr:row>
      <xdr:rowOff>177800</xdr:rowOff>
    </xdr:to>
    <xdr:cxnSp macro="_xll.PtreeEvent_ObjectClick">
      <xdr:nvCxnSpPr>
        <xdr:cNvPr id="21" name="PTObj_DBranchDLine_1_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235327" y="9042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238887</xdr:colOff>
      <xdr:row>78</xdr:row>
      <xdr:rowOff>177800</xdr:rowOff>
    </xdr:from>
    <xdr:to>
      <xdr:col>3</xdr:col>
      <xdr:colOff>127</xdr:colOff>
      <xdr:row>78</xdr:row>
      <xdr:rowOff>177800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387727" y="1640840"/>
          <a:ext cx="12852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</xdr:colOff>
      <xdr:row>64</xdr:row>
      <xdr:rowOff>172720</xdr:rowOff>
    </xdr:from>
    <xdr:to>
      <xdr:col>2</xdr:col>
      <xdr:colOff>238887</xdr:colOff>
      <xdr:row>78</xdr:row>
      <xdr:rowOff>177800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235327" y="90424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64</xdr:row>
      <xdr:rowOff>177800</xdr:rowOff>
    </xdr:from>
    <xdr:to>
      <xdr:col>2</xdr:col>
      <xdr:colOff>127</xdr:colOff>
      <xdr:row>64</xdr:row>
      <xdr:rowOff>177800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787400" y="543560"/>
          <a:ext cx="13463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64</xdr:row>
      <xdr:rowOff>86360</xdr:rowOff>
    </xdr:from>
    <xdr:to>
      <xdr:col>2</xdr:col>
      <xdr:colOff>183007</xdr:colOff>
      <xdr:row>65</xdr:row>
      <xdr:rowOff>86360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33727" y="4521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215900</xdr:colOff>
      <xdr:row>64</xdr:row>
      <xdr:rowOff>87487</xdr:rowOff>
    </xdr:from>
    <xdr:ext cx="891975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25500" y="453247"/>
          <a:ext cx="89197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Morris Construction</a:t>
          </a:r>
        </a:p>
      </xdr:txBody>
    </xdr:sp>
    <xdr:clientData/>
  </xdr:oneCellAnchor>
  <xdr:twoCellAnchor editAs="oneCell">
    <xdr:from>
      <xdr:col>3</xdr:col>
      <xdr:colOff>127</xdr:colOff>
      <xdr:row>78</xdr:row>
      <xdr:rowOff>86360</xdr:rowOff>
    </xdr:from>
    <xdr:to>
      <xdr:col>3</xdr:col>
      <xdr:colOff>183007</xdr:colOff>
      <xdr:row>79</xdr:row>
      <xdr:rowOff>86360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-5400000">
          <a:off x="3672967" y="1549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78</xdr:row>
      <xdr:rowOff>87486</xdr:rowOff>
    </xdr:from>
    <xdr:ext cx="284758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425827" y="1550526"/>
          <a:ext cx="2847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Scrap</a:t>
          </a:r>
        </a:p>
      </xdr:txBody>
    </xdr:sp>
    <xdr:clientData/>
  </xdr:oneCellAnchor>
  <xdr:twoCellAnchor editAs="oneCell">
    <xdr:from>
      <xdr:col>3</xdr:col>
      <xdr:colOff>127</xdr:colOff>
      <xdr:row>74</xdr:row>
      <xdr:rowOff>86360</xdr:rowOff>
    </xdr:from>
    <xdr:to>
      <xdr:col>3</xdr:col>
      <xdr:colOff>183007</xdr:colOff>
      <xdr:row>75</xdr:row>
      <xdr:rowOff>86360</xdr:rowOff>
    </xdr:to>
    <xdr:sp macro="_xll.PtreeEvent_ObjectClick" textlink="">
      <xdr:nvSpPr>
        <xdr:cNvPr id="20" name="PTObj_DNode_1_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68058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74</xdr:row>
      <xdr:rowOff>87487</xdr:rowOff>
    </xdr:from>
    <xdr:ext cx="277640" cy="180627"/>
    <xdr:sp macro="_xll.PtreeEvent_ObjectClick" textlink="">
      <xdr:nvSpPr>
        <xdr:cNvPr id="23" name="PTObj_DBranchName_1_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425827" y="1184767"/>
          <a:ext cx="27764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Stern</a:t>
          </a:r>
        </a:p>
      </xdr:txBody>
    </xdr:sp>
    <xdr:clientData/>
  </xdr:oneCellAnchor>
  <xdr:twoCellAnchor editAs="oneCell">
    <xdr:from>
      <xdr:col>4</xdr:col>
      <xdr:colOff>127</xdr:colOff>
      <xdr:row>76</xdr:row>
      <xdr:rowOff>86360</xdr:rowOff>
    </xdr:from>
    <xdr:to>
      <xdr:col>4</xdr:col>
      <xdr:colOff>183007</xdr:colOff>
      <xdr:row>77</xdr:row>
      <xdr:rowOff>86360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-5400000">
          <a:off x="505980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76</xdr:row>
      <xdr:rowOff>87487</xdr:rowOff>
    </xdr:from>
    <xdr:ext cx="175754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95744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68</xdr:row>
      <xdr:rowOff>86360</xdr:rowOff>
    </xdr:from>
    <xdr:to>
      <xdr:col>4</xdr:col>
      <xdr:colOff>183007</xdr:colOff>
      <xdr:row>69</xdr:row>
      <xdr:rowOff>86360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0458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68</xdr:row>
      <xdr:rowOff>87487</xdr:rowOff>
    </xdr:from>
    <xdr:ext cx="196592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95744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66</xdr:row>
      <xdr:rowOff>86360</xdr:rowOff>
    </xdr:from>
    <xdr:to>
      <xdr:col>5</xdr:col>
      <xdr:colOff>183007</xdr:colOff>
      <xdr:row>67</xdr:row>
      <xdr:rowOff>86360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-5400000">
          <a:off x="6355207" y="1183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66</xdr:row>
      <xdr:rowOff>87487</xdr:rowOff>
    </xdr:from>
    <xdr:ext cx="226024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481447" y="118476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70</xdr:row>
      <xdr:rowOff>86360</xdr:rowOff>
    </xdr:from>
    <xdr:to>
      <xdr:col>5</xdr:col>
      <xdr:colOff>183007</xdr:colOff>
      <xdr:row>71</xdr:row>
      <xdr:rowOff>86360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-5400000">
          <a:off x="658380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70</xdr:row>
      <xdr:rowOff>87487</xdr:rowOff>
    </xdr:from>
    <xdr:ext cx="407483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481447" y="191628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5</xdr:col>
      <xdr:colOff>127</xdr:colOff>
      <xdr:row>72</xdr:row>
      <xdr:rowOff>86360</xdr:rowOff>
    </xdr:from>
    <xdr:to>
      <xdr:col>5</xdr:col>
      <xdr:colOff>183007</xdr:colOff>
      <xdr:row>73</xdr:row>
      <xdr:rowOff>86360</xdr:rowOff>
    </xdr:to>
    <xdr:sp macro="_xll.PtreeEvent_ObjectClick" textlink="">
      <xdr:nvSpPr>
        <xdr:cNvPr id="44" name="PTObj_DNode_1_9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 rot="-5400000">
          <a:off x="672858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72</xdr:row>
      <xdr:rowOff>87487</xdr:rowOff>
    </xdr:from>
    <xdr:ext cx="245067" cy="180627"/>
    <xdr:sp macro="_xll.PtreeEvent_ObjectClick" textlink="">
      <xdr:nvSpPr>
        <xdr:cNvPr id="47" name="PTObj_DBranchName_1_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481447" y="228204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22</xdr:row>
      <xdr:rowOff>86360</xdr:rowOff>
    </xdr:from>
    <xdr:to>
      <xdr:col>3</xdr:col>
      <xdr:colOff>183007</xdr:colOff>
      <xdr:row>23</xdr:row>
      <xdr:rowOff>86360</xdr:rowOff>
    </xdr:to>
    <xdr:sp macro="_xll.PtreeEvent_ObjectClick" textlink="">
      <xdr:nvSpPr>
        <xdr:cNvPr id="48" name="PTObj_DNode_1_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3680587" y="4521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276987</xdr:colOff>
      <xdr:row>22</xdr:row>
      <xdr:rowOff>87487</xdr:rowOff>
    </xdr:from>
    <xdr:ext cx="356444" cy="180627"/>
    <xdr:sp macro="_xll.PtreeEvent_ObjectClick" textlink="">
      <xdr:nvSpPr>
        <xdr:cNvPr id="51" name="PTObj_DBranchName_1_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425827" y="453247"/>
          <a:ext cx="35644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Dayton</a:t>
          </a:r>
        </a:p>
      </xdr:txBody>
    </xdr:sp>
    <xdr:clientData/>
  </xdr:oneCellAnchor>
  <xdr:twoCellAnchor editAs="oneCell">
    <xdr:from>
      <xdr:col>4</xdr:col>
      <xdr:colOff>127</xdr:colOff>
      <xdr:row>4</xdr:row>
      <xdr:rowOff>86360</xdr:rowOff>
    </xdr:from>
    <xdr:to>
      <xdr:col>4</xdr:col>
      <xdr:colOff>183007</xdr:colOff>
      <xdr:row>5</xdr:row>
      <xdr:rowOff>86360</xdr:rowOff>
    </xdr:to>
    <xdr:sp macro="_xll.PtreeEvent_ObjectClick" textlink="">
      <xdr:nvSpPr>
        <xdr:cNvPr id="64" name="PTObj_DNode_1_1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212207" y="4521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</xdr:row>
      <xdr:rowOff>87487</xdr:rowOff>
    </xdr:from>
    <xdr:ext cx="226023" cy="180627"/>
    <xdr:sp macro="_xll.PtreeEvent_ObjectClick" textlink="">
      <xdr:nvSpPr>
        <xdr:cNvPr id="67" name="PTObj_DBranchName_1_10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3957447" y="45324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5</xdr:col>
      <xdr:colOff>127</xdr:colOff>
      <xdr:row>2</xdr:row>
      <xdr:rowOff>86360</xdr:rowOff>
    </xdr:from>
    <xdr:to>
      <xdr:col>5</xdr:col>
      <xdr:colOff>183007</xdr:colOff>
      <xdr:row>3</xdr:row>
      <xdr:rowOff>86360</xdr:rowOff>
    </xdr:to>
    <xdr:sp macro="_xll.PtreeEvent_ObjectClick" textlink="">
      <xdr:nvSpPr>
        <xdr:cNvPr id="68" name="PTObj_DNode_1_1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-5400000">
          <a:off x="6743827" y="452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</xdr:row>
      <xdr:rowOff>87487</xdr:rowOff>
    </xdr:from>
    <xdr:ext cx="196592" cy="180627"/>
    <xdr:sp macro="_xll.PtreeEvent_ObjectClick" textlink="">
      <xdr:nvSpPr>
        <xdr:cNvPr id="71" name="PTObj_DBranchName_1_1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489067" y="4532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86360</xdr:rowOff>
    </xdr:from>
    <xdr:to>
      <xdr:col>5</xdr:col>
      <xdr:colOff>183007</xdr:colOff>
      <xdr:row>19</xdr:row>
      <xdr:rowOff>86360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743827" y="11836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18</xdr:row>
      <xdr:rowOff>87487</xdr:rowOff>
    </xdr:from>
    <xdr:ext cx="175753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489067" y="1184767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20</xdr:row>
      <xdr:rowOff>86360</xdr:rowOff>
    </xdr:from>
    <xdr:to>
      <xdr:col>6</xdr:col>
      <xdr:colOff>183007</xdr:colOff>
      <xdr:row>21</xdr:row>
      <xdr:rowOff>86360</xdr:rowOff>
    </xdr:to>
    <xdr:sp macro="_xll.PtreeEvent_ObjectClick" textlink="">
      <xdr:nvSpPr>
        <xdr:cNvPr id="84" name="PTObj_DNode_1_1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-5400000">
          <a:off x="8123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20</xdr:row>
      <xdr:rowOff>87487</xdr:rowOff>
    </xdr:from>
    <xdr:ext cx="175754" cy="180627"/>
    <xdr:sp macro="_xll.PtreeEvent_ObjectClick" textlink="">
      <xdr:nvSpPr>
        <xdr:cNvPr id="87" name="PTObj_DBranchName_1_1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702068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14</xdr:row>
      <xdr:rowOff>86360</xdr:rowOff>
    </xdr:from>
    <xdr:to>
      <xdr:col>6</xdr:col>
      <xdr:colOff>183007</xdr:colOff>
      <xdr:row>15</xdr:row>
      <xdr:rowOff>86360</xdr:rowOff>
    </xdr:to>
    <xdr:sp macro="_xll.PtreeEvent_ObjectClick" textlink="">
      <xdr:nvSpPr>
        <xdr:cNvPr id="88" name="PTObj_DNode_1_15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826782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14</xdr:row>
      <xdr:rowOff>87487</xdr:rowOff>
    </xdr:from>
    <xdr:ext cx="196592" cy="180627"/>
    <xdr:sp macro="_xll.PtreeEvent_ObjectClick" textlink="">
      <xdr:nvSpPr>
        <xdr:cNvPr id="91" name="PTObj_DBranchName_1_15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702068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16</xdr:row>
      <xdr:rowOff>86360</xdr:rowOff>
    </xdr:from>
    <xdr:to>
      <xdr:col>7</xdr:col>
      <xdr:colOff>183007</xdr:colOff>
      <xdr:row>17</xdr:row>
      <xdr:rowOff>86360</xdr:rowOff>
    </xdr:to>
    <xdr:sp macro="_xll.PtreeEvent_ObjectClick" textlink="">
      <xdr:nvSpPr>
        <xdr:cNvPr id="96" name="PTObj_DNode_1_1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-5400000">
          <a:off x="9647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16</xdr:row>
      <xdr:rowOff>87487</xdr:rowOff>
    </xdr:from>
    <xdr:ext cx="175754" cy="180627"/>
    <xdr:sp macro="_xll.PtreeEvent_ObjectClick" textlink="">
      <xdr:nvSpPr>
        <xdr:cNvPr id="99" name="PTObj_DBranchName_1_1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8544687" y="191628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8</xdr:row>
      <xdr:rowOff>86360</xdr:rowOff>
    </xdr:from>
    <xdr:to>
      <xdr:col>7</xdr:col>
      <xdr:colOff>183007</xdr:colOff>
      <xdr:row>9</xdr:row>
      <xdr:rowOff>86360</xdr:rowOff>
    </xdr:to>
    <xdr:sp macro="_xll.PtreeEvent_ObjectClick" textlink="">
      <xdr:nvSpPr>
        <xdr:cNvPr id="100" name="PTObj_DNode_1_17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9791827" y="1183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8</xdr:row>
      <xdr:rowOff>87487</xdr:rowOff>
    </xdr:from>
    <xdr:ext cx="196592" cy="180627"/>
    <xdr:sp macro="_xll.PtreeEvent_ObjectClick" textlink="">
      <xdr:nvSpPr>
        <xdr:cNvPr id="103" name="PTObj_DBranchName_1_1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8544687" y="118476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6</xdr:row>
      <xdr:rowOff>86360</xdr:rowOff>
    </xdr:from>
    <xdr:to>
      <xdr:col>8</xdr:col>
      <xdr:colOff>183007</xdr:colOff>
      <xdr:row>7</xdr:row>
      <xdr:rowOff>86360</xdr:rowOff>
    </xdr:to>
    <xdr:sp macro="_xll.PtreeEvent_ObjectClick" textlink="">
      <xdr:nvSpPr>
        <xdr:cNvPr id="104" name="PTObj_DNode_1_19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 rot="-5400000">
          <a:off x="10942447" y="11836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6</xdr:row>
      <xdr:rowOff>87487</xdr:rowOff>
    </xdr:from>
    <xdr:ext cx="226024" cy="180627"/>
    <xdr:sp macro="_xll.PtreeEvent_ObjectClick" textlink="">
      <xdr:nvSpPr>
        <xdr:cNvPr id="107" name="PTObj_DBranchName_1_19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10068687" y="1184767"/>
          <a:ext cx="2260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10</xdr:row>
      <xdr:rowOff>86360</xdr:rowOff>
    </xdr:from>
    <xdr:to>
      <xdr:col>8</xdr:col>
      <xdr:colOff>183007</xdr:colOff>
      <xdr:row>11</xdr:row>
      <xdr:rowOff>86360</xdr:rowOff>
    </xdr:to>
    <xdr:sp macro="_xll.PtreeEvent_ObjectClick" textlink="">
      <xdr:nvSpPr>
        <xdr:cNvPr id="108" name="PTObj_DNode_1_20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 rot="-5400000">
          <a:off x="11171047" y="19151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10</xdr:row>
      <xdr:rowOff>87487</xdr:rowOff>
    </xdr:from>
    <xdr:ext cx="407483" cy="180627"/>
    <xdr:sp macro="_xll.PtreeEvent_ObjectClick" textlink="">
      <xdr:nvSpPr>
        <xdr:cNvPr id="111" name="PTObj_DBranchName_1_2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0068687" y="1916287"/>
          <a:ext cx="40748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127</xdr:colOff>
      <xdr:row>12</xdr:row>
      <xdr:rowOff>86360</xdr:rowOff>
    </xdr:from>
    <xdr:to>
      <xdr:col>8</xdr:col>
      <xdr:colOff>183007</xdr:colOff>
      <xdr:row>13</xdr:row>
      <xdr:rowOff>86360</xdr:rowOff>
    </xdr:to>
    <xdr:sp macro="_xll.PtreeEvent_ObjectClick" textlink="">
      <xdr:nvSpPr>
        <xdr:cNvPr id="112" name="PTObj_DNode_1_2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 rot="-5400000">
          <a:off x="11315827" y="2280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12</xdr:row>
      <xdr:rowOff>87487</xdr:rowOff>
    </xdr:from>
    <xdr:ext cx="245067" cy="180627"/>
    <xdr:sp macro="_xll.PtreeEvent_ObjectClick" textlink="">
      <xdr:nvSpPr>
        <xdr:cNvPr id="115" name="PTObj_DBranchName_1_2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10068687" y="228204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4</xdr:col>
      <xdr:colOff>127</xdr:colOff>
      <xdr:row>26</xdr:row>
      <xdr:rowOff>86360</xdr:rowOff>
    </xdr:from>
    <xdr:to>
      <xdr:col>4</xdr:col>
      <xdr:colOff>183007</xdr:colOff>
      <xdr:row>27</xdr:row>
      <xdr:rowOff>86360</xdr:rowOff>
    </xdr:to>
    <xdr:sp macro="_xll.PtreeEvent_ObjectClick" textlink="">
      <xdr:nvSpPr>
        <xdr:cNvPr id="120" name="PTObj_DNode_1_1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212207" y="48412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26</xdr:row>
      <xdr:rowOff>87486</xdr:rowOff>
    </xdr:from>
    <xdr:ext cx="381002" cy="180627"/>
    <xdr:sp macro="_xll.PtreeEvent_ObjectClick" textlink="">
      <xdr:nvSpPr>
        <xdr:cNvPr id="123" name="PTObj_DBranchName_1_1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3957447" y="4842366"/>
          <a:ext cx="3810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Original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86360</xdr:rowOff>
    </xdr:from>
    <xdr:to>
      <xdr:col>5</xdr:col>
      <xdr:colOff>183007</xdr:colOff>
      <xdr:row>25</xdr:row>
      <xdr:rowOff>86360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-5400000">
          <a:off x="6743827" y="44754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24</xdr:row>
      <xdr:rowOff>87487</xdr:rowOff>
    </xdr:from>
    <xdr:ext cx="196592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489067" y="4476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40</xdr:row>
      <xdr:rowOff>86360</xdr:rowOff>
    </xdr:from>
    <xdr:to>
      <xdr:col>5</xdr:col>
      <xdr:colOff>183007</xdr:colOff>
      <xdr:row>41</xdr:row>
      <xdr:rowOff>86360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743827" y="74015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40</xdr:row>
      <xdr:rowOff>87486</xdr:rowOff>
    </xdr:from>
    <xdr:ext cx="175753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489067" y="740268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36</xdr:row>
      <xdr:rowOff>86360</xdr:rowOff>
    </xdr:from>
    <xdr:to>
      <xdr:col>6</xdr:col>
      <xdr:colOff>183007</xdr:colOff>
      <xdr:row>37</xdr:row>
      <xdr:rowOff>86360</xdr:rowOff>
    </xdr:to>
    <xdr:sp macro="_xll.PtreeEvent_ObjectClick" textlink="">
      <xdr:nvSpPr>
        <xdr:cNvPr id="132" name="PTObj_DNode_1_24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8267827" y="6670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36</xdr:row>
      <xdr:rowOff>87486</xdr:rowOff>
    </xdr:from>
    <xdr:ext cx="196592" cy="180627"/>
    <xdr:sp macro="_xll.PtreeEvent_ObjectClick" textlink="">
      <xdr:nvSpPr>
        <xdr:cNvPr id="135" name="PTObj_DBranchName_1_2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7020687" y="66711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30</xdr:row>
      <xdr:rowOff>86360</xdr:rowOff>
    </xdr:from>
    <xdr:to>
      <xdr:col>7</xdr:col>
      <xdr:colOff>183007</xdr:colOff>
      <xdr:row>31</xdr:row>
      <xdr:rowOff>86360</xdr:rowOff>
    </xdr:to>
    <xdr:sp macro="_xll.PtreeEvent_ObjectClick" textlink="">
      <xdr:nvSpPr>
        <xdr:cNvPr id="136" name="PTObj_DNode_1_2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9791827" y="5572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30</xdr:row>
      <xdr:rowOff>87487</xdr:rowOff>
    </xdr:from>
    <xdr:ext cx="196592" cy="180627"/>
    <xdr:sp macro="_xll.PtreeEvent_ObjectClick" textlink="">
      <xdr:nvSpPr>
        <xdr:cNvPr id="139" name="PTObj_DBranchName_1_25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8544687" y="55738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28</xdr:row>
      <xdr:rowOff>86360</xdr:rowOff>
    </xdr:from>
    <xdr:to>
      <xdr:col>8</xdr:col>
      <xdr:colOff>183007</xdr:colOff>
      <xdr:row>29</xdr:row>
      <xdr:rowOff>86360</xdr:rowOff>
    </xdr:to>
    <xdr:sp macro="_xll.PtreeEvent_ObjectClick" textlink="">
      <xdr:nvSpPr>
        <xdr:cNvPr id="140" name="PTObj_DNode_1_26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 rot="-5400000">
          <a:off x="11323447" y="5207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28</xdr:row>
      <xdr:rowOff>87487</xdr:rowOff>
    </xdr:from>
    <xdr:ext cx="226023" cy="180627"/>
    <xdr:sp macro="_xll.PtreeEvent_ObjectClick" textlink="">
      <xdr:nvSpPr>
        <xdr:cNvPr id="143" name="PTObj_DBranchName_1_2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10068687" y="520812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32</xdr:row>
      <xdr:rowOff>86360</xdr:rowOff>
    </xdr:from>
    <xdr:to>
      <xdr:col>8</xdr:col>
      <xdr:colOff>183007</xdr:colOff>
      <xdr:row>33</xdr:row>
      <xdr:rowOff>86360</xdr:rowOff>
    </xdr:to>
    <xdr:sp macro="_xll.PtreeEvent_ObjectClick" textlink="">
      <xdr:nvSpPr>
        <xdr:cNvPr id="144" name="PTObj_DNode_1_2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 rot="-5400000">
          <a:off x="11323447" y="5938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32</xdr:row>
      <xdr:rowOff>87486</xdr:rowOff>
    </xdr:from>
    <xdr:ext cx="407484" cy="180627"/>
    <xdr:sp macro="_xll.PtreeEvent_ObjectClick" textlink="">
      <xdr:nvSpPr>
        <xdr:cNvPr id="147" name="PTObj_DBranchName_1_2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10068687" y="5939646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127</xdr:colOff>
      <xdr:row>34</xdr:row>
      <xdr:rowOff>86360</xdr:rowOff>
    </xdr:from>
    <xdr:to>
      <xdr:col>8</xdr:col>
      <xdr:colOff>183007</xdr:colOff>
      <xdr:row>35</xdr:row>
      <xdr:rowOff>86360</xdr:rowOff>
    </xdr:to>
    <xdr:sp macro="_xll.PtreeEvent_ObjectClick" textlink="">
      <xdr:nvSpPr>
        <xdr:cNvPr id="148" name="PTObj_DNode_1_28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 rot="-5400000">
          <a:off x="11323447" y="63042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34</xdr:row>
      <xdr:rowOff>87487</xdr:rowOff>
    </xdr:from>
    <xdr:ext cx="245067" cy="180627"/>
    <xdr:sp macro="_xll.PtreeEvent_ObjectClick" textlink="">
      <xdr:nvSpPr>
        <xdr:cNvPr id="151" name="PTObj_DBranchName_1_28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10068687" y="63054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38</xdr:row>
      <xdr:rowOff>86360</xdr:rowOff>
    </xdr:from>
    <xdr:to>
      <xdr:col>7</xdr:col>
      <xdr:colOff>183007</xdr:colOff>
      <xdr:row>39</xdr:row>
      <xdr:rowOff>86360</xdr:rowOff>
    </xdr:to>
    <xdr:sp macro="_xll.PtreeEvent_ObjectClick" textlink="">
      <xdr:nvSpPr>
        <xdr:cNvPr id="152" name="PTObj_DNode_1_29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-5400000">
          <a:off x="9791827" y="7035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38</xdr:row>
      <xdr:rowOff>87486</xdr:rowOff>
    </xdr:from>
    <xdr:ext cx="175753" cy="180627"/>
    <xdr:sp macro="_xll.PtreeEvent_ObjectClick" textlink="">
      <xdr:nvSpPr>
        <xdr:cNvPr id="155" name="PTObj_DBranchName_1_29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8544687" y="70369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42</xdr:row>
      <xdr:rowOff>86360</xdr:rowOff>
    </xdr:from>
    <xdr:to>
      <xdr:col>6</xdr:col>
      <xdr:colOff>183007</xdr:colOff>
      <xdr:row>43</xdr:row>
      <xdr:rowOff>86360</xdr:rowOff>
    </xdr:to>
    <xdr:sp macro="_xll.PtreeEvent_ObjectClick" textlink="">
      <xdr:nvSpPr>
        <xdr:cNvPr id="156" name="PTObj_DNode_1_30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 rot="-5400000">
          <a:off x="8267827" y="77673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42</xdr:row>
      <xdr:rowOff>87487</xdr:rowOff>
    </xdr:from>
    <xdr:ext cx="175753" cy="180627"/>
    <xdr:sp macro="_xll.PtreeEvent_ObjectClick" textlink="">
      <xdr:nvSpPr>
        <xdr:cNvPr id="159" name="PTObj_DBranchName_1_30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7020687" y="77684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46</xdr:row>
      <xdr:rowOff>86360</xdr:rowOff>
    </xdr:from>
    <xdr:to>
      <xdr:col>4</xdr:col>
      <xdr:colOff>183007</xdr:colOff>
      <xdr:row>47</xdr:row>
      <xdr:rowOff>86360</xdr:rowOff>
    </xdr:to>
    <xdr:sp macro="_xll.PtreeEvent_ObjectClick" textlink="">
      <xdr:nvSpPr>
        <xdr:cNvPr id="164" name="PTObj_DNode_1_1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212207" y="84988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46</xdr:row>
      <xdr:rowOff>87486</xdr:rowOff>
    </xdr:from>
    <xdr:ext cx="245067" cy="180627"/>
    <xdr:sp macro="_xll.PtreeEvent_ObjectClick" textlink="">
      <xdr:nvSpPr>
        <xdr:cNvPr id="167" name="PTObj_DBranchName_1_1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3957447" y="8499966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126</xdr:colOff>
      <xdr:row>44</xdr:row>
      <xdr:rowOff>86361</xdr:rowOff>
    </xdr:from>
    <xdr:to>
      <xdr:col>5</xdr:col>
      <xdr:colOff>183007</xdr:colOff>
      <xdr:row>45</xdr:row>
      <xdr:rowOff>86361</xdr:rowOff>
    </xdr:to>
    <xdr:sp macro="_xll.PtreeEvent_ObjectClick" textlink="">
      <xdr:nvSpPr>
        <xdr:cNvPr id="168" name="PTObj_DNode_1_3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 rot="-5400000">
          <a:off x="6743827" y="8133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44</xdr:row>
      <xdr:rowOff>87487</xdr:rowOff>
    </xdr:from>
    <xdr:ext cx="196592" cy="180627"/>
    <xdr:sp macro="_xll.PtreeEvent_ObjectClick" textlink="">
      <xdr:nvSpPr>
        <xdr:cNvPr id="171" name="PTObj_DBranchName_1_3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489067" y="8134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60</xdr:row>
      <xdr:rowOff>86360</xdr:rowOff>
    </xdr:from>
    <xdr:to>
      <xdr:col>5</xdr:col>
      <xdr:colOff>183007</xdr:colOff>
      <xdr:row>61</xdr:row>
      <xdr:rowOff>86360</xdr:rowOff>
    </xdr:to>
    <xdr:sp macro="_xll.PtreeEvent_ObjectClick" textlink="">
      <xdr:nvSpPr>
        <xdr:cNvPr id="172" name="PTObj_DNode_1_3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743827" y="110591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60</xdr:row>
      <xdr:rowOff>87486</xdr:rowOff>
    </xdr:from>
    <xdr:ext cx="175753" cy="180627"/>
    <xdr:sp macro="_xll.PtreeEvent_ObjectClick" textlink="">
      <xdr:nvSpPr>
        <xdr:cNvPr id="175" name="PTObj_DBranchName_1_3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489067" y="11060286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86360</xdr:rowOff>
    </xdr:from>
    <xdr:to>
      <xdr:col>6</xdr:col>
      <xdr:colOff>183007</xdr:colOff>
      <xdr:row>57</xdr:row>
      <xdr:rowOff>86360</xdr:rowOff>
    </xdr:to>
    <xdr:sp macro="_xll.PtreeEvent_ObjectClick" textlink="">
      <xdr:nvSpPr>
        <xdr:cNvPr id="176" name="PTObj_DNode_1_3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8267827" y="103276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56</xdr:row>
      <xdr:rowOff>87486</xdr:rowOff>
    </xdr:from>
    <xdr:ext cx="196592" cy="180627"/>
    <xdr:sp macro="_xll.PtreeEvent_ObjectClick" textlink="">
      <xdr:nvSpPr>
        <xdr:cNvPr id="179" name="PTObj_DBranchName_1_3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7020687" y="103287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50</xdr:row>
      <xdr:rowOff>86360</xdr:rowOff>
    </xdr:from>
    <xdr:to>
      <xdr:col>7</xdr:col>
      <xdr:colOff>183007</xdr:colOff>
      <xdr:row>51</xdr:row>
      <xdr:rowOff>86360</xdr:rowOff>
    </xdr:to>
    <xdr:sp macro="_xll.PtreeEvent_ObjectClick" textlink="">
      <xdr:nvSpPr>
        <xdr:cNvPr id="180" name="PTObj_DNode_1_34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9791827" y="92303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50</xdr:row>
      <xdr:rowOff>87486</xdr:rowOff>
    </xdr:from>
    <xdr:ext cx="196592" cy="180627"/>
    <xdr:sp macro="_xll.PtreeEvent_ObjectClick" textlink="">
      <xdr:nvSpPr>
        <xdr:cNvPr id="183" name="PTObj_DBranchName_1_34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8544687" y="92314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48</xdr:row>
      <xdr:rowOff>86360</xdr:rowOff>
    </xdr:from>
    <xdr:to>
      <xdr:col>8</xdr:col>
      <xdr:colOff>183007</xdr:colOff>
      <xdr:row>49</xdr:row>
      <xdr:rowOff>86360</xdr:rowOff>
    </xdr:to>
    <xdr:sp macro="_xll.PtreeEvent_ObjectClick" textlink="">
      <xdr:nvSpPr>
        <xdr:cNvPr id="184" name="PTObj_DNode_1_35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 rot="-5400000">
          <a:off x="11323447" y="8864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48</xdr:row>
      <xdr:rowOff>87486</xdr:rowOff>
    </xdr:from>
    <xdr:ext cx="226023" cy="180627"/>
    <xdr:sp macro="_xll.PtreeEvent_ObjectClick" textlink="">
      <xdr:nvSpPr>
        <xdr:cNvPr id="187" name="PTObj_DBranchName_1_35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10068687" y="8865726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8</xdr:col>
      <xdr:colOff>127</xdr:colOff>
      <xdr:row>52</xdr:row>
      <xdr:rowOff>86360</xdr:rowOff>
    </xdr:from>
    <xdr:to>
      <xdr:col>8</xdr:col>
      <xdr:colOff>183007</xdr:colOff>
      <xdr:row>53</xdr:row>
      <xdr:rowOff>86360</xdr:rowOff>
    </xdr:to>
    <xdr:sp macro="_xll.PtreeEvent_ObjectClick" textlink="">
      <xdr:nvSpPr>
        <xdr:cNvPr id="188" name="PTObj_DNode_1_36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 rot="-5400000">
          <a:off x="11323447" y="9596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52</xdr:row>
      <xdr:rowOff>87487</xdr:rowOff>
    </xdr:from>
    <xdr:ext cx="407484" cy="180627"/>
    <xdr:sp macro="_xll.PtreeEvent_ObjectClick" textlink="">
      <xdr:nvSpPr>
        <xdr:cNvPr id="191" name="PTObj_DBranchName_1_3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10068687" y="9597247"/>
          <a:ext cx="407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Medium</a:t>
          </a:r>
        </a:p>
      </xdr:txBody>
    </xdr:sp>
    <xdr:clientData/>
  </xdr:oneCellAnchor>
  <xdr:twoCellAnchor editAs="oneCell">
    <xdr:from>
      <xdr:col>8</xdr:col>
      <xdr:colOff>126</xdr:colOff>
      <xdr:row>54</xdr:row>
      <xdr:rowOff>86361</xdr:rowOff>
    </xdr:from>
    <xdr:to>
      <xdr:col>8</xdr:col>
      <xdr:colOff>183007</xdr:colOff>
      <xdr:row>55</xdr:row>
      <xdr:rowOff>86361</xdr:rowOff>
    </xdr:to>
    <xdr:sp macro="_xll.PtreeEvent_ObjectClick" textlink="">
      <xdr:nvSpPr>
        <xdr:cNvPr id="192" name="PTObj_DNode_1_37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 rot="-5400000">
          <a:off x="11323447" y="99618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54</xdr:row>
      <xdr:rowOff>87487</xdr:rowOff>
    </xdr:from>
    <xdr:ext cx="245067" cy="180627"/>
    <xdr:sp macro="_xll.PtreeEvent_ObjectClick" textlink="">
      <xdr:nvSpPr>
        <xdr:cNvPr id="195" name="PTObj_DBranchName_1_37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10068687" y="99630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86360</xdr:rowOff>
    </xdr:from>
    <xdr:to>
      <xdr:col>7</xdr:col>
      <xdr:colOff>183007</xdr:colOff>
      <xdr:row>59</xdr:row>
      <xdr:rowOff>86360</xdr:rowOff>
    </xdr:to>
    <xdr:sp macro="_xll.PtreeEvent_ObjectClick" textlink="">
      <xdr:nvSpPr>
        <xdr:cNvPr id="196" name="PTObj_DNode_1_38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 rot="-5400000">
          <a:off x="9791827" y="106934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58</xdr:row>
      <xdr:rowOff>87486</xdr:rowOff>
    </xdr:from>
    <xdr:ext cx="175753" cy="180627"/>
    <xdr:sp macro="_xll.PtreeEvent_ObjectClick" textlink="">
      <xdr:nvSpPr>
        <xdr:cNvPr id="199" name="PTObj_DBranchName_1_3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8544687" y="106945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62</xdr:row>
      <xdr:rowOff>86360</xdr:rowOff>
    </xdr:from>
    <xdr:to>
      <xdr:col>6</xdr:col>
      <xdr:colOff>183007</xdr:colOff>
      <xdr:row>63</xdr:row>
      <xdr:rowOff>86360</xdr:rowOff>
    </xdr:to>
    <xdr:sp macro="_xll.PtreeEvent_ObjectClick" textlink="">
      <xdr:nvSpPr>
        <xdr:cNvPr id="200" name="PTObj_DNode_1_3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 rot="-5400000">
          <a:off x="8267827" y="11424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62</xdr:row>
      <xdr:rowOff>87487</xdr:rowOff>
    </xdr:from>
    <xdr:ext cx="175753" cy="180627"/>
    <xdr:sp macro="_xll.PtreeEvent_ObjectClick" textlink="">
      <xdr:nvSpPr>
        <xdr:cNvPr id="203" name="PTObj_DBranchName_1_39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7020687" y="11426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238888</xdr:colOff>
      <xdr:row>93</xdr:row>
      <xdr:rowOff>177799</xdr:rowOff>
    </xdr:from>
    <xdr:to>
      <xdr:col>10</xdr:col>
      <xdr:colOff>128</xdr:colOff>
      <xdr:row>93</xdr:row>
      <xdr:rowOff>177799</xdr:rowOff>
    </xdr:to>
    <xdr:cxnSp macro="_xll.PtreeEvent_ObjectClick">
      <xdr:nvCxnSpPr>
        <xdr:cNvPr id="1291" name="PTObj_DBranchHLine_3_45">
          <a:extLst>
            <a:ext uri="{FF2B5EF4-FFF2-40B4-BE49-F238E27FC236}">
              <a16:creationId xmlns:a16="http://schemas.microsoft.com/office/drawing/2014/main" id="{E6D48315-BD2D-430F-B12D-71BB910972B8}"/>
            </a:ext>
          </a:extLst>
        </xdr:cNvPr>
        <xdr:cNvCxnSpPr/>
      </xdr:nvCxnSpPr>
      <xdr:spPr>
        <a:xfrm>
          <a:off x="18130648" y="17185639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91</xdr:row>
      <xdr:rowOff>172720</xdr:rowOff>
    </xdr:from>
    <xdr:to>
      <xdr:col>9</xdr:col>
      <xdr:colOff>238888</xdr:colOff>
      <xdr:row>93</xdr:row>
      <xdr:rowOff>177799</xdr:rowOff>
    </xdr:to>
    <xdr:cxnSp macro="_xll.PtreeEvent_ObjectClick">
      <xdr:nvCxnSpPr>
        <xdr:cNvPr id="1290" name="PTObj_DBranchDLine_3_45">
          <a:extLst>
            <a:ext uri="{FF2B5EF4-FFF2-40B4-BE49-F238E27FC236}">
              <a16:creationId xmlns:a16="http://schemas.microsoft.com/office/drawing/2014/main" id="{8D60AE61-4697-4F43-BBDE-9AB885F18439}"/>
            </a:ext>
          </a:extLst>
        </xdr:cNvPr>
        <xdr:cNvCxnSpPr/>
      </xdr:nvCxnSpPr>
      <xdr:spPr>
        <a:xfrm>
          <a:off x="17978248" y="168148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89</xdr:row>
      <xdr:rowOff>177800</xdr:rowOff>
    </xdr:from>
    <xdr:to>
      <xdr:col>10</xdr:col>
      <xdr:colOff>128</xdr:colOff>
      <xdr:row>89</xdr:row>
      <xdr:rowOff>177800</xdr:rowOff>
    </xdr:to>
    <xdr:cxnSp macro="_xll.PtreeEvent_ObjectClick">
      <xdr:nvCxnSpPr>
        <xdr:cNvPr id="158" name="PTObj_DBranchHLine_3_44">
          <a:extLst>
            <a:ext uri="{FF2B5EF4-FFF2-40B4-BE49-F238E27FC236}">
              <a16:creationId xmlns:a16="http://schemas.microsoft.com/office/drawing/2014/main" id="{882F84C6-02BE-4B60-A98D-86D7D8F52B84}"/>
            </a:ext>
          </a:extLst>
        </xdr:cNvPr>
        <xdr:cNvCxnSpPr/>
      </xdr:nvCxnSpPr>
      <xdr:spPr>
        <a:xfrm>
          <a:off x="18130648" y="164541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89</xdr:row>
      <xdr:rowOff>177800</xdr:rowOff>
    </xdr:from>
    <xdr:to>
      <xdr:col>9</xdr:col>
      <xdr:colOff>238888</xdr:colOff>
      <xdr:row>91</xdr:row>
      <xdr:rowOff>172720</xdr:rowOff>
    </xdr:to>
    <xdr:cxnSp macro="_xll.PtreeEvent_ObjectClick">
      <xdr:nvCxnSpPr>
        <xdr:cNvPr id="157" name="PTObj_DBranchDLine_3_44">
          <a:extLst>
            <a:ext uri="{FF2B5EF4-FFF2-40B4-BE49-F238E27FC236}">
              <a16:creationId xmlns:a16="http://schemas.microsoft.com/office/drawing/2014/main" id="{B87FEAF9-BB10-4AFA-8045-3AF982800BB1}"/>
            </a:ext>
          </a:extLst>
        </xdr:cNvPr>
        <xdr:cNvCxnSpPr/>
      </xdr:nvCxnSpPr>
      <xdr:spPr>
        <a:xfrm flipV="1">
          <a:off x="17978248" y="164541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91</xdr:row>
      <xdr:rowOff>177800</xdr:rowOff>
    </xdr:from>
    <xdr:to>
      <xdr:col>9</xdr:col>
      <xdr:colOff>128</xdr:colOff>
      <xdr:row>91</xdr:row>
      <xdr:rowOff>177800</xdr:rowOff>
    </xdr:to>
    <xdr:cxnSp macro="_xll.PtreeEvent_ObjectClick">
      <xdr:nvCxnSpPr>
        <xdr:cNvPr id="154" name="PTObj_DBranchHLine_3_43">
          <a:extLst>
            <a:ext uri="{FF2B5EF4-FFF2-40B4-BE49-F238E27FC236}">
              <a16:creationId xmlns:a16="http://schemas.microsoft.com/office/drawing/2014/main" id="{6779F8BD-312E-4E18-80F2-B852BD6D8E3A}"/>
            </a:ext>
          </a:extLst>
        </xdr:cNvPr>
        <xdr:cNvCxnSpPr/>
      </xdr:nvCxnSpPr>
      <xdr:spPr>
        <a:xfrm>
          <a:off x="14892148" y="16819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87</xdr:row>
      <xdr:rowOff>172720</xdr:rowOff>
    </xdr:from>
    <xdr:to>
      <xdr:col>8</xdr:col>
      <xdr:colOff>238888</xdr:colOff>
      <xdr:row>91</xdr:row>
      <xdr:rowOff>177800</xdr:rowOff>
    </xdr:to>
    <xdr:cxnSp macro="_xll.PtreeEvent_ObjectClick">
      <xdr:nvCxnSpPr>
        <xdr:cNvPr id="153" name="PTObj_DBranchDLine_3_43">
          <a:extLst>
            <a:ext uri="{FF2B5EF4-FFF2-40B4-BE49-F238E27FC236}">
              <a16:creationId xmlns:a16="http://schemas.microsoft.com/office/drawing/2014/main" id="{12CD80CA-4EB2-4BDF-BC15-D67AFAA47654}"/>
            </a:ext>
          </a:extLst>
        </xdr:cNvPr>
        <xdr:cNvCxnSpPr/>
      </xdr:nvCxnSpPr>
      <xdr:spPr>
        <a:xfrm>
          <a:off x="14739748" y="160832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85</xdr:row>
      <xdr:rowOff>177800</xdr:rowOff>
    </xdr:from>
    <xdr:to>
      <xdr:col>9</xdr:col>
      <xdr:colOff>128</xdr:colOff>
      <xdr:row>85</xdr:row>
      <xdr:rowOff>177800</xdr:rowOff>
    </xdr:to>
    <xdr:cxnSp macro="_xll.PtreeEvent_ObjectClick">
      <xdr:nvCxnSpPr>
        <xdr:cNvPr id="150" name="PTObj_DBranchHLine_3_42">
          <a:extLst>
            <a:ext uri="{FF2B5EF4-FFF2-40B4-BE49-F238E27FC236}">
              <a16:creationId xmlns:a16="http://schemas.microsoft.com/office/drawing/2014/main" id="{3A9AAB51-A998-4491-8F48-46AFB5BFD746}"/>
            </a:ext>
          </a:extLst>
        </xdr:cNvPr>
        <xdr:cNvCxnSpPr/>
      </xdr:nvCxnSpPr>
      <xdr:spPr>
        <a:xfrm>
          <a:off x="14892148" y="157226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85</xdr:row>
      <xdr:rowOff>177800</xdr:rowOff>
    </xdr:from>
    <xdr:to>
      <xdr:col>8</xdr:col>
      <xdr:colOff>238888</xdr:colOff>
      <xdr:row>87</xdr:row>
      <xdr:rowOff>172720</xdr:rowOff>
    </xdr:to>
    <xdr:cxnSp macro="_xll.PtreeEvent_ObjectClick">
      <xdr:nvCxnSpPr>
        <xdr:cNvPr id="149" name="PTObj_DBranchDLine_3_42">
          <a:extLst>
            <a:ext uri="{FF2B5EF4-FFF2-40B4-BE49-F238E27FC236}">
              <a16:creationId xmlns:a16="http://schemas.microsoft.com/office/drawing/2014/main" id="{E3B46488-AC8D-4CDB-A69A-AFC52D0BDA68}"/>
            </a:ext>
          </a:extLst>
        </xdr:cNvPr>
        <xdr:cNvCxnSpPr/>
      </xdr:nvCxnSpPr>
      <xdr:spPr>
        <a:xfrm flipV="1">
          <a:off x="14739748" y="157226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87</xdr:row>
      <xdr:rowOff>177801</xdr:rowOff>
    </xdr:from>
    <xdr:to>
      <xdr:col>8</xdr:col>
      <xdr:colOff>128</xdr:colOff>
      <xdr:row>87</xdr:row>
      <xdr:rowOff>177801</xdr:rowOff>
    </xdr:to>
    <xdr:cxnSp macro="_xll.PtreeEvent_ObjectClick">
      <xdr:nvCxnSpPr>
        <xdr:cNvPr id="142" name="PTObj_DBranchHLine_3_41">
          <a:extLst>
            <a:ext uri="{FF2B5EF4-FFF2-40B4-BE49-F238E27FC236}">
              <a16:creationId xmlns:a16="http://schemas.microsoft.com/office/drawing/2014/main" id="{130A37C0-8387-4105-B361-8E56205CF0C6}"/>
            </a:ext>
          </a:extLst>
        </xdr:cNvPr>
        <xdr:cNvCxnSpPr/>
      </xdr:nvCxnSpPr>
      <xdr:spPr>
        <a:xfrm>
          <a:off x="11653647" y="16088361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83</xdr:row>
      <xdr:rowOff>172721</xdr:rowOff>
    </xdr:from>
    <xdr:to>
      <xdr:col>7</xdr:col>
      <xdr:colOff>238887</xdr:colOff>
      <xdr:row>87</xdr:row>
      <xdr:rowOff>177801</xdr:rowOff>
    </xdr:to>
    <xdr:cxnSp macro="_xll.PtreeEvent_ObjectClick">
      <xdr:nvCxnSpPr>
        <xdr:cNvPr id="141" name="PTObj_DBranchDLine_3_41">
          <a:extLst>
            <a:ext uri="{FF2B5EF4-FFF2-40B4-BE49-F238E27FC236}">
              <a16:creationId xmlns:a16="http://schemas.microsoft.com/office/drawing/2014/main" id="{877E45BD-19EC-444D-9B28-A46E5AD9D5EA}"/>
            </a:ext>
          </a:extLst>
        </xdr:cNvPr>
        <xdr:cNvCxnSpPr/>
      </xdr:nvCxnSpPr>
      <xdr:spPr>
        <a:xfrm>
          <a:off x="11501247" y="15351761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81</xdr:row>
      <xdr:rowOff>177800</xdr:rowOff>
    </xdr:from>
    <xdr:to>
      <xdr:col>10</xdr:col>
      <xdr:colOff>128</xdr:colOff>
      <xdr:row>81</xdr:row>
      <xdr:rowOff>177800</xdr:rowOff>
    </xdr:to>
    <xdr:cxnSp macro="_xll.PtreeEvent_ObjectClick">
      <xdr:nvCxnSpPr>
        <xdr:cNvPr id="138" name="PTObj_DBranchHLine_3_40">
          <a:extLst>
            <a:ext uri="{FF2B5EF4-FFF2-40B4-BE49-F238E27FC236}">
              <a16:creationId xmlns:a16="http://schemas.microsoft.com/office/drawing/2014/main" id="{2C594796-2FD0-451F-820A-B427D97C3FCF}"/>
            </a:ext>
          </a:extLst>
        </xdr:cNvPr>
        <xdr:cNvCxnSpPr/>
      </xdr:nvCxnSpPr>
      <xdr:spPr>
        <a:xfrm>
          <a:off x="18130648" y="149910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79</xdr:row>
      <xdr:rowOff>172721</xdr:rowOff>
    </xdr:from>
    <xdr:to>
      <xdr:col>9</xdr:col>
      <xdr:colOff>238888</xdr:colOff>
      <xdr:row>81</xdr:row>
      <xdr:rowOff>177800</xdr:rowOff>
    </xdr:to>
    <xdr:cxnSp macro="_xll.PtreeEvent_ObjectClick">
      <xdr:nvCxnSpPr>
        <xdr:cNvPr id="137" name="PTObj_DBranchDLine_3_40">
          <a:extLst>
            <a:ext uri="{FF2B5EF4-FFF2-40B4-BE49-F238E27FC236}">
              <a16:creationId xmlns:a16="http://schemas.microsoft.com/office/drawing/2014/main" id="{80CD61B7-2D95-4220-A57B-051FEA954BBC}"/>
            </a:ext>
          </a:extLst>
        </xdr:cNvPr>
        <xdr:cNvCxnSpPr/>
      </xdr:nvCxnSpPr>
      <xdr:spPr>
        <a:xfrm>
          <a:off x="17978248" y="14620241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77</xdr:row>
      <xdr:rowOff>177801</xdr:rowOff>
    </xdr:from>
    <xdr:to>
      <xdr:col>10</xdr:col>
      <xdr:colOff>128</xdr:colOff>
      <xdr:row>77</xdr:row>
      <xdr:rowOff>177801</xdr:rowOff>
    </xdr:to>
    <xdr:cxnSp macro="_xll.PtreeEvent_ObjectClick">
      <xdr:nvCxnSpPr>
        <xdr:cNvPr id="131" name="PTObj_DBranchHLine_3_39">
          <a:extLst>
            <a:ext uri="{FF2B5EF4-FFF2-40B4-BE49-F238E27FC236}">
              <a16:creationId xmlns:a16="http://schemas.microsoft.com/office/drawing/2014/main" id="{A9BB1236-05EF-4474-BF8D-ECED6383DD77}"/>
            </a:ext>
          </a:extLst>
        </xdr:cNvPr>
        <xdr:cNvCxnSpPr/>
      </xdr:nvCxnSpPr>
      <xdr:spPr>
        <a:xfrm>
          <a:off x="18130648" y="14259561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77</xdr:row>
      <xdr:rowOff>177801</xdr:rowOff>
    </xdr:from>
    <xdr:to>
      <xdr:col>9</xdr:col>
      <xdr:colOff>238888</xdr:colOff>
      <xdr:row>79</xdr:row>
      <xdr:rowOff>172721</xdr:rowOff>
    </xdr:to>
    <xdr:cxnSp macro="_xll.PtreeEvent_ObjectClick">
      <xdr:nvCxnSpPr>
        <xdr:cNvPr id="130" name="PTObj_DBranchDLine_3_39">
          <a:extLst>
            <a:ext uri="{FF2B5EF4-FFF2-40B4-BE49-F238E27FC236}">
              <a16:creationId xmlns:a16="http://schemas.microsoft.com/office/drawing/2014/main" id="{EA60924F-3098-4883-B1E2-13AC15D6E912}"/>
            </a:ext>
          </a:extLst>
        </xdr:cNvPr>
        <xdr:cNvCxnSpPr/>
      </xdr:nvCxnSpPr>
      <xdr:spPr>
        <a:xfrm flipV="1">
          <a:off x="17978248" y="14259561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79</xdr:row>
      <xdr:rowOff>177800</xdr:rowOff>
    </xdr:from>
    <xdr:to>
      <xdr:col>9</xdr:col>
      <xdr:colOff>128</xdr:colOff>
      <xdr:row>79</xdr:row>
      <xdr:rowOff>177800</xdr:rowOff>
    </xdr:to>
    <xdr:cxnSp macro="_xll.PtreeEvent_ObjectClick">
      <xdr:nvCxnSpPr>
        <xdr:cNvPr id="1252" name="PTObj_DBranchHLine_3_38">
          <a:extLst>
            <a:ext uri="{FF2B5EF4-FFF2-40B4-BE49-F238E27FC236}">
              <a16:creationId xmlns:a16="http://schemas.microsoft.com/office/drawing/2014/main" id="{5D116770-3FEB-4F6F-8D9A-1B3232AAF8C1}"/>
            </a:ext>
          </a:extLst>
        </xdr:cNvPr>
        <xdr:cNvCxnSpPr/>
      </xdr:nvCxnSpPr>
      <xdr:spPr>
        <a:xfrm>
          <a:off x="14892148" y="146253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75</xdr:row>
      <xdr:rowOff>172721</xdr:rowOff>
    </xdr:from>
    <xdr:to>
      <xdr:col>8</xdr:col>
      <xdr:colOff>238888</xdr:colOff>
      <xdr:row>79</xdr:row>
      <xdr:rowOff>177800</xdr:rowOff>
    </xdr:to>
    <xdr:cxnSp macro="_xll.PtreeEvent_ObjectClick">
      <xdr:nvCxnSpPr>
        <xdr:cNvPr id="1251" name="PTObj_DBranchDLine_3_38">
          <a:extLst>
            <a:ext uri="{FF2B5EF4-FFF2-40B4-BE49-F238E27FC236}">
              <a16:creationId xmlns:a16="http://schemas.microsoft.com/office/drawing/2014/main" id="{3A0E926F-A246-4CCE-B41D-E3FF3DD5FD93}"/>
            </a:ext>
          </a:extLst>
        </xdr:cNvPr>
        <xdr:cNvCxnSpPr/>
      </xdr:nvCxnSpPr>
      <xdr:spPr>
        <a:xfrm>
          <a:off x="14739748" y="13888721"/>
          <a:ext cx="152400" cy="73659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73</xdr:row>
      <xdr:rowOff>177799</xdr:rowOff>
    </xdr:from>
    <xdr:to>
      <xdr:col>11</xdr:col>
      <xdr:colOff>128</xdr:colOff>
      <xdr:row>73</xdr:row>
      <xdr:rowOff>177799</xdr:rowOff>
    </xdr:to>
    <xdr:cxnSp macro="_xll.PtreeEvent_ObjectClick">
      <xdr:nvCxnSpPr>
        <xdr:cNvPr id="1248" name="PTObj_DBranchHLine_3_25">
          <a:extLst>
            <a:ext uri="{FF2B5EF4-FFF2-40B4-BE49-F238E27FC236}">
              <a16:creationId xmlns:a16="http://schemas.microsoft.com/office/drawing/2014/main" id="{D65C021D-1124-4D56-9BE0-55C2FF7DB2F5}"/>
            </a:ext>
          </a:extLst>
        </xdr:cNvPr>
        <xdr:cNvCxnSpPr/>
      </xdr:nvCxnSpPr>
      <xdr:spPr>
        <a:xfrm>
          <a:off x="21369148" y="13528039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71</xdr:row>
      <xdr:rowOff>172720</xdr:rowOff>
    </xdr:from>
    <xdr:to>
      <xdr:col>10</xdr:col>
      <xdr:colOff>238888</xdr:colOff>
      <xdr:row>73</xdr:row>
      <xdr:rowOff>177799</xdr:rowOff>
    </xdr:to>
    <xdr:cxnSp macro="_xll.PtreeEvent_ObjectClick">
      <xdr:nvCxnSpPr>
        <xdr:cNvPr id="1247" name="PTObj_DBranchDLine_3_25">
          <a:extLst>
            <a:ext uri="{FF2B5EF4-FFF2-40B4-BE49-F238E27FC236}">
              <a16:creationId xmlns:a16="http://schemas.microsoft.com/office/drawing/2014/main" id="{5C4396BC-292B-4EC1-BA61-BA0CC391ABB8}"/>
            </a:ext>
          </a:extLst>
        </xdr:cNvPr>
        <xdr:cNvCxnSpPr/>
      </xdr:nvCxnSpPr>
      <xdr:spPr>
        <a:xfrm>
          <a:off x="21216748" y="13157200"/>
          <a:ext cx="152400" cy="37083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69</xdr:row>
      <xdr:rowOff>177800</xdr:rowOff>
    </xdr:from>
    <xdr:to>
      <xdr:col>11</xdr:col>
      <xdr:colOff>128</xdr:colOff>
      <xdr:row>69</xdr:row>
      <xdr:rowOff>177800</xdr:rowOff>
    </xdr:to>
    <xdr:cxnSp macro="_xll.PtreeEvent_ObjectClick">
      <xdr:nvCxnSpPr>
        <xdr:cNvPr id="1236" name="PTObj_DBranchHLine_3_24">
          <a:extLst>
            <a:ext uri="{FF2B5EF4-FFF2-40B4-BE49-F238E27FC236}">
              <a16:creationId xmlns:a16="http://schemas.microsoft.com/office/drawing/2014/main" id="{6EC61D0E-6A88-47F1-A71D-20B98F0772AE}"/>
            </a:ext>
          </a:extLst>
        </xdr:cNvPr>
        <xdr:cNvCxnSpPr/>
      </xdr:nvCxnSpPr>
      <xdr:spPr>
        <a:xfrm>
          <a:off x="21369148" y="127965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69</xdr:row>
      <xdr:rowOff>177800</xdr:rowOff>
    </xdr:from>
    <xdr:to>
      <xdr:col>10</xdr:col>
      <xdr:colOff>238888</xdr:colOff>
      <xdr:row>71</xdr:row>
      <xdr:rowOff>172720</xdr:rowOff>
    </xdr:to>
    <xdr:cxnSp macro="_xll.PtreeEvent_ObjectClick">
      <xdr:nvCxnSpPr>
        <xdr:cNvPr id="1235" name="PTObj_DBranchDLine_3_24">
          <a:extLst>
            <a:ext uri="{FF2B5EF4-FFF2-40B4-BE49-F238E27FC236}">
              <a16:creationId xmlns:a16="http://schemas.microsoft.com/office/drawing/2014/main" id="{4FC602E4-09B3-4110-980E-031E22DD6406}"/>
            </a:ext>
          </a:extLst>
        </xdr:cNvPr>
        <xdr:cNvCxnSpPr/>
      </xdr:nvCxnSpPr>
      <xdr:spPr>
        <a:xfrm flipV="1">
          <a:off x="21216748" y="127965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71</xdr:row>
      <xdr:rowOff>177800</xdr:rowOff>
    </xdr:from>
    <xdr:to>
      <xdr:col>10</xdr:col>
      <xdr:colOff>128</xdr:colOff>
      <xdr:row>71</xdr:row>
      <xdr:rowOff>177800</xdr:rowOff>
    </xdr:to>
    <xdr:cxnSp macro="_xll.PtreeEvent_ObjectClick">
      <xdr:nvCxnSpPr>
        <xdr:cNvPr id="1196" name="PTObj_DBranchHLine_3_23">
          <a:extLst>
            <a:ext uri="{FF2B5EF4-FFF2-40B4-BE49-F238E27FC236}">
              <a16:creationId xmlns:a16="http://schemas.microsoft.com/office/drawing/2014/main" id="{628AB87C-F0F3-48B4-8D41-298D40B9860C}"/>
            </a:ext>
          </a:extLst>
        </xdr:cNvPr>
        <xdr:cNvCxnSpPr/>
      </xdr:nvCxnSpPr>
      <xdr:spPr>
        <a:xfrm>
          <a:off x="18130648" y="131622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67</xdr:row>
      <xdr:rowOff>172720</xdr:rowOff>
    </xdr:from>
    <xdr:to>
      <xdr:col>9</xdr:col>
      <xdr:colOff>238888</xdr:colOff>
      <xdr:row>71</xdr:row>
      <xdr:rowOff>177800</xdr:rowOff>
    </xdr:to>
    <xdr:cxnSp macro="_xll.PtreeEvent_ObjectClick">
      <xdr:nvCxnSpPr>
        <xdr:cNvPr id="1195" name="PTObj_DBranchDLine_3_23">
          <a:extLst>
            <a:ext uri="{FF2B5EF4-FFF2-40B4-BE49-F238E27FC236}">
              <a16:creationId xmlns:a16="http://schemas.microsoft.com/office/drawing/2014/main" id="{2875332B-E8F7-48F7-A886-AD979B67B4FB}"/>
            </a:ext>
          </a:extLst>
        </xdr:cNvPr>
        <xdr:cNvCxnSpPr/>
      </xdr:nvCxnSpPr>
      <xdr:spPr>
        <a:xfrm>
          <a:off x="17978248" y="124256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65</xdr:row>
      <xdr:rowOff>177800</xdr:rowOff>
    </xdr:from>
    <xdr:to>
      <xdr:col>10</xdr:col>
      <xdr:colOff>128</xdr:colOff>
      <xdr:row>65</xdr:row>
      <xdr:rowOff>177800</xdr:rowOff>
    </xdr:to>
    <xdr:cxnSp macro="_xll.PtreeEvent_ObjectClick">
      <xdr:nvCxnSpPr>
        <xdr:cNvPr id="1192" name="PTObj_DBranchHLine_3_22">
          <a:extLst>
            <a:ext uri="{FF2B5EF4-FFF2-40B4-BE49-F238E27FC236}">
              <a16:creationId xmlns:a16="http://schemas.microsoft.com/office/drawing/2014/main" id="{0718510E-F7B4-4F6E-9EAA-3022F774CD84}"/>
            </a:ext>
          </a:extLst>
        </xdr:cNvPr>
        <xdr:cNvCxnSpPr/>
      </xdr:nvCxnSpPr>
      <xdr:spPr>
        <a:xfrm>
          <a:off x="18130648" y="120650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65</xdr:row>
      <xdr:rowOff>177800</xdr:rowOff>
    </xdr:from>
    <xdr:to>
      <xdr:col>9</xdr:col>
      <xdr:colOff>238888</xdr:colOff>
      <xdr:row>67</xdr:row>
      <xdr:rowOff>172720</xdr:rowOff>
    </xdr:to>
    <xdr:cxnSp macro="_xll.PtreeEvent_ObjectClick">
      <xdr:nvCxnSpPr>
        <xdr:cNvPr id="1191" name="PTObj_DBranchDLine_3_22">
          <a:extLst>
            <a:ext uri="{FF2B5EF4-FFF2-40B4-BE49-F238E27FC236}">
              <a16:creationId xmlns:a16="http://schemas.microsoft.com/office/drawing/2014/main" id="{621DDBF7-FC45-46A7-97DF-3EB6C21B279A}"/>
            </a:ext>
          </a:extLst>
        </xdr:cNvPr>
        <xdr:cNvCxnSpPr/>
      </xdr:nvCxnSpPr>
      <xdr:spPr>
        <a:xfrm flipV="1">
          <a:off x="17978248" y="120650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67</xdr:row>
      <xdr:rowOff>177800</xdr:rowOff>
    </xdr:from>
    <xdr:to>
      <xdr:col>9</xdr:col>
      <xdr:colOff>128</xdr:colOff>
      <xdr:row>67</xdr:row>
      <xdr:rowOff>177800</xdr:rowOff>
    </xdr:to>
    <xdr:cxnSp macro="_xll.PtreeEvent_ObjectClick">
      <xdr:nvCxnSpPr>
        <xdr:cNvPr id="1188" name="PTObj_DBranchHLine_3_21">
          <a:extLst>
            <a:ext uri="{FF2B5EF4-FFF2-40B4-BE49-F238E27FC236}">
              <a16:creationId xmlns:a16="http://schemas.microsoft.com/office/drawing/2014/main" id="{8FD1F468-C8C9-4531-A53F-B3D593BD7E06}"/>
            </a:ext>
          </a:extLst>
        </xdr:cNvPr>
        <xdr:cNvCxnSpPr/>
      </xdr:nvCxnSpPr>
      <xdr:spPr>
        <a:xfrm>
          <a:off x="14892148" y="1243076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67</xdr:row>
      <xdr:rowOff>177800</xdr:rowOff>
    </xdr:from>
    <xdr:to>
      <xdr:col>8</xdr:col>
      <xdr:colOff>238888</xdr:colOff>
      <xdr:row>75</xdr:row>
      <xdr:rowOff>172721</xdr:rowOff>
    </xdr:to>
    <xdr:cxnSp macro="_xll.PtreeEvent_ObjectClick">
      <xdr:nvCxnSpPr>
        <xdr:cNvPr id="1187" name="PTObj_DBranchDLine_3_21">
          <a:extLst>
            <a:ext uri="{FF2B5EF4-FFF2-40B4-BE49-F238E27FC236}">
              <a16:creationId xmlns:a16="http://schemas.microsoft.com/office/drawing/2014/main" id="{6C799790-A1F0-40CF-976C-EF628824177F}"/>
            </a:ext>
          </a:extLst>
        </xdr:cNvPr>
        <xdr:cNvCxnSpPr/>
      </xdr:nvCxnSpPr>
      <xdr:spPr>
        <a:xfrm flipV="1">
          <a:off x="14739748" y="12430760"/>
          <a:ext cx="152400" cy="14579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75</xdr:row>
      <xdr:rowOff>177800</xdr:rowOff>
    </xdr:from>
    <xdr:to>
      <xdr:col>8</xdr:col>
      <xdr:colOff>128</xdr:colOff>
      <xdr:row>75</xdr:row>
      <xdr:rowOff>177800</xdr:rowOff>
    </xdr:to>
    <xdr:cxnSp macro="_xll.PtreeEvent_ObjectClick">
      <xdr:nvCxnSpPr>
        <xdr:cNvPr id="1184" name="PTObj_DBranchHLine_3_20">
          <a:extLst>
            <a:ext uri="{FF2B5EF4-FFF2-40B4-BE49-F238E27FC236}">
              <a16:creationId xmlns:a16="http://schemas.microsoft.com/office/drawing/2014/main" id="{4646295E-156C-4897-A576-48018F8EB74A}"/>
            </a:ext>
          </a:extLst>
        </xdr:cNvPr>
        <xdr:cNvCxnSpPr/>
      </xdr:nvCxnSpPr>
      <xdr:spPr>
        <a:xfrm>
          <a:off x="11653647" y="1389380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75</xdr:row>
      <xdr:rowOff>177800</xdr:rowOff>
    </xdr:from>
    <xdr:to>
      <xdr:col>7</xdr:col>
      <xdr:colOff>238887</xdr:colOff>
      <xdr:row>83</xdr:row>
      <xdr:rowOff>172721</xdr:rowOff>
    </xdr:to>
    <xdr:cxnSp macro="_xll.PtreeEvent_ObjectClick">
      <xdr:nvCxnSpPr>
        <xdr:cNvPr id="1183" name="PTObj_DBranchDLine_3_20">
          <a:extLst>
            <a:ext uri="{FF2B5EF4-FFF2-40B4-BE49-F238E27FC236}">
              <a16:creationId xmlns:a16="http://schemas.microsoft.com/office/drawing/2014/main" id="{EE658DDD-7331-49B5-AB82-79F7241CAB28}"/>
            </a:ext>
          </a:extLst>
        </xdr:cNvPr>
        <xdr:cNvCxnSpPr/>
      </xdr:nvCxnSpPr>
      <xdr:spPr>
        <a:xfrm flipV="1">
          <a:off x="11501247" y="13893800"/>
          <a:ext cx="152400" cy="145796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83</xdr:row>
      <xdr:rowOff>177799</xdr:rowOff>
    </xdr:from>
    <xdr:to>
      <xdr:col>7</xdr:col>
      <xdr:colOff>127</xdr:colOff>
      <xdr:row>83</xdr:row>
      <xdr:rowOff>177799</xdr:rowOff>
    </xdr:to>
    <xdr:cxnSp macro="_xll.PtreeEvent_ObjectClick">
      <xdr:nvCxnSpPr>
        <xdr:cNvPr id="1180" name="PTObj_DBranchHLine_3_19">
          <a:extLst>
            <a:ext uri="{FF2B5EF4-FFF2-40B4-BE49-F238E27FC236}">
              <a16:creationId xmlns:a16="http://schemas.microsoft.com/office/drawing/2014/main" id="{448A7691-C900-44EF-B134-22D571B8A1A4}"/>
            </a:ext>
          </a:extLst>
        </xdr:cNvPr>
        <xdr:cNvCxnSpPr/>
      </xdr:nvCxnSpPr>
      <xdr:spPr>
        <a:xfrm>
          <a:off x="8422767" y="15356839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63</xdr:row>
      <xdr:rowOff>172720</xdr:rowOff>
    </xdr:from>
    <xdr:to>
      <xdr:col>6</xdr:col>
      <xdr:colOff>238887</xdr:colOff>
      <xdr:row>83</xdr:row>
      <xdr:rowOff>177799</xdr:rowOff>
    </xdr:to>
    <xdr:cxnSp macro="_xll.PtreeEvent_ObjectClick">
      <xdr:nvCxnSpPr>
        <xdr:cNvPr id="1179" name="PTObj_DBranchDLine_3_19">
          <a:extLst>
            <a:ext uri="{FF2B5EF4-FFF2-40B4-BE49-F238E27FC236}">
              <a16:creationId xmlns:a16="http://schemas.microsoft.com/office/drawing/2014/main" id="{D754E015-FD66-4A24-AEFA-EDCB3A38E180}"/>
            </a:ext>
          </a:extLst>
        </xdr:cNvPr>
        <xdr:cNvCxnSpPr/>
      </xdr:nvCxnSpPr>
      <xdr:spPr>
        <a:xfrm>
          <a:off x="8270367" y="11694160"/>
          <a:ext cx="152400" cy="3662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61</xdr:row>
      <xdr:rowOff>177800</xdr:rowOff>
    </xdr:from>
    <xdr:to>
      <xdr:col>7</xdr:col>
      <xdr:colOff>127</xdr:colOff>
      <xdr:row>61</xdr:row>
      <xdr:rowOff>177800</xdr:rowOff>
    </xdr:to>
    <xdr:cxnSp macro="_xll.PtreeEvent_ObjectClick">
      <xdr:nvCxnSpPr>
        <xdr:cNvPr id="1168" name="PTObj_DBranchHLine_3_18">
          <a:extLst>
            <a:ext uri="{FF2B5EF4-FFF2-40B4-BE49-F238E27FC236}">
              <a16:creationId xmlns:a16="http://schemas.microsoft.com/office/drawing/2014/main" id="{5B293663-E3BC-4087-8981-B741F62223A8}"/>
            </a:ext>
          </a:extLst>
        </xdr:cNvPr>
        <xdr:cNvCxnSpPr/>
      </xdr:nvCxnSpPr>
      <xdr:spPr>
        <a:xfrm>
          <a:off x="8422767" y="1133348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61</xdr:row>
      <xdr:rowOff>177800</xdr:rowOff>
    </xdr:from>
    <xdr:to>
      <xdr:col>6</xdr:col>
      <xdr:colOff>238887</xdr:colOff>
      <xdr:row>63</xdr:row>
      <xdr:rowOff>172720</xdr:rowOff>
    </xdr:to>
    <xdr:cxnSp macro="_xll.PtreeEvent_ObjectClick">
      <xdr:nvCxnSpPr>
        <xdr:cNvPr id="1167" name="PTObj_DBranchDLine_3_18">
          <a:extLst>
            <a:ext uri="{FF2B5EF4-FFF2-40B4-BE49-F238E27FC236}">
              <a16:creationId xmlns:a16="http://schemas.microsoft.com/office/drawing/2014/main" id="{58760F99-51AC-49A0-8FAB-A15265ED8844}"/>
            </a:ext>
          </a:extLst>
        </xdr:cNvPr>
        <xdr:cNvCxnSpPr/>
      </xdr:nvCxnSpPr>
      <xdr:spPr>
        <a:xfrm flipV="1">
          <a:off x="8270367" y="113334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63</xdr:row>
      <xdr:rowOff>177800</xdr:rowOff>
    </xdr:from>
    <xdr:to>
      <xdr:col>6</xdr:col>
      <xdr:colOff>127</xdr:colOff>
      <xdr:row>63</xdr:row>
      <xdr:rowOff>177800</xdr:rowOff>
    </xdr:to>
    <xdr:cxnSp macro="_xll.PtreeEvent_ObjectClick">
      <xdr:nvCxnSpPr>
        <xdr:cNvPr id="1164" name="PTObj_DBranchHLine_3_7">
          <a:extLst>
            <a:ext uri="{FF2B5EF4-FFF2-40B4-BE49-F238E27FC236}">
              <a16:creationId xmlns:a16="http://schemas.microsoft.com/office/drawing/2014/main" id="{918835DE-5AF9-4526-AF07-A6CC2E57D9B7}"/>
            </a:ext>
          </a:extLst>
        </xdr:cNvPr>
        <xdr:cNvCxnSpPr/>
      </xdr:nvCxnSpPr>
      <xdr:spPr>
        <a:xfrm>
          <a:off x="5725287" y="1133348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59</xdr:row>
      <xdr:rowOff>172720</xdr:rowOff>
    </xdr:from>
    <xdr:to>
      <xdr:col>5</xdr:col>
      <xdr:colOff>238887</xdr:colOff>
      <xdr:row>63</xdr:row>
      <xdr:rowOff>177800</xdr:rowOff>
    </xdr:to>
    <xdr:cxnSp macro="_xll.PtreeEvent_ObjectClick">
      <xdr:nvCxnSpPr>
        <xdr:cNvPr id="1163" name="PTObj_DBranchDLine_3_7">
          <a:extLst>
            <a:ext uri="{FF2B5EF4-FFF2-40B4-BE49-F238E27FC236}">
              <a16:creationId xmlns:a16="http://schemas.microsoft.com/office/drawing/2014/main" id="{A7344A4E-9489-4B79-B1E4-1AD5B11E4726}"/>
            </a:ext>
          </a:extLst>
        </xdr:cNvPr>
        <xdr:cNvCxnSpPr/>
      </xdr:nvCxnSpPr>
      <xdr:spPr>
        <a:xfrm>
          <a:off x="5572887" y="1096264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57</xdr:row>
      <xdr:rowOff>177800</xdr:rowOff>
    </xdr:from>
    <xdr:to>
      <xdr:col>11</xdr:col>
      <xdr:colOff>128</xdr:colOff>
      <xdr:row>57</xdr:row>
      <xdr:rowOff>177800</xdr:rowOff>
    </xdr:to>
    <xdr:cxnSp macro="_xll.PtreeEvent_ObjectClick">
      <xdr:nvCxnSpPr>
        <xdr:cNvPr id="1287" name="PTObj_DBranchHLine_3_37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CxnSpPr/>
      </xdr:nvCxnSpPr>
      <xdr:spPr>
        <a:xfrm>
          <a:off x="21369148" y="1060196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55</xdr:row>
      <xdr:rowOff>172720</xdr:rowOff>
    </xdr:from>
    <xdr:to>
      <xdr:col>10</xdr:col>
      <xdr:colOff>238888</xdr:colOff>
      <xdr:row>57</xdr:row>
      <xdr:rowOff>177800</xdr:rowOff>
    </xdr:to>
    <xdr:cxnSp macro="_xll.PtreeEvent_ObjectClick">
      <xdr:nvCxnSpPr>
        <xdr:cNvPr id="1286" name="PTObj_DBranchDLine_3_37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CxnSpPr/>
      </xdr:nvCxnSpPr>
      <xdr:spPr>
        <a:xfrm>
          <a:off x="21216748" y="102311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238888</xdr:colOff>
      <xdr:row>53</xdr:row>
      <xdr:rowOff>177800</xdr:rowOff>
    </xdr:from>
    <xdr:to>
      <xdr:col>11</xdr:col>
      <xdr:colOff>128</xdr:colOff>
      <xdr:row>53</xdr:row>
      <xdr:rowOff>177800</xdr:rowOff>
    </xdr:to>
    <xdr:cxnSp macro="_xll.PtreeEvent_ObjectClick">
      <xdr:nvCxnSpPr>
        <xdr:cNvPr id="1283" name="PTObj_DBranchHLine_3_36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CxnSpPr/>
      </xdr:nvCxnSpPr>
      <xdr:spPr>
        <a:xfrm>
          <a:off x="21369148" y="98704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86488</xdr:colOff>
      <xdr:row>53</xdr:row>
      <xdr:rowOff>177800</xdr:rowOff>
    </xdr:from>
    <xdr:to>
      <xdr:col>10</xdr:col>
      <xdr:colOff>238888</xdr:colOff>
      <xdr:row>55</xdr:row>
      <xdr:rowOff>172720</xdr:rowOff>
    </xdr:to>
    <xdr:cxnSp macro="_xll.PtreeEvent_ObjectClick">
      <xdr:nvCxnSpPr>
        <xdr:cNvPr id="1282" name="PTObj_DBranchDLine_3_36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CxnSpPr/>
      </xdr:nvCxnSpPr>
      <xdr:spPr>
        <a:xfrm flipV="1">
          <a:off x="21216748" y="98704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55</xdr:row>
      <xdr:rowOff>177800</xdr:rowOff>
    </xdr:from>
    <xdr:to>
      <xdr:col>10</xdr:col>
      <xdr:colOff>128</xdr:colOff>
      <xdr:row>55</xdr:row>
      <xdr:rowOff>177800</xdr:rowOff>
    </xdr:to>
    <xdr:cxnSp macro="_xll.PtreeEvent_ObjectClick">
      <xdr:nvCxnSpPr>
        <xdr:cNvPr id="1279" name="PTObj_DBranchHLine_3_35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CxnSpPr/>
      </xdr:nvCxnSpPr>
      <xdr:spPr>
        <a:xfrm>
          <a:off x="18130648" y="102362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51</xdr:row>
      <xdr:rowOff>172720</xdr:rowOff>
    </xdr:from>
    <xdr:to>
      <xdr:col>9</xdr:col>
      <xdr:colOff>238888</xdr:colOff>
      <xdr:row>55</xdr:row>
      <xdr:rowOff>177800</xdr:rowOff>
    </xdr:to>
    <xdr:cxnSp macro="_xll.PtreeEvent_ObjectClick">
      <xdr:nvCxnSpPr>
        <xdr:cNvPr id="1278" name="PTObj_DBranchDLine_3_35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CxnSpPr/>
      </xdr:nvCxnSpPr>
      <xdr:spPr>
        <a:xfrm>
          <a:off x="17978248" y="949960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49</xdr:row>
      <xdr:rowOff>177800</xdr:rowOff>
    </xdr:from>
    <xdr:to>
      <xdr:col>10</xdr:col>
      <xdr:colOff>128</xdr:colOff>
      <xdr:row>49</xdr:row>
      <xdr:rowOff>177800</xdr:rowOff>
    </xdr:to>
    <xdr:cxnSp macro="_xll.PtreeEvent_ObjectClick">
      <xdr:nvCxnSpPr>
        <xdr:cNvPr id="1275" name="PTObj_DBranchHLine_3_3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CxnSpPr/>
      </xdr:nvCxnSpPr>
      <xdr:spPr>
        <a:xfrm>
          <a:off x="18130648" y="913892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49</xdr:row>
      <xdr:rowOff>177800</xdr:rowOff>
    </xdr:from>
    <xdr:to>
      <xdr:col>9</xdr:col>
      <xdr:colOff>238888</xdr:colOff>
      <xdr:row>51</xdr:row>
      <xdr:rowOff>172720</xdr:rowOff>
    </xdr:to>
    <xdr:cxnSp macro="_xll.PtreeEvent_ObjectClick">
      <xdr:nvCxnSpPr>
        <xdr:cNvPr id="1274" name="PTObj_DBranchDLine_3_34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CxnSpPr/>
      </xdr:nvCxnSpPr>
      <xdr:spPr>
        <a:xfrm flipV="1">
          <a:off x="17978248" y="91389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51</xdr:row>
      <xdr:rowOff>177800</xdr:rowOff>
    </xdr:from>
    <xdr:to>
      <xdr:col>9</xdr:col>
      <xdr:colOff>128</xdr:colOff>
      <xdr:row>51</xdr:row>
      <xdr:rowOff>177800</xdr:rowOff>
    </xdr:to>
    <xdr:cxnSp macro="_xll.PtreeEvent_ObjectClick">
      <xdr:nvCxnSpPr>
        <xdr:cNvPr id="1271" name="PTObj_DBranchHLine_3_33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CxnSpPr/>
      </xdr:nvCxnSpPr>
      <xdr:spPr>
        <a:xfrm>
          <a:off x="14892148" y="95046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47</xdr:row>
      <xdr:rowOff>172720</xdr:rowOff>
    </xdr:from>
    <xdr:to>
      <xdr:col>8</xdr:col>
      <xdr:colOff>238888</xdr:colOff>
      <xdr:row>51</xdr:row>
      <xdr:rowOff>177800</xdr:rowOff>
    </xdr:to>
    <xdr:cxnSp macro="_xll.PtreeEvent_ObjectClick">
      <xdr:nvCxnSpPr>
        <xdr:cNvPr id="1270" name="PTObj_DBranchDLine_3_33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CxnSpPr/>
      </xdr:nvCxnSpPr>
      <xdr:spPr>
        <a:xfrm>
          <a:off x="14739748" y="876808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45</xdr:row>
      <xdr:rowOff>177800</xdr:rowOff>
    </xdr:from>
    <xdr:to>
      <xdr:col>10</xdr:col>
      <xdr:colOff>128</xdr:colOff>
      <xdr:row>45</xdr:row>
      <xdr:rowOff>177800</xdr:rowOff>
    </xdr:to>
    <xdr:cxnSp macro="_xll.PtreeEvent_ObjectClick">
      <xdr:nvCxnSpPr>
        <xdr:cNvPr id="1267" name="PTObj_DBranchHLine_3_3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CxnSpPr/>
      </xdr:nvCxnSpPr>
      <xdr:spPr>
        <a:xfrm>
          <a:off x="18130648" y="840740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43</xdr:row>
      <xdr:rowOff>172720</xdr:rowOff>
    </xdr:from>
    <xdr:to>
      <xdr:col>9</xdr:col>
      <xdr:colOff>238888</xdr:colOff>
      <xdr:row>45</xdr:row>
      <xdr:rowOff>177800</xdr:rowOff>
    </xdr:to>
    <xdr:cxnSp macro="_xll.PtreeEvent_ObjectClick">
      <xdr:nvCxnSpPr>
        <xdr:cNvPr id="1266" name="PTObj_DBranchDLine_3_32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CxnSpPr/>
      </xdr:nvCxnSpPr>
      <xdr:spPr>
        <a:xfrm>
          <a:off x="17978248" y="80365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41</xdr:row>
      <xdr:rowOff>177800</xdr:rowOff>
    </xdr:from>
    <xdr:to>
      <xdr:col>10</xdr:col>
      <xdr:colOff>128</xdr:colOff>
      <xdr:row>41</xdr:row>
      <xdr:rowOff>177800</xdr:rowOff>
    </xdr:to>
    <xdr:cxnSp macro="_xll.PtreeEvent_ObjectClick">
      <xdr:nvCxnSpPr>
        <xdr:cNvPr id="1263" name="PTObj_DBranchHLine_3_31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CxnSpPr/>
      </xdr:nvCxnSpPr>
      <xdr:spPr>
        <a:xfrm>
          <a:off x="18130648" y="767588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41</xdr:row>
      <xdr:rowOff>177800</xdr:rowOff>
    </xdr:from>
    <xdr:to>
      <xdr:col>9</xdr:col>
      <xdr:colOff>238888</xdr:colOff>
      <xdr:row>43</xdr:row>
      <xdr:rowOff>172720</xdr:rowOff>
    </xdr:to>
    <xdr:cxnSp macro="_xll.PtreeEvent_ObjectClick">
      <xdr:nvCxnSpPr>
        <xdr:cNvPr id="1262" name="PTObj_DBranchDLine_3_3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CxnSpPr/>
      </xdr:nvCxnSpPr>
      <xdr:spPr>
        <a:xfrm flipV="1">
          <a:off x="17978248" y="76758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43</xdr:row>
      <xdr:rowOff>177800</xdr:rowOff>
    </xdr:from>
    <xdr:to>
      <xdr:col>9</xdr:col>
      <xdr:colOff>128</xdr:colOff>
      <xdr:row>43</xdr:row>
      <xdr:rowOff>177800</xdr:rowOff>
    </xdr:to>
    <xdr:cxnSp macro="_xll.PtreeEvent_ObjectClick">
      <xdr:nvCxnSpPr>
        <xdr:cNvPr id="1259" name="PTObj_DBranchHLine_3_30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CxnSpPr/>
      </xdr:nvCxnSpPr>
      <xdr:spPr>
        <a:xfrm>
          <a:off x="14892148" y="8041640"/>
          <a:ext cx="299974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43</xdr:row>
      <xdr:rowOff>177800</xdr:rowOff>
    </xdr:from>
    <xdr:to>
      <xdr:col>8</xdr:col>
      <xdr:colOff>238888</xdr:colOff>
      <xdr:row>47</xdr:row>
      <xdr:rowOff>172720</xdr:rowOff>
    </xdr:to>
    <xdr:cxnSp macro="_xll.PtreeEvent_ObjectClick">
      <xdr:nvCxnSpPr>
        <xdr:cNvPr id="1258" name="PTObj_DBranchDLine_3_30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CxnSpPr/>
      </xdr:nvCxnSpPr>
      <xdr:spPr>
        <a:xfrm flipV="1">
          <a:off x="14739748" y="80416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47</xdr:row>
      <xdr:rowOff>177800</xdr:rowOff>
    </xdr:from>
    <xdr:to>
      <xdr:col>8</xdr:col>
      <xdr:colOff>128</xdr:colOff>
      <xdr:row>47</xdr:row>
      <xdr:rowOff>177800</xdr:rowOff>
    </xdr:to>
    <xdr:cxnSp macro="_xll.PtreeEvent_ObjectClick">
      <xdr:nvCxnSpPr>
        <xdr:cNvPr id="1255" name="PTObj_DBranchHLine_3_27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CxnSpPr/>
      </xdr:nvCxnSpPr>
      <xdr:spPr>
        <a:xfrm>
          <a:off x="11653647" y="87731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39</xdr:row>
      <xdr:rowOff>172720</xdr:rowOff>
    </xdr:from>
    <xdr:to>
      <xdr:col>7</xdr:col>
      <xdr:colOff>238887</xdr:colOff>
      <xdr:row>47</xdr:row>
      <xdr:rowOff>177800</xdr:rowOff>
    </xdr:to>
    <xdr:cxnSp macro="_xll.PtreeEvent_ObjectClick">
      <xdr:nvCxnSpPr>
        <xdr:cNvPr id="1254" name="PTObj_DBranchDLine_3_27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CxnSpPr/>
      </xdr:nvCxnSpPr>
      <xdr:spPr>
        <a:xfrm>
          <a:off x="11501247" y="73050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37</xdr:row>
      <xdr:rowOff>177800</xdr:rowOff>
    </xdr:from>
    <xdr:to>
      <xdr:col>8</xdr:col>
      <xdr:colOff>128</xdr:colOff>
      <xdr:row>37</xdr:row>
      <xdr:rowOff>177800</xdr:rowOff>
    </xdr:to>
    <xdr:cxnSp macro="_xll.PtreeEvent_ObjectClick">
      <xdr:nvCxnSpPr>
        <xdr:cNvPr id="1243" name="PTObj_DBranchHLine_3_26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CxnSpPr/>
      </xdr:nvCxnSpPr>
      <xdr:spPr>
        <a:xfrm>
          <a:off x="11653647" y="6944360"/>
          <a:ext cx="2999741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37</xdr:row>
      <xdr:rowOff>177800</xdr:rowOff>
    </xdr:from>
    <xdr:to>
      <xdr:col>7</xdr:col>
      <xdr:colOff>238887</xdr:colOff>
      <xdr:row>39</xdr:row>
      <xdr:rowOff>172720</xdr:rowOff>
    </xdr:to>
    <xdr:cxnSp macro="_xll.PtreeEvent_ObjectClick">
      <xdr:nvCxnSpPr>
        <xdr:cNvPr id="1242" name="PTObj_DBranchDLine_3_26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CxnSpPr/>
      </xdr:nvCxnSpPr>
      <xdr:spPr>
        <a:xfrm flipV="1">
          <a:off x="11501247" y="69443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39</xdr:row>
      <xdr:rowOff>177800</xdr:rowOff>
    </xdr:from>
    <xdr:to>
      <xdr:col>7</xdr:col>
      <xdr:colOff>127</xdr:colOff>
      <xdr:row>39</xdr:row>
      <xdr:rowOff>177800</xdr:rowOff>
    </xdr:to>
    <xdr:cxnSp macro="_xll.PtreeEvent_ObjectClick">
      <xdr:nvCxnSpPr>
        <xdr:cNvPr id="1239" name="PTObj_DBranchHLine_3_29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CxnSpPr/>
      </xdr:nvCxnSpPr>
      <xdr:spPr>
        <a:xfrm>
          <a:off x="8422767" y="6944360"/>
          <a:ext cx="29921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35</xdr:row>
      <xdr:rowOff>172720</xdr:rowOff>
    </xdr:from>
    <xdr:to>
      <xdr:col>6</xdr:col>
      <xdr:colOff>238887</xdr:colOff>
      <xdr:row>39</xdr:row>
      <xdr:rowOff>177800</xdr:rowOff>
    </xdr:to>
    <xdr:cxnSp macro="_xll.PtreeEvent_ObjectClick">
      <xdr:nvCxnSpPr>
        <xdr:cNvPr id="1238" name="PTObj_DBranchDLine_3_29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CxnSpPr/>
      </xdr:nvCxnSpPr>
      <xdr:spPr>
        <a:xfrm>
          <a:off x="8270367" y="657352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238887</xdr:colOff>
      <xdr:row>33</xdr:row>
      <xdr:rowOff>177800</xdr:rowOff>
    </xdr:from>
    <xdr:to>
      <xdr:col>7</xdr:col>
      <xdr:colOff>127</xdr:colOff>
      <xdr:row>33</xdr:row>
      <xdr:rowOff>177800</xdr:rowOff>
    </xdr:to>
    <xdr:cxnSp macro="_xll.PtreeEvent_ObjectClick">
      <xdr:nvCxnSpPr>
        <xdr:cNvPr id="1151" name="PTObj_DBranchHLine_3_28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CxnSpPr/>
      </xdr:nvCxnSpPr>
      <xdr:spPr>
        <a:xfrm>
          <a:off x="8422767" y="62128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86487</xdr:colOff>
      <xdr:row>33</xdr:row>
      <xdr:rowOff>177800</xdr:rowOff>
    </xdr:from>
    <xdr:to>
      <xdr:col>6</xdr:col>
      <xdr:colOff>238887</xdr:colOff>
      <xdr:row>35</xdr:row>
      <xdr:rowOff>172720</xdr:rowOff>
    </xdr:to>
    <xdr:cxnSp macro="_xll.PtreeEvent_ObjectClick">
      <xdr:nvCxnSpPr>
        <xdr:cNvPr id="1150" name="PTObj_DBranchDLine_3_28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CxnSpPr/>
      </xdr:nvCxnSpPr>
      <xdr:spPr>
        <a:xfrm flipV="1">
          <a:off x="8270367" y="62128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35</xdr:row>
      <xdr:rowOff>177800</xdr:rowOff>
    </xdr:from>
    <xdr:to>
      <xdr:col>6</xdr:col>
      <xdr:colOff>127</xdr:colOff>
      <xdr:row>35</xdr:row>
      <xdr:rowOff>177800</xdr:rowOff>
    </xdr:to>
    <xdr:cxnSp macro="_xll.PtreeEvent_ObjectClick">
      <xdr:nvCxnSpPr>
        <xdr:cNvPr id="1147" name="PTObj_DBranchHLine_3_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CxnSpPr/>
      </xdr:nvCxnSpPr>
      <xdr:spPr>
        <a:xfrm>
          <a:off x="5725287" y="657860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35</xdr:row>
      <xdr:rowOff>177800</xdr:rowOff>
    </xdr:from>
    <xdr:to>
      <xdr:col>5</xdr:col>
      <xdr:colOff>238887</xdr:colOff>
      <xdr:row>59</xdr:row>
      <xdr:rowOff>172720</xdr:rowOff>
    </xdr:to>
    <xdr:cxnSp macro="_xll.PtreeEvent_ObjectClick">
      <xdr:nvCxnSpPr>
        <xdr:cNvPr id="1146" name="PTObj_DBranchDLine_3_6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CxnSpPr/>
      </xdr:nvCxnSpPr>
      <xdr:spPr>
        <a:xfrm flipV="1">
          <a:off x="5572887" y="6578600"/>
          <a:ext cx="152400" cy="3652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59</xdr:row>
      <xdr:rowOff>177800</xdr:rowOff>
    </xdr:from>
    <xdr:to>
      <xdr:col>5</xdr:col>
      <xdr:colOff>127</xdr:colOff>
      <xdr:row>59</xdr:row>
      <xdr:rowOff>177800</xdr:rowOff>
    </xdr:to>
    <xdr:cxnSp macro="_xll.PtreeEvent_ObjectClick">
      <xdr:nvCxnSpPr>
        <xdr:cNvPr id="1110" name="PTObj_DBranchHLine_3_5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CxnSpPr/>
      </xdr:nvCxnSpPr>
      <xdr:spPr>
        <a:xfrm>
          <a:off x="4193667" y="621284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31</xdr:row>
      <xdr:rowOff>172720</xdr:rowOff>
    </xdr:from>
    <xdr:to>
      <xdr:col>4</xdr:col>
      <xdr:colOff>238887</xdr:colOff>
      <xdr:row>59</xdr:row>
      <xdr:rowOff>177800</xdr:rowOff>
    </xdr:to>
    <xdr:cxnSp macro="_xll.PtreeEvent_ObjectClick">
      <xdr:nvCxnSpPr>
        <xdr:cNvPr id="1109" name="PTObj_DBranchDLine_3_5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CxnSpPr/>
      </xdr:nvCxnSpPr>
      <xdr:spPr>
        <a:xfrm>
          <a:off x="4041267" y="58420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5</xdr:row>
      <xdr:rowOff>177800</xdr:rowOff>
    </xdr:from>
    <xdr:to>
      <xdr:col>4</xdr:col>
      <xdr:colOff>127</xdr:colOff>
      <xdr:row>5</xdr:row>
      <xdr:rowOff>177800</xdr:rowOff>
    </xdr:to>
    <xdr:cxnSp macro="_xll.PtreeEvent_ObjectClick">
      <xdr:nvCxnSpPr>
        <xdr:cNvPr id="1090" name="PTObj_DBranchHLine_3_2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CxnSpPr/>
      </xdr:nvCxnSpPr>
      <xdr:spPr>
        <a:xfrm>
          <a:off x="2608707" y="1092200"/>
          <a:ext cx="13462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5</xdr:row>
      <xdr:rowOff>177800</xdr:rowOff>
    </xdr:from>
    <xdr:to>
      <xdr:col>3</xdr:col>
      <xdr:colOff>238887</xdr:colOff>
      <xdr:row>7</xdr:row>
      <xdr:rowOff>172720</xdr:rowOff>
    </xdr:to>
    <xdr:cxnSp macro="_xll.PtreeEvent_ObjectClick">
      <xdr:nvCxnSpPr>
        <xdr:cNvPr id="1089" name="PTObj_DBranchDLine_3_2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CxnSpPr/>
      </xdr:nvCxnSpPr>
      <xdr:spPr>
        <a:xfrm flipV="1">
          <a:off x="2456307" y="109220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25</xdr:row>
      <xdr:rowOff>177800</xdr:rowOff>
    </xdr:from>
    <xdr:to>
      <xdr:col>10</xdr:col>
      <xdr:colOff>128</xdr:colOff>
      <xdr:row>25</xdr:row>
      <xdr:rowOff>177800</xdr:rowOff>
    </xdr:to>
    <xdr:cxnSp macro="_xll.PtreeEvent_ObjectClick">
      <xdr:nvCxnSpPr>
        <xdr:cNvPr id="1103" name="PTObj_DBranchHLine_3_16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CxnSpPr/>
      </xdr:nvCxnSpPr>
      <xdr:spPr>
        <a:xfrm>
          <a:off x="17338168" y="474980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23</xdr:row>
      <xdr:rowOff>172720</xdr:rowOff>
    </xdr:from>
    <xdr:to>
      <xdr:col>9</xdr:col>
      <xdr:colOff>238888</xdr:colOff>
      <xdr:row>25</xdr:row>
      <xdr:rowOff>177800</xdr:rowOff>
    </xdr:to>
    <xdr:cxnSp macro="_xll.PtreeEvent_ObjectClick">
      <xdr:nvCxnSpPr>
        <xdr:cNvPr id="1102" name="PTObj_DBranchDLine_3_16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CxnSpPr/>
      </xdr:nvCxnSpPr>
      <xdr:spPr>
        <a:xfrm>
          <a:off x="17185768" y="437896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238888</xdr:colOff>
      <xdr:row>21</xdr:row>
      <xdr:rowOff>177800</xdr:rowOff>
    </xdr:from>
    <xdr:to>
      <xdr:col>10</xdr:col>
      <xdr:colOff>128</xdr:colOff>
      <xdr:row>21</xdr:row>
      <xdr:rowOff>177800</xdr:rowOff>
    </xdr:to>
    <xdr:cxnSp macro="_xll.PtreeEvent_ObjectClick">
      <xdr:nvCxnSpPr>
        <xdr:cNvPr id="1099" name="PTObj_DBranchHLine_3_15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CxnSpPr/>
      </xdr:nvCxnSpPr>
      <xdr:spPr>
        <a:xfrm>
          <a:off x="17338168" y="401828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86488</xdr:colOff>
      <xdr:row>21</xdr:row>
      <xdr:rowOff>177800</xdr:rowOff>
    </xdr:from>
    <xdr:to>
      <xdr:col>9</xdr:col>
      <xdr:colOff>238888</xdr:colOff>
      <xdr:row>23</xdr:row>
      <xdr:rowOff>172720</xdr:rowOff>
    </xdr:to>
    <xdr:cxnSp macro="_xll.PtreeEvent_ObjectClick">
      <xdr:nvCxnSpPr>
        <xdr:cNvPr id="1098" name="PTObj_DBranchDLine_3_15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CxnSpPr/>
      </xdr:nvCxnSpPr>
      <xdr:spPr>
        <a:xfrm flipV="1">
          <a:off x="17185768" y="401828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238887</xdr:colOff>
      <xdr:row>23</xdr:row>
      <xdr:rowOff>177800</xdr:rowOff>
    </xdr:from>
    <xdr:to>
      <xdr:col>9</xdr:col>
      <xdr:colOff>127</xdr:colOff>
      <xdr:row>23</xdr:row>
      <xdr:rowOff>177800</xdr:rowOff>
    </xdr:to>
    <xdr:cxnSp macro="_xll.PtreeEvent_ObjectClick">
      <xdr:nvCxnSpPr>
        <xdr:cNvPr id="1095" name="PTObj_DBranchHLine_3_1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CxnSpPr/>
      </xdr:nvCxnSpPr>
      <xdr:spPr>
        <a:xfrm>
          <a:off x="14495907" y="4384040"/>
          <a:ext cx="260350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86487</xdr:colOff>
      <xdr:row>23</xdr:row>
      <xdr:rowOff>177800</xdr:rowOff>
    </xdr:from>
    <xdr:to>
      <xdr:col>8</xdr:col>
      <xdr:colOff>238887</xdr:colOff>
      <xdr:row>27</xdr:row>
      <xdr:rowOff>172720</xdr:rowOff>
    </xdr:to>
    <xdr:cxnSp macro="_xll.PtreeEvent_ObjectClick">
      <xdr:nvCxnSpPr>
        <xdr:cNvPr id="1094" name="PTObj_DBranchDLine_3_14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CxnSpPr/>
      </xdr:nvCxnSpPr>
      <xdr:spPr>
        <a:xfrm flipV="1">
          <a:off x="14343507" y="438404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238888</xdr:colOff>
      <xdr:row>29</xdr:row>
      <xdr:rowOff>177800</xdr:rowOff>
    </xdr:from>
    <xdr:to>
      <xdr:col>9</xdr:col>
      <xdr:colOff>128</xdr:colOff>
      <xdr:row>29</xdr:row>
      <xdr:rowOff>177800</xdr:rowOff>
    </xdr:to>
    <xdr:cxnSp macro="_xll.PtreeEvent_ObjectClick">
      <xdr:nvCxnSpPr>
        <xdr:cNvPr id="655" name="PTObj_DBranchHLine_3_17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CxnSpPr/>
      </xdr:nvCxnSpPr>
      <xdr:spPr>
        <a:xfrm>
          <a:off x="13375768" y="548132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86488</xdr:colOff>
      <xdr:row>27</xdr:row>
      <xdr:rowOff>172720</xdr:rowOff>
    </xdr:from>
    <xdr:to>
      <xdr:col>8</xdr:col>
      <xdr:colOff>238888</xdr:colOff>
      <xdr:row>29</xdr:row>
      <xdr:rowOff>177800</xdr:rowOff>
    </xdr:to>
    <xdr:cxnSp macro="_xll.PtreeEvent_ObjectClick">
      <xdr:nvCxnSpPr>
        <xdr:cNvPr id="654" name="PTObj_DBranchDLine_3_17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CxnSpPr/>
      </xdr:nvCxnSpPr>
      <xdr:spPr>
        <a:xfrm>
          <a:off x="13223368" y="51104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27</xdr:row>
      <xdr:rowOff>177800</xdr:rowOff>
    </xdr:from>
    <xdr:to>
      <xdr:col>8</xdr:col>
      <xdr:colOff>127</xdr:colOff>
      <xdr:row>27</xdr:row>
      <xdr:rowOff>177800</xdr:rowOff>
    </xdr:to>
    <xdr:cxnSp macro="_xll.PtreeEvent_ObjectClick">
      <xdr:nvCxnSpPr>
        <xdr:cNvPr id="639" name="PTObj_DBranchHLine_3_13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CxnSpPr/>
      </xdr:nvCxnSpPr>
      <xdr:spPr>
        <a:xfrm>
          <a:off x="10678287" y="51155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19</xdr:row>
      <xdr:rowOff>172720</xdr:rowOff>
    </xdr:from>
    <xdr:to>
      <xdr:col>7</xdr:col>
      <xdr:colOff>238887</xdr:colOff>
      <xdr:row>27</xdr:row>
      <xdr:rowOff>177800</xdr:rowOff>
    </xdr:to>
    <xdr:cxnSp macro="_xll.PtreeEvent_ObjectClick">
      <xdr:nvCxnSpPr>
        <xdr:cNvPr id="638" name="PTObj_DBranchDLine_3_13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CxnSpPr/>
      </xdr:nvCxnSpPr>
      <xdr:spPr>
        <a:xfrm>
          <a:off x="10525887" y="3647440"/>
          <a:ext cx="152400" cy="14681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238887</xdr:colOff>
      <xdr:row>17</xdr:row>
      <xdr:rowOff>177800</xdr:rowOff>
    </xdr:from>
    <xdr:to>
      <xdr:col>8</xdr:col>
      <xdr:colOff>127</xdr:colOff>
      <xdr:row>17</xdr:row>
      <xdr:rowOff>177800</xdr:rowOff>
    </xdr:to>
    <xdr:cxnSp macro="_xll.PtreeEvent_ObjectClick">
      <xdr:nvCxnSpPr>
        <xdr:cNvPr id="635" name="PTObj_DBranchHLine_3_12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CxnSpPr/>
      </xdr:nvCxnSpPr>
      <xdr:spPr>
        <a:xfrm>
          <a:off x="10678287" y="3286760"/>
          <a:ext cx="2458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86487</xdr:colOff>
      <xdr:row>17</xdr:row>
      <xdr:rowOff>177800</xdr:rowOff>
    </xdr:from>
    <xdr:to>
      <xdr:col>7</xdr:col>
      <xdr:colOff>238887</xdr:colOff>
      <xdr:row>19</xdr:row>
      <xdr:rowOff>172720</xdr:rowOff>
    </xdr:to>
    <xdr:cxnSp macro="_xll.PtreeEvent_ObjectClick">
      <xdr:nvCxnSpPr>
        <xdr:cNvPr id="634" name="PTObj_DBranchDLine_3_12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CxnSpPr/>
      </xdr:nvCxnSpPr>
      <xdr:spPr>
        <a:xfrm flipV="1">
          <a:off x="10525887" y="328676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19</xdr:row>
      <xdr:rowOff>177800</xdr:rowOff>
    </xdr:from>
    <xdr:to>
      <xdr:col>7</xdr:col>
      <xdr:colOff>127</xdr:colOff>
      <xdr:row>19</xdr:row>
      <xdr:rowOff>177800</xdr:rowOff>
    </xdr:to>
    <xdr:cxnSp macro="_xll.PtreeEvent_ObjectClick">
      <xdr:nvCxnSpPr>
        <xdr:cNvPr id="631" name="PTObj_DBranchHLine_3_11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CxnSpPr/>
      </xdr:nvCxnSpPr>
      <xdr:spPr>
        <a:xfrm>
          <a:off x="7988428" y="365252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15</xdr:row>
      <xdr:rowOff>172720</xdr:rowOff>
    </xdr:from>
    <xdr:to>
      <xdr:col>6</xdr:col>
      <xdr:colOff>238888</xdr:colOff>
      <xdr:row>19</xdr:row>
      <xdr:rowOff>177800</xdr:rowOff>
    </xdr:to>
    <xdr:cxnSp macro="_xll.PtreeEvent_ObjectClick">
      <xdr:nvCxnSpPr>
        <xdr:cNvPr id="630" name="PTObj_DBranchDLine_3_11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CxnSpPr/>
      </xdr:nvCxnSpPr>
      <xdr:spPr>
        <a:xfrm>
          <a:off x="7836028" y="2915920"/>
          <a:ext cx="152400" cy="7366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238888</xdr:colOff>
      <xdr:row>13</xdr:row>
      <xdr:rowOff>177800</xdr:rowOff>
    </xdr:from>
    <xdr:to>
      <xdr:col>7</xdr:col>
      <xdr:colOff>127</xdr:colOff>
      <xdr:row>13</xdr:row>
      <xdr:rowOff>177800</xdr:rowOff>
    </xdr:to>
    <xdr:cxnSp macro="_xll.PtreeEvent_ObjectClick">
      <xdr:nvCxnSpPr>
        <xdr:cNvPr id="619" name="PTObj_DBranchHLine_3_10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CxnSpPr/>
      </xdr:nvCxnSpPr>
      <xdr:spPr>
        <a:xfrm>
          <a:off x="7988428" y="2555240"/>
          <a:ext cx="2451099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86488</xdr:colOff>
      <xdr:row>13</xdr:row>
      <xdr:rowOff>177800</xdr:rowOff>
    </xdr:from>
    <xdr:to>
      <xdr:col>6</xdr:col>
      <xdr:colOff>238888</xdr:colOff>
      <xdr:row>15</xdr:row>
      <xdr:rowOff>172720</xdr:rowOff>
    </xdr:to>
    <xdr:cxnSp macro="_xll.PtreeEvent_ObjectClick">
      <xdr:nvCxnSpPr>
        <xdr:cNvPr id="618" name="PTObj_DBranchDLine_3_10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CxnSpPr/>
      </xdr:nvCxnSpPr>
      <xdr:spPr>
        <a:xfrm flipV="1">
          <a:off x="7836028" y="255524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15</xdr:row>
      <xdr:rowOff>177800</xdr:rowOff>
    </xdr:from>
    <xdr:to>
      <xdr:col>6</xdr:col>
      <xdr:colOff>127</xdr:colOff>
      <xdr:row>15</xdr:row>
      <xdr:rowOff>177800</xdr:rowOff>
    </xdr:to>
    <xdr:cxnSp macro="_xll.PtreeEvent_ObjectClick">
      <xdr:nvCxnSpPr>
        <xdr:cNvPr id="615" name="PTObj_DBranchHLine_3_9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CxnSpPr/>
      </xdr:nvCxnSpPr>
      <xdr:spPr>
        <a:xfrm>
          <a:off x="5671947" y="255524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11</xdr:row>
      <xdr:rowOff>172720</xdr:rowOff>
    </xdr:from>
    <xdr:to>
      <xdr:col>5</xdr:col>
      <xdr:colOff>238887</xdr:colOff>
      <xdr:row>15</xdr:row>
      <xdr:rowOff>177800</xdr:rowOff>
    </xdr:to>
    <xdr:cxnSp macro="_xll.PtreeEvent_ObjectClick">
      <xdr:nvCxnSpPr>
        <xdr:cNvPr id="614" name="PTObj_DBranchDLine_3_9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CxnSpPr/>
      </xdr:nvCxnSpPr>
      <xdr:spPr>
        <a:xfrm>
          <a:off x="5519547" y="218440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238887</xdr:colOff>
      <xdr:row>9</xdr:row>
      <xdr:rowOff>177800</xdr:rowOff>
    </xdr:from>
    <xdr:to>
      <xdr:col>6</xdr:col>
      <xdr:colOff>127</xdr:colOff>
      <xdr:row>9</xdr:row>
      <xdr:rowOff>177800</xdr:rowOff>
    </xdr:to>
    <xdr:cxnSp macro="_xll.PtreeEvent_ObjectClick">
      <xdr:nvCxnSpPr>
        <xdr:cNvPr id="179" name="PTObj_DBranchHLine_3_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5671947" y="1823720"/>
          <a:ext cx="207772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86487</xdr:colOff>
      <xdr:row>9</xdr:row>
      <xdr:rowOff>177800</xdr:rowOff>
    </xdr:from>
    <xdr:to>
      <xdr:col>5</xdr:col>
      <xdr:colOff>238887</xdr:colOff>
      <xdr:row>11</xdr:row>
      <xdr:rowOff>172720</xdr:rowOff>
    </xdr:to>
    <xdr:cxnSp macro="_xll.PtreeEvent_ObjectClick">
      <xdr:nvCxnSpPr>
        <xdr:cNvPr id="178" name="PTObj_DBranchDLine_3_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 flipV="1">
          <a:off x="5519547" y="1823720"/>
          <a:ext cx="152400" cy="3606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238887</xdr:colOff>
      <xdr:row>11</xdr:row>
      <xdr:rowOff>177800</xdr:rowOff>
    </xdr:from>
    <xdr:to>
      <xdr:col>5</xdr:col>
      <xdr:colOff>127</xdr:colOff>
      <xdr:row>11</xdr:row>
      <xdr:rowOff>177800</xdr:rowOff>
    </xdr:to>
    <xdr:cxnSp macro="_xll.PtreeEvent_ObjectClick">
      <xdr:nvCxnSpPr>
        <xdr:cNvPr id="175" name="PTObj_DBranchHLine_3_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4140327" y="218948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86487</xdr:colOff>
      <xdr:row>11</xdr:row>
      <xdr:rowOff>177800</xdr:rowOff>
    </xdr:from>
    <xdr:to>
      <xdr:col>4</xdr:col>
      <xdr:colOff>238887</xdr:colOff>
      <xdr:row>31</xdr:row>
      <xdr:rowOff>172720</xdr:rowOff>
    </xdr:to>
    <xdr:cxnSp macro="_xll.PtreeEvent_ObjectClick">
      <xdr:nvCxnSpPr>
        <xdr:cNvPr id="174" name="PTObj_DBranchDLine_3_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flipV="1">
          <a:off x="3987927" y="2189480"/>
          <a:ext cx="152400" cy="7264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238887</xdr:colOff>
      <xdr:row>31</xdr:row>
      <xdr:rowOff>177800</xdr:rowOff>
    </xdr:from>
    <xdr:to>
      <xdr:col>4</xdr:col>
      <xdr:colOff>127</xdr:colOff>
      <xdr:row>31</xdr:row>
      <xdr:rowOff>177800</xdr:rowOff>
    </xdr:to>
    <xdr:cxnSp macro="_xll.PtreeEvent_ObjectClick">
      <xdr:nvCxnSpPr>
        <xdr:cNvPr id="147" name="PTObj_DBranchHLine_3_3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>
          <a:off x="2608707" y="1823720"/>
          <a:ext cx="129286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86487</xdr:colOff>
      <xdr:row>7</xdr:row>
      <xdr:rowOff>172720</xdr:rowOff>
    </xdr:from>
    <xdr:to>
      <xdr:col>3</xdr:col>
      <xdr:colOff>238887</xdr:colOff>
      <xdr:row>31</xdr:row>
      <xdr:rowOff>177800</xdr:rowOff>
    </xdr:to>
    <xdr:cxnSp macro="_xll.PtreeEvent_ObjectClick">
      <xdr:nvCxnSpPr>
        <xdr:cNvPr id="146" name="PTObj_DBranchDLine_3_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/>
      </xdr:nvCxnSpPr>
      <xdr:spPr>
        <a:xfrm>
          <a:off x="2456307" y="1452880"/>
          <a:ext cx="152400" cy="37084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7</xdr:row>
      <xdr:rowOff>177800</xdr:rowOff>
    </xdr:from>
    <xdr:to>
      <xdr:col>3</xdr:col>
      <xdr:colOff>127</xdr:colOff>
      <xdr:row>7</xdr:row>
      <xdr:rowOff>177800</xdr:rowOff>
    </xdr:to>
    <xdr:cxnSp macro="_xll.PtreeEvent_ObjectClick">
      <xdr:nvCxnSpPr>
        <xdr:cNvPr id="135" name="PTObj_DBranchHLine_3_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CxnSpPr/>
      </xdr:nvCxnSpPr>
      <xdr:spPr>
        <a:xfrm>
          <a:off x="1397000" y="1092200"/>
          <a:ext cx="97294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7</xdr:row>
      <xdr:rowOff>86360</xdr:rowOff>
    </xdr:from>
    <xdr:to>
      <xdr:col>3</xdr:col>
      <xdr:colOff>183007</xdr:colOff>
      <xdr:row>8</xdr:row>
      <xdr:rowOff>86360</xdr:rowOff>
    </xdr:to>
    <xdr:sp macro="_xll.PtreeEvent_ObjectClick" textlink="">
      <xdr:nvSpPr>
        <xdr:cNvPr id="134" name="PTObj_DNode_3_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369947" y="100076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215900</xdr:colOff>
      <xdr:row>7</xdr:row>
      <xdr:rowOff>87487</xdr:rowOff>
    </xdr:from>
    <xdr:ext cx="412100" cy="180627"/>
    <xdr:sp macro="_xll.PtreeEvent_ObjectClick" textlink="">
      <xdr:nvSpPr>
        <xdr:cNvPr id="136" name="PTObj_DBranchName_3_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435100" y="1001887"/>
          <a:ext cx="41210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The Ship</a:t>
          </a:r>
        </a:p>
      </xdr:txBody>
    </xdr:sp>
    <xdr:clientData/>
  </xdr:oneCellAnchor>
  <xdr:twoCellAnchor editAs="oneCell">
    <xdr:from>
      <xdr:col>4</xdr:col>
      <xdr:colOff>127</xdr:colOff>
      <xdr:row>31</xdr:row>
      <xdr:rowOff>86360</xdr:rowOff>
    </xdr:from>
    <xdr:to>
      <xdr:col>4</xdr:col>
      <xdr:colOff>183007</xdr:colOff>
      <xdr:row>32</xdr:row>
      <xdr:rowOff>86360</xdr:rowOff>
    </xdr:to>
    <xdr:sp macro="_xll.PtreeEvent_ObjectClick" textlink="">
      <xdr:nvSpPr>
        <xdr:cNvPr id="145" name="PTObj_DNode_3_3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3901567" y="173228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31</xdr:row>
      <xdr:rowOff>87487</xdr:rowOff>
    </xdr:from>
    <xdr:ext cx="175753" cy="180627"/>
    <xdr:sp macro="_xll.PtreeEvent_ObjectClick" textlink="">
      <xdr:nvSpPr>
        <xdr:cNvPr id="148" name="PTObj_DBranchName_3_3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2646807" y="17334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11</xdr:row>
      <xdr:rowOff>86360</xdr:rowOff>
    </xdr:from>
    <xdr:to>
      <xdr:col>5</xdr:col>
      <xdr:colOff>183007</xdr:colOff>
      <xdr:row>12</xdr:row>
      <xdr:rowOff>86360</xdr:rowOff>
    </xdr:to>
    <xdr:sp macro="_xll.PtreeEvent_ObjectClick" textlink="">
      <xdr:nvSpPr>
        <xdr:cNvPr id="173" name="PTObj_DNode_3_4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5433187" y="209804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11</xdr:row>
      <xdr:rowOff>87486</xdr:rowOff>
    </xdr:from>
    <xdr:ext cx="196592" cy="180627"/>
    <xdr:sp macro="_xll.PtreeEvent_ObjectClick" textlink="">
      <xdr:nvSpPr>
        <xdr:cNvPr id="176" name="PTObj_DBranchName_3_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4178427" y="209916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6</xdr:col>
      <xdr:colOff>128</xdr:colOff>
      <xdr:row>9</xdr:row>
      <xdr:rowOff>86359</xdr:rowOff>
    </xdr:from>
    <xdr:to>
      <xdr:col>6</xdr:col>
      <xdr:colOff>183008</xdr:colOff>
      <xdr:row>10</xdr:row>
      <xdr:rowOff>86360</xdr:rowOff>
    </xdr:to>
    <xdr:sp macro="_xll.PtreeEvent_ObjectClick" textlink="">
      <xdr:nvSpPr>
        <xdr:cNvPr id="177" name="PTObj_DNode_3_8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 rot="-5400000">
          <a:off x="7749667" y="173228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9</xdr:row>
      <xdr:rowOff>87487</xdr:rowOff>
    </xdr:from>
    <xdr:ext cx="1034707" cy="180627"/>
    <xdr:sp macro="_xll.PtreeEvent_ObjectClick" textlink="">
      <xdr:nvSpPr>
        <xdr:cNvPr id="180" name="PTObj_DBranchName_3_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5710047" y="1733407"/>
          <a:ext cx="103470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Make it to Durban</a:t>
          </a:r>
        </a:p>
      </xdr:txBody>
    </xdr:sp>
    <xdr:clientData/>
  </xdr:oneCellAnchor>
  <xdr:twoCellAnchor editAs="oneCell">
    <xdr:from>
      <xdr:col>6</xdr:col>
      <xdr:colOff>127</xdr:colOff>
      <xdr:row>15</xdr:row>
      <xdr:rowOff>86360</xdr:rowOff>
    </xdr:from>
    <xdr:to>
      <xdr:col>6</xdr:col>
      <xdr:colOff>183008</xdr:colOff>
      <xdr:row>16</xdr:row>
      <xdr:rowOff>86360</xdr:rowOff>
    </xdr:to>
    <xdr:sp macro="_xll.PtreeEvent_ObjectClick" textlink="">
      <xdr:nvSpPr>
        <xdr:cNvPr id="613" name="PTObj_DNode_3_9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7749667" y="24638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15</xdr:row>
      <xdr:rowOff>87486</xdr:rowOff>
    </xdr:from>
    <xdr:ext cx="175753" cy="180627"/>
    <xdr:sp macro="_xll.PtreeEvent_ObjectClick" textlink="">
      <xdr:nvSpPr>
        <xdr:cNvPr id="616" name="PTObj_DBranchName_3_9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5710047" y="246492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13</xdr:row>
      <xdr:rowOff>86360</xdr:rowOff>
    </xdr:from>
    <xdr:to>
      <xdr:col>7</xdr:col>
      <xdr:colOff>183007</xdr:colOff>
      <xdr:row>14</xdr:row>
      <xdr:rowOff>86360</xdr:rowOff>
    </xdr:to>
    <xdr:sp macro="_xll.PtreeEvent_ObjectClick" textlink="">
      <xdr:nvSpPr>
        <xdr:cNvPr id="617" name="PTObj_DNode_3_10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 rot="-5400000">
          <a:off x="10439527" y="24638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13</xdr:row>
      <xdr:rowOff>87486</xdr:rowOff>
    </xdr:from>
    <xdr:ext cx="1813830" cy="180627"/>
    <xdr:sp macro="_xll.PtreeEvent_ObjectClick" textlink="">
      <xdr:nvSpPr>
        <xdr:cNvPr id="620" name="PTObj_DBranchName_3_10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8460868" y="2464926"/>
          <a:ext cx="181383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Saved</a:t>
          </a:r>
        </a:p>
      </xdr:txBody>
    </xdr:sp>
    <xdr:clientData/>
  </xdr:oneCellAnchor>
  <xdr:twoCellAnchor editAs="oneCell">
    <xdr:from>
      <xdr:col>7</xdr:col>
      <xdr:colOff>127</xdr:colOff>
      <xdr:row>19</xdr:row>
      <xdr:rowOff>86360</xdr:rowOff>
    </xdr:from>
    <xdr:to>
      <xdr:col>7</xdr:col>
      <xdr:colOff>183007</xdr:colOff>
      <xdr:row>20</xdr:row>
      <xdr:rowOff>86360</xdr:rowOff>
    </xdr:to>
    <xdr:sp macro="_xll.PtreeEvent_ObjectClick" textlink="">
      <xdr:nvSpPr>
        <xdr:cNvPr id="629" name="PTObj_DNode_3_11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/>
      </xdr:nvSpPr>
      <xdr:spPr>
        <a:xfrm>
          <a:off x="10439527" y="356108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276988</xdr:colOff>
      <xdr:row>19</xdr:row>
      <xdr:rowOff>87487</xdr:rowOff>
    </xdr:from>
    <xdr:ext cx="175753" cy="180627"/>
    <xdr:sp macro="_xll.PtreeEvent_ObjectClick" textlink="">
      <xdr:nvSpPr>
        <xdr:cNvPr id="632" name="PTObj_DBranchName_3_1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8026528" y="35622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17</xdr:row>
      <xdr:rowOff>86359</xdr:rowOff>
    </xdr:from>
    <xdr:to>
      <xdr:col>8</xdr:col>
      <xdr:colOff>183008</xdr:colOff>
      <xdr:row>18</xdr:row>
      <xdr:rowOff>86360</xdr:rowOff>
    </xdr:to>
    <xdr:sp macro="_xll.PtreeEvent_ObjectClick" textlink="">
      <xdr:nvSpPr>
        <xdr:cNvPr id="633" name="PTObj_DNode_3_1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/>
      </xdr:nvSpPr>
      <xdr:spPr>
        <a:xfrm rot="-5400000">
          <a:off x="13137007" y="319532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17</xdr:row>
      <xdr:rowOff>87487</xdr:rowOff>
    </xdr:from>
    <xdr:ext cx="1288623" cy="180627"/>
    <xdr:sp macro="_xll.PtreeEvent_ObjectClick" textlink="">
      <xdr:nvSpPr>
        <xdr:cNvPr id="636" name="PTObj_DBranchName_3_12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0716387" y="3196447"/>
          <a:ext cx="12886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Crew Survives</a:t>
          </a:r>
        </a:p>
      </xdr:txBody>
    </xdr:sp>
    <xdr:clientData/>
  </xdr:oneCellAnchor>
  <xdr:twoCellAnchor editAs="oneCell">
    <xdr:from>
      <xdr:col>8</xdr:col>
      <xdr:colOff>127</xdr:colOff>
      <xdr:row>27</xdr:row>
      <xdr:rowOff>86360</xdr:rowOff>
    </xdr:from>
    <xdr:to>
      <xdr:col>8</xdr:col>
      <xdr:colOff>183008</xdr:colOff>
      <xdr:row>28</xdr:row>
      <xdr:rowOff>86360</xdr:rowOff>
    </xdr:to>
    <xdr:sp macro="_xll.PtreeEvent_ObjectClick" textlink="">
      <xdr:nvSpPr>
        <xdr:cNvPr id="637" name="PTObj_DNode_3_13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/>
      </xdr:nvSpPr>
      <xdr:spPr>
        <a:xfrm>
          <a:off x="13137007" y="502412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27</xdr:row>
      <xdr:rowOff>87486</xdr:rowOff>
    </xdr:from>
    <xdr:ext cx="486351" cy="180627"/>
    <xdr:sp macro="_xll.PtreeEvent_ObjectClick" textlink="">
      <xdr:nvSpPr>
        <xdr:cNvPr id="640" name="PTObj_DBranchName_3_13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0716387" y="502524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9</xdr:col>
      <xdr:colOff>128</xdr:colOff>
      <xdr:row>29</xdr:row>
      <xdr:rowOff>86360</xdr:rowOff>
    </xdr:from>
    <xdr:to>
      <xdr:col>9</xdr:col>
      <xdr:colOff>183008</xdr:colOff>
      <xdr:row>30</xdr:row>
      <xdr:rowOff>86360</xdr:rowOff>
    </xdr:to>
    <xdr:sp macro="_xll.PtreeEvent_ObjectClick" textlink="">
      <xdr:nvSpPr>
        <xdr:cNvPr id="653" name="PTObj_DNode_3_17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/>
      </xdr:nvSpPr>
      <xdr:spPr>
        <a:xfrm rot="-5400000">
          <a:off x="15834488" y="538988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29</xdr:row>
      <xdr:rowOff>87487</xdr:rowOff>
    </xdr:from>
    <xdr:ext cx="1013867" cy="180627"/>
    <xdr:sp macro="_xll.PtreeEvent_ObjectClick" textlink="">
      <xdr:nvSpPr>
        <xdr:cNvPr id="656" name="PTObj_DBranchName_3_17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13413868" y="5391007"/>
          <a:ext cx="10138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Make it to Durban</a:t>
          </a:r>
        </a:p>
      </xdr:txBody>
    </xdr:sp>
    <xdr:clientData/>
  </xdr:oneCellAnchor>
  <xdr:twoCellAnchor editAs="oneCell">
    <xdr:from>
      <xdr:col>9</xdr:col>
      <xdr:colOff>127</xdr:colOff>
      <xdr:row>23</xdr:row>
      <xdr:rowOff>86360</xdr:rowOff>
    </xdr:from>
    <xdr:to>
      <xdr:col>9</xdr:col>
      <xdr:colOff>183008</xdr:colOff>
      <xdr:row>24</xdr:row>
      <xdr:rowOff>86360</xdr:rowOff>
    </xdr:to>
    <xdr:sp macro="_xll.PtreeEvent_ObjectClick" textlink="">
      <xdr:nvSpPr>
        <xdr:cNvPr id="1093" name="PTObj_DNode_3_14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/>
      </xdr:nvSpPr>
      <xdr:spPr>
        <a:xfrm>
          <a:off x="17099407" y="4292600"/>
          <a:ext cx="182881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276987</xdr:colOff>
      <xdr:row>23</xdr:row>
      <xdr:rowOff>87487</xdr:rowOff>
    </xdr:from>
    <xdr:ext cx="196592" cy="180627"/>
    <xdr:sp macro="_xll.PtreeEvent_ObjectClick" textlink="">
      <xdr:nvSpPr>
        <xdr:cNvPr id="1096" name="PTObj_DBranchName_3_14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4534007" y="429372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127</xdr:colOff>
      <xdr:row>21</xdr:row>
      <xdr:rowOff>86360</xdr:rowOff>
    </xdr:from>
    <xdr:to>
      <xdr:col>10</xdr:col>
      <xdr:colOff>183007</xdr:colOff>
      <xdr:row>22</xdr:row>
      <xdr:rowOff>86360</xdr:rowOff>
    </xdr:to>
    <xdr:sp macro="_xll.PtreeEvent_ObjectClick" textlink="">
      <xdr:nvSpPr>
        <xdr:cNvPr id="1097" name="PTObj_DNode_3_15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/>
      </xdr:nvSpPr>
      <xdr:spPr>
        <a:xfrm rot="-5400000">
          <a:off x="19941667" y="39268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21</xdr:row>
      <xdr:rowOff>87486</xdr:rowOff>
    </xdr:from>
    <xdr:ext cx="1082861" cy="180627"/>
    <xdr:sp macro="_xll.PtreeEvent_ObjectClick" textlink="">
      <xdr:nvSpPr>
        <xdr:cNvPr id="1100" name="PTObj_DBranchName_3_15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7376268" y="3927966"/>
          <a:ext cx="10828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Lose Ship and Crew</a:t>
          </a:r>
        </a:p>
      </xdr:txBody>
    </xdr:sp>
    <xdr:clientData/>
  </xdr:oneCellAnchor>
  <xdr:twoCellAnchor editAs="oneCell">
    <xdr:from>
      <xdr:col>10</xdr:col>
      <xdr:colOff>127</xdr:colOff>
      <xdr:row>25</xdr:row>
      <xdr:rowOff>86360</xdr:rowOff>
    </xdr:from>
    <xdr:to>
      <xdr:col>10</xdr:col>
      <xdr:colOff>183007</xdr:colOff>
      <xdr:row>26</xdr:row>
      <xdr:rowOff>86360</xdr:rowOff>
    </xdr:to>
    <xdr:sp macro="_xll.PtreeEvent_ObjectClick" textlink="">
      <xdr:nvSpPr>
        <xdr:cNvPr id="1101" name="PTObj_DNode_3_16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/>
      </xdr:nvSpPr>
      <xdr:spPr>
        <a:xfrm rot="-5400000">
          <a:off x="19941667" y="46583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25</xdr:row>
      <xdr:rowOff>87487</xdr:rowOff>
    </xdr:from>
    <xdr:ext cx="1013867" cy="180627"/>
    <xdr:sp macro="_xll.PtreeEvent_ObjectClick" textlink="">
      <xdr:nvSpPr>
        <xdr:cNvPr id="1104" name="PTObj_DBranchName_3_16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7376268" y="4659487"/>
          <a:ext cx="10138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Make it to Durban</a:t>
          </a:r>
        </a:p>
      </xdr:txBody>
    </xdr:sp>
    <xdr:clientData/>
  </xdr:oneCellAnchor>
  <xdr:twoCellAnchor editAs="oneCell">
    <xdr:from>
      <xdr:col>4</xdr:col>
      <xdr:colOff>127</xdr:colOff>
      <xdr:row>5</xdr:row>
      <xdr:rowOff>86360</xdr:rowOff>
    </xdr:from>
    <xdr:to>
      <xdr:col>4</xdr:col>
      <xdr:colOff>183007</xdr:colOff>
      <xdr:row>6</xdr:row>
      <xdr:rowOff>86360</xdr:rowOff>
    </xdr:to>
    <xdr:sp macro="_xll.PtreeEvent_ObjectClick" textlink="">
      <xdr:nvSpPr>
        <xdr:cNvPr id="1088" name="PTObj_DNode_3_2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/>
      </xdr:nvSpPr>
      <xdr:spPr>
        <a:xfrm rot="-5400000">
          <a:off x="3954907" y="10007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276987</xdr:colOff>
      <xdr:row>5</xdr:row>
      <xdr:rowOff>87487</xdr:rowOff>
    </xdr:from>
    <xdr:ext cx="196592" cy="180627"/>
    <xdr:sp macro="_xll.PtreeEvent_ObjectClick" textlink="">
      <xdr:nvSpPr>
        <xdr:cNvPr id="1091" name="PTObj_DBranchName_3_2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2646807" y="10018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59</xdr:row>
      <xdr:rowOff>86360</xdr:rowOff>
    </xdr:from>
    <xdr:to>
      <xdr:col>5</xdr:col>
      <xdr:colOff>183007</xdr:colOff>
      <xdr:row>60</xdr:row>
      <xdr:rowOff>86360</xdr:rowOff>
    </xdr:to>
    <xdr:sp macro="_xll.PtreeEvent_ObjectClick" textlink="">
      <xdr:nvSpPr>
        <xdr:cNvPr id="1108" name="PTObj_DNode_3_5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/>
      </xdr:nvSpPr>
      <xdr:spPr>
        <a:xfrm>
          <a:off x="5486527" y="612140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276987</xdr:colOff>
      <xdr:row>59</xdr:row>
      <xdr:rowOff>87487</xdr:rowOff>
    </xdr:from>
    <xdr:ext cx="175753" cy="180627"/>
    <xdr:sp macro="_xll.PtreeEvent_ObjectClick" textlink="">
      <xdr:nvSpPr>
        <xdr:cNvPr id="1111" name="PTObj_DBranchName_3_5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4231767" y="6122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35</xdr:row>
      <xdr:rowOff>86360</xdr:rowOff>
    </xdr:from>
    <xdr:to>
      <xdr:col>6</xdr:col>
      <xdr:colOff>183007</xdr:colOff>
      <xdr:row>36</xdr:row>
      <xdr:rowOff>86360</xdr:rowOff>
    </xdr:to>
    <xdr:sp macro="_xll.PtreeEvent_ObjectClick" textlink="">
      <xdr:nvSpPr>
        <xdr:cNvPr id="1145" name="PTObj_DNode_3_6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/>
      </xdr:nvSpPr>
      <xdr:spPr>
        <a:xfrm>
          <a:off x="8184007" y="64871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35</xdr:row>
      <xdr:rowOff>87487</xdr:rowOff>
    </xdr:from>
    <xdr:ext cx="196592" cy="180627"/>
    <xdr:sp macro="_xll.PtreeEvent_ObjectClick" textlink="">
      <xdr:nvSpPr>
        <xdr:cNvPr id="1148" name="PTObj_DBranchName_3_6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5763387" y="648828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128</xdr:colOff>
      <xdr:row>33</xdr:row>
      <xdr:rowOff>86359</xdr:rowOff>
    </xdr:from>
    <xdr:to>
      <xdr:col>7</xdr:col>
      <xdr:colOff>183008</xdr:colOff>
      <xdr:row>34</xdr:row>
      <xdr:rowOff>86360</xdr:rowOff>
    </xdr:to>
    <xdr:sp macro="_xll.PtreeEvent_ObjectClick" textlink="">
      <xdr:nvSpPr>
        <xdr:cNvPr id="1149" name="PTObj_DNode_3_2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/>
      </xdr:nvSpPr>
      <xdr:spPr>
        <a:xfrm rot="-5400000">
          <a:off x="11026267" y="6121400"/>
          <a:ext cx="182881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33</xdr:row>
      <xdr:rowOff>87487</xdr:rowOff>
    </xdr:from>
    <xdr:ext cx="1141979" cy="180627"/>
    <xdr:sp macro="_xll.PtreeEvent_ObjectClick" textlink="">
      <xdr:nvSpPr>
        <xdr:cNvPr id="1152" name="PTObj_DBranchName_3_28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8460867" y="6122527"/>
          <a:ext cx="11419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Ship and Crew Saved</a:t>
          </a:r>
        </a:p>
      </xdr:txBody>
    </xdr:sp>
    <xdr:clientData/>
  </xdr:oneCellAnchor>
  <xdr:twoCellAnchor editAs="oneCell">
    <xdr:from>
      <xdr:col>7</xdr:col>
      <xdr:colOff>127</xdr:colOff>
      <xdr:row>39</xdr:row>
      <xdr:rowOff>86360</xdr:rowOff>
    </xdr:from>
    <xdr:to>
      <xdr:col>7</xdr:col>
      <xdr:colOff>183007</xdr:colOff>
      <xdr:row>40</xdr:row>
      <xdr:rowOff>86360</xdr:rowOff>
    </xdr:to>
    <xdr:sp macro="_xll.PtreeEvent_ObjectClick" textlink="">
      <xdr:nvSpPr>
        <xdr:cNvPr id="1237" name="PTObj_DNode_3_29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/>
      </xdr:nvSpPr>
      <xdr:spPr>
        <a:xfrm>
          <a:off x="11414887" y="6852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39</xdr:row>
      <xdr:rowOff>87487</xdr:rowOff>
    </xdr:from>
    <xdr:ext cx="175753" cy="180627"/>
    <xdr:sp macro="_xll.PtreeEvent_ObjectClick" textlink="">
      <xdr:nvSpPr>
        <xdr:cNvPr id="1240" name="PTObj_DBranchName_3_2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8460867" y="6854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37</xdr:row>
      <xdr:rowOff>86360</xdr:rowOff>
    </xdr:from>
    <xdr:to>
      <xdr:col>8</xdr:col>
      <xdr:colOff>183008</xdr:colOff>
      <xdr:row>38</xdr:row>
      <xdr:rowOff>86360</xdr:rowOff>
    </xdr:to>
    <xdr:sp macro="_xll.PtreeEvent_ObjectClick" textlink="">
      <xdr:nvSpPr>
        <xdr:cNvPr id="1241" name="PTObj_DNode_3_26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/>
      </xdr:nvSpPr>
      <xdr:spPr>
        <a:xfrm rot="-5400000">
          <a:off x="14653388" y="68529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37</xdr:row>
      <xdr:rowOff>87487</xdr:rowOff>
    </xdr:from>
    <xdr:ext cx="1284327" cy="180627"/>
    <xdr:sp macro="_xll.PtreeEvent_ObjectClick" textlink="">
      <xdr:nvSpPr>
        <xdr:cNvPr id="1244" name="PTObj_DBranchName_3_26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11691747" y="6854047"/>
          <a:ext cx="128432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Ship lost but crew saved</a:t>
          </a:r>
        </a:p>
      </xdr:txBody>
    </xdr:sp>
    <xdr:clientData/>
  </xdr:oneCellAnchor>
  <xdr:twoCellAnchor editAs="oneCell">
    <xdr:from>
      <xdr:col>8</xdr:col>
      <xdr:colOff>128</xdr:colOff>
      <xdr:row>47</xdr:row>
      <xdr:rowOff>86360</xdr:rowOff>
    </xdr:from>
    <xdr:to>
      <xdr:col>8</xdr:col>
      <xdr:colOff>183008</xdr:colOff>
      <xdr:row>48</xdr:row>
      <xdr:rowOff>86360</xdr:rowOff>
    </xdr:to>
    <xdr:sp macro="_xll.PtreeEvent_ObjectClick" textlink="">
      <xdr:nvSpPr>
        <xdr:cNvPr id="1253" name="PTObj_DNode_3_27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/>
      </xdr:nvSpPr>
      <xdr:spPr>
        <a:xfrm>
          <a:off x="14653388" y="86817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47</xdr:row>
      <xdr:rowOff>87487</xdr:rowOff>
    </xdr:from>
    <xdr:ext cx="175753" cy="180627"/>
    <xdr:sp macro="_xll.PtreeEvent_ObjectClick" textlink="">
      <xdr:nvSpPr>
        <xdr:cNvPr id="1256" name="PTObj_DBranchName_3_27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11691747" y="86828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9</xdr:col>
      <xdr:colOff>128</xdr:colOff>
      <xdr:row>43</xdr:row>
      <xdr:rowOff>86360</xdr:rowOff>
    </xdr:from>
    <xdr:to>
      <xdr:col>9</xdr:col>
      <xdr:colOff>183008</xdr:colOff>
      <xdr:row>44</xdr:row>
      <xdr:rowOff>86360</xdr:rowOff>
    </xdr:to>
    <xdr:sp macro="_xll.PtreeEvent_ObjectClick" textlink="">
      <xdr:nvSpPr>
        <xdr:cNvPr id="1257" name="PTObj_DNode_3_30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/>
      </xdr:nvSpPr>
      <xdr:spPr>
        <a:xfrm>
          <a:off x="17891888" y="79502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43</xdr:row>
      <xdr:rowOff>87486</xdr:rowOff>
    </xdr:from>
    <xdr:ext cx="196592" cy="180627"/>
    <xdr:sp macro="_xll.PtreeEvent_ObjectClick" textlink="">
      <xdr:nvSpPr>
        <xdr:cNvPr id="1260" name="PTObj_DBranchName_3_30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14930248" y="795132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41</xdr:row>
      <xdr:rowOff>86360</xdr:rowOff>
    </xdr:from>
    <xdr:to>
      <xdr:col>10</xdr:col>
      <xdr:colOff>183008</xdr:colOff>
      <xdr:row>42</xdr:row>
      <xdr:rowOff>86360</xdr:rowOff>
    </xdr:to>
    <xdr:sp macro="_xll.PtreeEvent_ObjectClick" textlink="">
      <xdr:nvSpPr>
        <xdr:cNvPr id="1261" name="PTObj_DNode_3_31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/>
      </xdr:nvSpPr>
      <xdr:spPr>
        <a:xfrm rot="-5400000">
          <a:off x="21130388" y="75844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41</xdr:row>
      <xdr:rowOff>87486</xdr:rowOff>
    </xdr:from>
    <xdr:ext cx="2410533" cy="180627"/>
    <xdr:sp macro="_xll.PtreeEvent_ObjectClick" textlink="">
      <xdr:nvSpPr>
        <xdr:cNvPr id="1264" name="PTObj_DBranchName_3_31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18168748" y="7585566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10</xdr:col>
      <xdr:colOff>128</xdr:colOff>
      <xdr:row>45</xdr:row>
      <xdr:rowOff>86360</xdr:rowOff>
    </xdr:from>
    <xdr:to>
      <xdr:col>10</xdr:col>
      <xdr:colOff>183008</xdr:colOff>
      <xdr:row>46</xdr:row>
      <xdr:rowOff>86360</xdr:rowOff>
    </xdr:to>
    <xdr:sp macro="_xll.PtreeEvent_ObjectClick" textlink="">
      <xdr:nvSpPr>
        <xdr:cNvPr id="1265" name="PTObj_DNode_3_32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/>
      </xdr:nvSpPr>
      <xdr:spPr>
        <a:xfrm rot="-5400000">
          <a:off x="21130388" y="83159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45</xdr:row>
      <xdr:rowOff>87486</xdr:rowOff>
    </xdr:from>
    <xdr:ext cx="1176669" cy="180627"/>
    <xdr:sp macro="_xll.PtreeEvent_ObjectClick" textlink="">
      <xdr:nvSpPr>
        <xdr:cNvPr id="1268" name="PTObj_DBranchName_3_32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18168748" y="8317086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9</xdr:col>
      <xdr:colOff>128</xdr:colOff>
      <xdr:row>51</xdr:row>
      <xdr:rowOff>86360</xdr:rowOff>
    </xdr:from>
    <xdr:to>
      <xdr:col>9</xdr:col>
      <xdr:colOff>183008</xdr:colOff>
      <xdr:row>52</xdr:row>
      <xdr:rowOff>86360</xdr:rowOff>
    </xdr:to>
    <xdr:sp macro="_xll.PtreeEvent_ObjectClick" textlink="">
      <xdr:nvSpPr>
        <xdr:cNvPr id="1269" name="PTObj_DNode_3_33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/>
      </xdr:nvSpPr>
      <xdr:spPr>
        <a:xfrm>
          <a:off x="17891888" y="94132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51</xdr:row>
      <xdr:rowOff>87486</xdr:rowOff>
    </xdr:from>
    <xdr:ext cx="175753" cy="180627"/>
    <xdr:sp macro="_xll.PtreeEvent_ObjectClick" textlink="">
      <xdr:nvSpPr>
        <xdr:cNvPr id="1272" name="PTObj_DBranchName_3_33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14930248" y="94143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10</xdr:col>
      <xdr:colOff>127</xdr:colOff>
      <xdr:row>49</xdr:row>
      <xdr:rowOff>86361</xdr:rowOff>
    </xdr:from>
    <xdr:to>
      <xdr:col>10</xdr:col>
      <xdr:colOff>183008</xdr:colOff>
      <xdr:row>50</xdr:row>
      <xdr:rowOff>86361</xdr:rowOff>
    </xdr:to>
    <xdr:sp macro="_xll.PtreeEvent_ObjectClick" textlink="">
      <xdr:nvSpPr>
        <xdr:cNvPr id="1273" name="PTObj_DNode_3_34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/>
      </xdr:nvSpPr>
      <xdr:spPr>
        <a:xfrm rot="-5400000">
          <a:off x="21130388" y="90474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49</xdr:row>
      <xdr:rowOff>87487</xdr:rowOff>
    </xdr:from>
    <xdr:ext cx="1472134" cy="180627"/>
    <xdr:sp macro="_xll.PtreeEvent_ObjectClick" textlink="">
      <xdr:nvSpPr>
        <xdr:cNvPr id="1276" name="PTObj_DBranchName_3_34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18168748" y="9048607"/>
          <a:ext cx="14721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Lose half the crew</a:t>
          </a:r>
        </a:p>
      </xdr:txBody>
    </xdr:sp>
    <xdr:clientData/>
  </xdr:oneCellAnchor>
  <xdr:twoCellAnchor editAs="oneCell">
    <xdr:from>
      <xdr:col>10</xdr:col>
      <xdr:colOff>128</xdr:colOff>
      <xdr:row>55</xdr:row>
      <xdr:rowOff>86360</xdr:rowOff>
    </xdr:from>
    <xdr:to>
      <xdr:col>10</xdr:col>
      <xdr:colOff>183008</xdr:colOff>
      <xdr:row>56</xdr:row>
      <xdr:rowOff>86360</xdr:rowOff>
    </xdr:to>
    <xdr:sp macro="_xll.PtreeEvent_ObjectClick" textlink="">
      <xdr:nvSpPr>
        <xdr:cNvPr id="1277" name="PTObj_DNode_3_35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/>
      </xdr:nvSpPr>
      <xdr:spPr>
        <a:xfrm>
          <a:off x="21130388" y="1014476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55</xdr:row>
      <xdr:rowOff>87486</xdr:rowOff>
    </xdr:from>
    <xdr:ext cx="486351" cy="180627"/>
    <xdr:sp macro="_xll.PtreeEvent_ObjectClick" textlink="">
      <xdr:nvSpPr>
        <xdr:cNvPr id="1280" name="PTObj_DBranchName_3_35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18168748" y="1014588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11</xdr:col>
      <xdr:colOff>128</xdr:colOff>
      <xdr:row>53</xdr:row>
      <xdr:rowOff>86360</xdr:rowOff>
    </xdr:from>
    <xdr:to>
      <xdr:col>11</xdr:col>
      <xdr:colOff>183008</xdr:colOff>
      <xdr:row>54</xdr:row>
      <xdr:rowOff>86360</xdr:rowOff>
    </xdr:to>
    <xdr:sp macro="_xll.PtreeEvent_ObjectClick" textlink="">
      <xdr:nvSpPr>
        <xdr:cNvPr id="1281" name="PTObj_DNode_3_36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/>
      </xdr:nvSpPr>
      <xdr:spPr>
        <a:xfrm rot="-5400000">
          <a:off x="24368888" y="97790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53</xdr:row>
      <xdr:rowOff>87486</xdr:rowOff>
    </xdr:from>
    <xdr:ext cx="1863395" cy="180627"/>
    <xdr:sp macro="_xll.PtreeEvent_ObjectClick" textlink="">
      <xdr:nvSpPr>
        <xdr:cNvPr id="1284" name="PTObj_DBranchName_3_36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21407248" y="9780126"/>
          <a:ext cx="1863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11</xdr:col>
      <xdr:colOff>128</xdr:colOff>
      <xdr:row>57</xdr:row>
      <xdr:rowOff>86360</xdr:rowOff>
    </xdr:from>
    <xdr:to>
      <xdr:col>11</xdr:col>
      <xdr:colOff>183008</xdr:colOff>
      <xdr:row>58</xdr:row>
      <xdr:rowOff>86360</xdr:rowOff>
    </xdr:to>
    <xdr:sp macro="_xll.PtreeEvent_ObjectClick" textlink="">
      <xdr:nvSpPr>
        <xdr:cNvPr id="1285" name="PTObj_DNode_3_37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/>
      </xdr:nvSpPr>
      <xdr:spPr>
        <a:xfrm rot="-5400000">
          <a:off x="24368888" y="105105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57</xdr:row>
      <xdr:rowOff>87487</xdr:rowOff>
    </xdr:from>
    <xdr:ext cx="1062022" cy="180627"/>
    <xdr:sp macro="_xll.PtreeEvent_ObjectClick" textlink="">
      <xdr:nvSpPr>
        <xdr:cNvPr id="1288" name="PTObj_DBranchName_3_3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21407248" y="1051164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  <xdr:twoCellAnchor editAs="oneCell">
    <xdr:from>
      <xdr:col>6</xdr:col>
      <xdr:colOff>127</xdr:colOff>
      <xdr:row>63</xdr:row>
      <xdr:rowOff>86360</xdr:rowOff>
    </xdr:from>
    <xdr:to>
      <xdr:col>6</xdr:col>
      <xdr:colOff>183007</xdr:colOff>
      <xdr:row>64</xdr:row>
      <xdr:rowOff>86360</xdr:rowOff>
    </xdr:to>
    <xdr:sp macro="_xll.PtreeEvent_ObjectClick" textlink="">
      <xdr:nvSpPr>
        <xdr:cNvPr id="1162" name="PTObj_DNode_3_7">
          <a:extLst>
            <a:ext uri="{FF2B5EF4-FFF2-40B4-BE49-F238E27FC236}">
              <a16:creationId xmlns:a16="http://schemas.microsoft.com/office/drawing/2014/main" id="{64C36E95-0E36-4F52-83FA-09C521E8E8B1}"/>
            </a:ext>
          </a:extLst>
        </xdr:cNvPr>
        <xdr:cNvSpPr/>
      </xdr:nvSpPr>
      <xdr:spPr>
        <a:xfrm>
          <a:off x="8184007" y="1124204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5</xdr:col>
      <xdr:colOff>276987</xdr:colOff>
      <xdr:row>63</xdr:row>
      <xdr:rowOff>87486</xdr:rowOff>
    </xdr:from>
    <xdr:ext cx="175753" cy="180627"/>
    <xdr:sp macro="_xll.PtreeEvent_ObjectClick" textlink="">
      <xdr:nvSpPr>
        <xdr:cNvPr id="1165" name="PTObj_DBranchName_3_7">
          <a:extLst>
            <a:ext uri="{FF2B5EF4-FFF2-40B4-BE49-F238E27FC236}">
              <a16:creationId xmlns:a16="http://schemas.microsoft.com/office/drawing/2014/main" id="{DE3AB6EF-4D2E-4622-A9DB-19BD8A4E6C27}"/>
            </a:ext>
          </a:extLst>
        </xdr:cNvPr>
        <xdr:cNvSpPr txBox="1"/>
      </xdr:nvSpPr>
      <xdr:spPr>
        <a:xfrm>
          <a:off x="5763387" y="112431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61</xdr:row>
      <xdr:rowOff>86360</xdr:rowOff>
    </xdr:from>
    <xdr:to>
      <xdr:col>7</xdr:col>
      <xdr:colOff>183007</xdr:colOff>
      <xdr:row>62</xdr:row>
      <xdr:rowOff>86360</xdr:rowOff>
    </xdr:to>
    <xdr:sp macro="_xll.PtreeEvent_ObjectClick" textlink="">
      <xdr:nvSpPr>
        <xdr:cNvPr id="1166" name="PTObj_DNode_3_18">
          <a:extLst>
            <a:ext uri="{FF2B5EF4-FFF2-40B4-BE49-F238E27FC236}">
              <a16:creationId xmlns:a16="http://schemas.microsoft.com/office/drawing/2014/main" id="{079A6225-4C79-4191-912D-4E6CF99C6DDA}"/>
            </a:ext>
          </a:extLst>
        </xdr:cNvPr>
        <xdr:cNvSpPr/>
      </xdr:nvSpPr>
      <xdr:spPr>
        <a:xfrm rot="-5400000">
          <a:off x="11414887" y="1124204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61</xdr:row>
      <xdr:rowOff>87486</xdr:rowOff>
    </xdr:from>
    <xdr:ext cx="196592" cy="180627"/>
    <xdr:sp macro="_xll.PtreeEvent_ObjectClick" textlink="">
      <xdr:nvSpPr>
        <xdr:cNvPr id="1169" name="PTObj_DBranchName_3_18">
          <a:extLst>
            <a:ext uri="{FF2B5EF4-FFF2-40B4-BE49-F238E27FC236}">
              <a16:creationId xmlns:a16="http://schemas.microsoft.com/office/drawing/2014/main" id="{6A7679E0-3768-490E-839B-FABE18187F64}"/>
            </a:ext>
          </a:extLst>
        </xdr:cNvPr>
        <xdr:cNvSpPr txBox="1"/>
      </xdr:nvSpPr>
      <xdr:spPr>
        <a:xfrm>
          <a:off x="8460867" y="11243166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83</xdr:row>
      <xdr:rowOff>86360</xdr:rowOff>
    </xdr:from>
    <xdr:to>
      <xdr:col>7</xdr:col>
      <xdr:colOff>183007</xdr:colOff>
      <xdr:row>84</xdr:row>
      <xdr:rowOff>86360</xdr:rowOff>
    </xdr:to>
    <xdr:sp macro="_xll.PtreeEvent_ObjectClick" textlink="">
      <xdr:nvSpPr>
        <xdr:cNvPr id="1178" name="PTObj_DNode_3_19">
          <a:extLst>
            <a:ext uri="{FF2B5EF4-FFF2-40B4-BE49-F238E27FC236}">
              <a16:creationId xmlns:a16="http://schemas.microsoft.com/office/drawing/2014/main" id="{64C6B122-D6DB-4146-97EA-5AE4C0F2B6CC}"/>
            </a:ext>
          </a:extLst>
        </xdr:cNvPr>
        <xdr:cNvSpPr/>
      </xdr:nvSpPr>
      <xdr:spPr>
        <a:xfrm>
          <a:off x="11414887" y="1526540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6</xdr:col>
      <xdr:colOff>276987</xdr:colOff>
      <xdr:row>83</xdr:row>
      <xdr:rowOff>87487</xdr:rowOff>
    </xdr:from>
    <xdr:ext cx="175753" cy="180627"/>
    <xdr:sp macro="_xll.PtreeEvent_ObjectClick" textlink="">
      <xdr:nvSpPr>
        <xdr:cNvPr id="1181" name="PTObj_DBranchName_3_19">
          <a:extLst>
            <a:ext uri="{FF2B5EF4-FFF2-40B4-BE49-F238E27FC236}">
              <a16:creationId xmlns:a16="http://schemas.microsoft.com/office/drawing/2014/main" id="{4E1698C7-7FAC-4DAD-90A1-24733578A1AA}"/>
            </a:ext>
          </a:extLst>
        </xdr:cNvPr>
        <xdr:cNvSpPr txBox="1"/>
      </xdr:nvSpPr>
      <xdr:spPr>
        <a:xfrm>
          <a:off x="8460867" y="1526652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8</xdr:col>
      <xdr:colOff>128</xdr:colOff>
      <xdr:row>75</xdr:row>
      <xdr:rowOff>86361</xdr:rowOff>
    </xdr:from>
    <xdr:to>
      <xdr:col>8</xdr:col>
      <xdr:colOff>183008</xdr:colOff>
      <xdr:row>76</xdr:row>
      <xdr:rowOff>86361</xdr:rowOff>
    </xdr:to>
    <xdr:sp macro="_xll.PtreeEvent_ObjectClick" textlink="">
      <xdr:nvSpPr>
        <xdr:cNvPr id="1182" name="PTObj_DNode_3_20">
          <a:extLst>
            <a:ext uri="{FF2B5EF4-FFF2-40B4-BE49-F238E27FC236}">
              <a16:creationId xmlns:a16="http://schemas.microsoft.com/office/drawing/2014/main" id="{3EA50E83-B14B-4042-BCC0-6ED45D2EE7E1}"/>
            </a:ext>
          </a:extLst>
        </xdr:cNvPr>
        <xdr:cNvSpPr/>
      </xdr:nvSpPr>
      <xdr:spPr>
        <a:xfrm>
          <a:off x="14653388" y="13802361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75</xdr:row>
      <xdr:rowOff>87486</xdr:rowOff>
    </xdr:from>
    <xdr:ext cx="196592" cy="180627"/>
    <xdr:sp macro="_xll.PtreeEvent_ObjectClick" textlink="">
      <xdr:nvSpPr>
        <xdr:cNvPr id="1185" name="PTObj_DBranchName_3_20">
          <a:extLst>
            <a:ext uri="{FF2B5EF4-FFF2-40B4-BE49-F238E27FC236}">
              <a16:creationId xmlns:a16="http://schemas.microsoft.com/office/drawing/2014/main" id="{0848EBAC-3708-42E8-B869-5DD899319F08}"/>
            </a:ext>
          </a:extLst>
        </xdr:cNvPr>
        <xdr:cNvSpPr txBox="1"/>
      </xdr:nvSpPr>
      <xdr:spPr>
        <a:xfrm>
          <a:off x="11691747" y="138034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9</xdr:col>
      <xdr:colOff>128</xdr:colOff>
      <xdr:row>67</xdr:row>
      <xdr:rowOff>86360</xdr:rowOff>
    </xdr:from>
    <xdr:to>
      <xdr:col>9</xdr:col>
      <xdr:colOff>183008</xdr:colOff>
      <xdr:row>68</xdr:row>
      <xdr:rowOff>86360</xdr:rowOff>
    </xdr:to>
    <xdr:sp macro="_xll.PtreeEvent_ObjectClick" textlink="">
      <xdr:nvSpPr>
        <xdr:cNvPr id="1186" name="PTObj_DNode_3_21">
          <a:extLst>
            <a:ext uri="{FF2B5EF4-FFF2-40B4-BE49-F238E27FC236}">
              <a16:creationId xmlns:a16="http://schemas.microsoft.com/office/drawing/2014/main" id="{04CFDC85-676C-4508-9299-9112E5B33EB5}"/>
            </a:ext>
          </a:extLst>
        </xdr:cNvPr>
        <xdr:cNvSpPr/>
      </xdr:nvSpPr>
      <xdr:spPr>
        <a:xfrm>
          <a:off x="17891888" y="12339320"/>
          <a:ext cx="182880" cy="18288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67</xdr:row>
      <xdr:rowOff>87487</xdr:rowOff>
    </xdr:from>
    <xdr:ext cx="196592" cy="180627"/>
    <xdr:sp macro="_xll.PtreeEvent_ObjectClick" textlink="">
      <xdr:nvSpPr>
        <xdr:cNvPr id="1189" name="PTObj_DBranchName_3_21">
          <a:extLst>
            <a:ext uri="{FF2B5EF4-FFF2-40B4-BE49-F238E27FC236}">
              <a16:creationId xmlns:a16="http://schemas.microsoft.com/office/drawing/2014/main" id="{0E6E2D4E-D41D-4B3D-B958-1F9B15D06CCA}"/>
            </a:ext>
          </a:extLst>
        </xdr:cNvPr>
        <xdr:cNvSpPr txBox="1"/>
      </xdr:nvSpPr>
      <xdr:spPr>
        <a:xfrm>
          <a:off x="14930248" y="1234044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65</xdr:row>
      <xdr:rowOff>86360</xdr:rowOff>
    </xdr:from>
    <xdr:to>
      <xdr:col>10</xdr:col>
      <xdr:colOff>183008</xdr:colOff>
      <xdr:row>66</xdr:row>
      <xdr:rowOff>86360</xdr:rowOff>
    </xdr:to>
    <xdr:sp macro="_xll.PtreeEvent_ObjectClick" textlink="">
      <xdr:nvSpPr>
        <xdr:cNvPr id="1190" name="PTObj_DNode_3_22">
          <a:extLst>
            <a:ext uri="{FF2B5EF4-FFF2-40B4-BE49-F238E27FC236}">
              <a16:creationId xmlns:a16="http://schemas.microsoft.com/office/drawing/2014/main" id="{B6300FD1-9E81-42DB-BB7B-F76EF57318BE}"/>
            </a:ext>
          </a:extLst>
        </xdr:cNvPr>
        <xdr:cNvSpPr/>
      </xdr:nvSpPr>
      <xdr:spPr>
        <a:xfrm rot="-5400000">
          <a:off x="21130388" y="1197356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65</xdr:row>
      <xdr:rowOff>87486</xdr:rowOff>
    </xdr:from>
    <xdr:ext cx="196592" cy="180627"/>
    <xdr:sp macro="_xll.PtreeEvent_ObjectClick" textlink="">
      <xdr:nvSpPr>
        <xdr:cNvPr id="1193" name="PTObj_DBranchName_3_22">
          <a:extLst>
            <a:ext uri="{FF2B5EF4-FFF2-40B4-BE49-F238E27FC236}">
              <a16:creationId xmlns:a16="http://schemas.microsoft.com/office/drawing/2014/main" id="{A1ABD321-5317-4C77-8626-FDEE3C030CDD}"/>
            </a:ext>
          </a:extLst>
        </xdr:cNvPr>
        <xdr:cNvSpPr txBox="1"/>
      </xdr:nvSpPr>
      <xdr:spPr>
        <a:xfrm>
          <a:off x="18168748" y="1197468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</a:t>
          </a:r>
        </a:p>
      </xdr:txBody>
    </xdr:sp>
    <xdr:clientData/>
  </xdr:oneCellAnchor>
  <xdr:twoCellAnchor editAs="oneCell">
    <xdr:from>
      <xdr:col>10</xdr:col>
      <xdr:colOff>128</xdr:colOff>
      <xdr:row>71</xdr:row>
      <xdr:rowOff>86359</xdr:rowOff>
    </xdr:from>
    <xdr:to>
      <xdr:col>10</xdr:col>
      <xdr:colOff>183008</xdr:colOff>
      <xdr:row>72</xdr:row>
      <xdr:rowOff>86360</xdr:rowOff>
    </xdr:to>
    <xdr:sp macro="_xll.PtreeEvent_ObjectClick" textlink="">
      <xdr:nvSpPr>
        <xdr:cNvPr id="1194" name="PTObj_DNode_3_23">
          <a:extLst>
            <a:ext uri="{FF2B5EF4-FFF2-40B4-BE49-F238E27FC236}">
              <a16:creationId xmlns:a16="http://schemas.microsoft.com/office/drawing/2014/main" id="{86B93FB5-A25B-4741-8CB7-C089A7D78106}"/>
            </a:ext>
          </a:extLst>
        </xdr:cNvPr>
        <xdr:cNvSpPr/>
      </xdr:nvSpPr>
      <xdr:spPr>
        <a:xfrm>
          <a:off x="21130388" y="130708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71</xdr:row>
      <xdr:rowOff>87486</xdr:rowOff>
    </xdr:from>
    <xdr:ext cx="175753" cy="180627"/>
    <xdr:sp macro="_xll.PtreeEvent_ObjectClick" textlink="">
      <xdr:nvSpPr>
        <xdr:cNvPr id="1233" name="PTObj_DBranchName_3_23">
          <a:extLst>
            <a:ext uri="{FF2B5EF4-FFF2-40B4-BE49-F238E27FC236}">
              <a16:creationId xmlns:a16="http://schemas.microsoft.com/office/drawing/2014/main" id="{5E3760BC-21A2-4DC9-9E66-18C9A27B50DB}"/>
            </a:ext>
          </a:extLst>
        </xdr:cNvPr>
        <xdr:cNvSpPr txBox="1"/>
      </xdr:nvSpPr>
      <xdr:spPr>
        <a:xfrm>
          <a:off x="18168748" y="1307196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69</xdr:row>
      <xdr:rowOff>86361</xdr:rowOff>
    </xdr:from>
    <xdr:to>
      <xdr:col>11</xdr:col>
      <xdr:colOff>183008</xdr:colOff>
      <xdr:row>70</xdr:row>
      <xdr:rowOff>86361</xdr:rowOff>
    </xdr:to>
    <xdr:sp macro="_xll.PtreeEvent_ObjectClick" textlink="">
      <xdr:nvSpPr>
        <xdr:cNvPr id="1234" name="PTObj_DNode_3_24">
          <a:extLst>
            <a:ext uri="{FF2B5EF4-FFF2-40B4-BE49-F238E27FC236}">
              <a16:creationId xmlns:a16="http://schemas.microsoft.com/office/drawing/2014/main" id="{4CF7E364-A74A-4266-9996-54AACB69AEEA}"/>
            </a:ext>
          </a:extLst>
        </xdr:cNvPr>
        <xdr:cNvSpPr/>
      </xdr:nvSpPr>
      <xdr:spPr>
        <a:xfrm rot="-5400000">
          <a:off x="24368888" y="127050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69</xdr:row>
      <xdr:rowOff>87487</xdr:rowOff>
    </xdr:from>
    <xdr:ext cx="2410533" cy="180627"/>
    <xdr:sp macro="_xll.PtreeEvent_ObjectClick" textlink="">
      <xdr:nvSpPr>
        <xdr:cNvPr id="1245" name="PTObj_DBranchName_3_24">
          <a:extLst>
            <a:ext uri="{FF2B5EF4-FFF2-40B4-BE49-F238E27FC236}">
              <a16:creationId xmlns:a16="http://schemas.microsoft.com/office/drawing/2014/main" id="{A7D1FB95-A5A6-40F9-B013-D25C0A2FD813}"/>
            </a:ext>
          </a:extLst>
        </xdr:cNvPr>
        <xdr:cNvSpPr txBox="1"/>
      </xdr:nvSpPr>
      <xdr:spPr>
        <a:xfrm>
          <a:off x="21407248" y="12706207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11</xdr:col>
      <xdr:colOff>128</xdr:colOff>
      <xdr:row>73</xdr:row>
      <xdr:rowOff>86360</xdr:rowOff>
    </xdr:from>
    <xdr:to>
      <xdr:col>11</xdr:col>
      <xdr:colOff>183008</xdr:colOff>
      <xdr:row>74</xdr:row>
      <xdr:rowOff>86360</xdr:rowOff>
    </xdr:to>
    <xdr:sp macro="_xll.PtreeEvent_ObjectClick" textlink="">
      <xdr:nvSpPr>
        <xdr:cNvPr id="1246" name="PTObj_DNode_3_25">
          <a:extLst>
            <a:ext uri="{FF2B5EF4-FFF2-40B4-BE49-F238E27FC236}">
              <a16:creationId xmlns:a16="http://schemas.microsoft.com/office/drawing/2014/main" id="{619757D9-B547-4CA9-9B82-02E10B4BB732}"/>
            </a:ext>
          </a:extLst>
        </xdr:cNvPr>
        <xdr:cNvSpPr/>
      </xdr:nvSpPr>
      <xdr:spPr>
        <a:xfrm rot="-5400000">
          <a:off x="24368888" y="134366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10</xdr:col>
      <xdr:colOff>276988</xdr:colOff>
      <xdr:row>73</xdr:row>
      <xdr:rowOff>87487</xdr:rowOff>
    </xdr:from>
    <xdr:ext cx="1176669" cy="180627"/>
    <xdr:sp macro="_xll.PtreeEvent_ObjectClick" textlink="">
      <xdr:nvSpPr>
        <xdr:cNvPr id="1249" name="PTObj_DBranchName_3_25">
          <a:extLst>
            <a:ext uri="{FF2B5EF4-FFF2-40B4-BE49-F238E27FC236}">
              <a16:creationId xmlns:a16="http://schemas.microsoft.com/office/drawing/2014/main" id="{91E3D53F-3614-4050-8019-B874F314E69F}"/>
            </a:ext>
          </a:extLst>
        </xdr:cNvPr>
        <xdr:cNvSpPr txBox="1"/>
      </xdr:nvSpPr>
      <xdr:spPr>
        <a:xfrm>
          <a:off x="21407248" y="13437727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9</xdr:col>
      <xdr:colOff>128</xdr:colOff>
      <xdr:row>79</xdr:row>
      <xdr:rowOff>86360</xdr:rowOff>
    </xdr:from>
    <xdr:to>
      <xdr:col>9</xdr:col>
      <xdr:colOff>183008</xdr:colOff>
      <xdr:row>80</xdr:row>
      <xdr:rowOff>86361</xdr:rowOff>
    </xdr:to>
    <xdr:sp macro="_xll.PtreeEvent_ObjectClick" textlink="">
      <xdr:nvSpPr>
        <xdr:cNvPr id="1250" name="PTObj_DNode_3_38">
          <a:extLst>
            <a:ext uri="{FF2B5EF4-FFF2-40B4-BE49-F238E27FC236}">
              <a16:creationId xmlns:a16="http://schemas.microsoft.com/office/drawing/2014/main" id="{F2750C09-9F87-4A8B-A6FB-89275C5FD0B7}"/>
            </a:ext>
          </a:extLst>
        </xdr:cNvPr>
        <xdr:cNvSpPr/>
      </xdr:nvSpPr>
      <xdr:spPr>
        <a:xfrm>
          <a:off x="17891888" y="14533880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79</xdr:row>
      <xdr:rowOff>87486</xdr:rowOff>
    </xdr:from>
    <xdr:ext cx="175753" cy="180627"/>
    <xdr:sp macro="_xll.PtreeEvent_ObjectClick" textlink="">
      <xdr:nvSpPr>
        <xdr:cNvPr id="128" name="PTObj_DBranchName_3_38">
          <a:extLst>
            <a:ext uri="{FF2B5EF4-FFF2-40B4-BE49-F238E27FC236}">
              <a16:creationId xmlns:a16="http://schemas.microsoft.com/office/drawing/2014/main" id="{ED25C4B5-1E8D-4BB7-81DF-9BD85A837568}"/>
            </a:ext>
          </a:extLst>
        </xdr:cNvPr>
        <xdr:cNvSpPr txBox="1"/>
      </xdr:nvSpPr>
      <xdr:spPr>
        <a:xfrm>
          <a:off x="14930248" y="1453500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10</xdr:col>
      <xdr:colOff>128</xdr:colOff>
      <xdr:row>77</xdr:row>
      <xdr:rowOff>86360</xdr:rowOff>
    </xdr:from>
    <xdr:to>
      <xdr:col>10</xdr:col>
      <xdr:colOff>183008</xdr:colOff>
      <xdr:row>78</xdr:row>
      <xdr:rowOff>86360</xdr:rowOff>
    </xdr:to>
    <xdr:sp macro="_xll.PtreeEvent_ObjectClick" textlink="">
      <xdr:nvSpPr>
        <xdr:cNvPr id="129" name="PTObj_DNode_3_39">
          <a:extLst>
            <a:ext uri="{FF2B5EF4-FFF2-40B4-BE49-F238E27FC236}">
              <a16:creationId xmlns:a16="http://schemas.microsoft.com/office/drawing/2014/main" id="{03357FBF-932B-4BFC-AC6E-4C057802E075}"/>
            </a:ext>
          </a:extLst>
        </xdr:cNvPr>
        <xdr:cNvSpPr/>
      </xdr:nvSpPr>
      <xdr:spPr>
        <a:xfrm rot="-5400000">
          <a:off x="21130388" y="1416812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77</xdr:row>
      <xdr:rowOff>87487</xdr:rowOff>
    </xdr:from>
    <xdr:ext cx="2410533" cy="180627"/>
    <xdr:sp macro="_xll.PtreeEvent_ObjectClick" textlink="">
      <xdr:nvSpPr>
        <xdr:cNvPr id="132" name="PTObj_DBranchName_3_39">
          <a:extLst>
            <a:ext uri="{FF2B5EF4-FFF2-40B4-BE49-F238E27FC236}">
              <a16:creationId xmlns:a16="http://schemas.microsoft.com/office/drawing/2014/main" id="{EB7606E6-04F2-4433-896D-957CCD79BCAB}"/>
            </a:ext>
          </a:extLst>
        </xdr:cNvPr>
        <xdr:cNvSpPr txBox="1"/>
      </xdr:nvSpPr>
      <xdr:spPr>
        <a:xfrm>
          <a:off x="18168748" y="14169247"/>
          <a:ext cx="24105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Founders off the coast - Abandon ship and crew survives</a:t>
          </a:r>
        </a:p>
      </xdr:txBody>
    </xdr:sp>
    <xdr:clientData/>
  </xdr:oneCellAnchor>
  <xdr:twoCellAnchor editAs="oneCell">
    <xdr:from>
      <xdr:col>10</xdr:col>
      <xdr:colOff>127</xdr:colOff>
      <xdr:row>81</xdr:row>
      <xdr:rowOff>86360</xdr:rowOff>
    </xdr:from>
    <xdr:to>
      <xdr:col>10</xdr:col>
      <xdr:colOff>183008</xdr:colOff>
      <xdr:row>82</xdr:row>
      <xdr:rowOff>86360</xdr:rowOff>
    </xdr:to>
    <xdr:sp macro="_xll.PtreeEvent_ObjectClick" textlink="">
      <xdr:nvSpPr>
        <xdr:cNvPr id="133" name="PTObj_DNode_3_40">
          <a:extLst>
            <a:ext uri="{FF2B5EF4-FFF2-40B4-BE49-F238E27FC236}">
              <a16:creationId xmlns:a16="http://schemas.microsoft.com/office/drawing/2014/main" id="{FC07DA4C-BEA6-4B02-838B-23B95AD7CB7C}"/>
            </a:ext>
          </a:extLst>
        </xdr:cNvPr>
        <xdr:cNvSpPr/>
      </xdr:nvSpPr>
      <xdr:spPr>
        <a:xfrm rot="-5400000">
          <a:off x="21130388" y="14899639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81</xdr:row>
      <xdr:rowOff>87486</xdr:rowOff>
    </xdr:from>
    <xdr:ext cx="1176669" cy="180627"/>
    <xdr:sp macro="_xll.PtreeEvent_ObjectClick" textlink="">
      <xdr:nvSpPr>
        <xdr:cNvPr id="139" name="PTObj_DBranchName_3_40">
          <a:extLst>
            <a:ext uri="{FF2B5EF4-FFF2-40B4-BE49-F238E27FC236}">
              <a16:creationId xmlns:a16="http://schemas.microsoft.com/office/drawing/2014/main" id="{78FCAAB5-1726-4443-809C-7B02FF5B9054}"/>
            </a:ext>
          </a:extLst>
        </xdr:cNvPr>
        <xdr:cNvSpPr txBox="1"/>
      </xdr:nvSpPr>
      <xdr:spPr>
        <a:xfrm>
          <a:off x="18168748" y="14900766"/>
          <a:ext cx="11766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Drifts to Australia - Penalty</a:t>
          </a:r>
        </a:p>
      </xdr:txBody>
    </xdr:sp>
    <xdr:clientData/>
  </xdr:oneCellAnchor>
  <xdr:twoCellAnchor editAs="oneCell">
    <xdr:from>
      <xdr:col>8</xdr:col>
      <xdr:colOff>128</xdr:colOff>
      <xdr:row>87</xdr:row>
      <xdr:rowOff>86360</xdr:rowOff>
    </xdr:from>
    <xdr:to>
      <xdr:col>8</xdr:col>
      <xdr:colOff>183008</xdr:colOff>
      <xdr:row>88</xdr:row>
      <xdr:rowOff>86360</xdr:rowOff>
    </xdr:to>
    <xdr:sp macro="_xll.PtreeEvent_ObjectClick" textlink="">
      <xdr:nvSpPr>
        <xdr:cNvPr id="140" name="PTObj_DNode_3_41">
          <a:extLst>
            <a:ext uri="{FF2B5EF4-FFF2-40B4-BE49-F238E27FC236}">
              <a16:creationId xmlns:a16="http://schemas.microsoft.com/office/drawing/2014/main" id="{FA7C6548-C4DD-4196-8A40-43794EFA42EE}"/>
            </a:ext>
          </a:extLst>
        </xdr:cNvPr>
        <xdr:cNvSpPr/>
      </xdr:nvSpPr>
      <xdr:spPr>
        <a:xfrm>
          <a:off x="14653388" y="15996920"/>
          <a:ext cx="182880" cy="18288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7</xdr:col>
      <xdr:colOff>276987</xdr:colOff>
      <xdr:row>87</xdr:row>
      <xdr:rowOff>87487</xdr:rowOff>
    </xdr:from>
    <xdr:ext cx="175753" cy="180627"/>
    <xdr:sp macro="_xll.PtreeEvent_ObjectClick" textlink="">
      <xdr:nvSpPr>
        <xdr:cNvPr id="143" name="PTObj_DBranchName_3_41">
          <a:extLst>
            <a:ext uri="{FF2B5EF4-FFF2-40B4-BE49-F238E27FC236}">
              <a16:creationId xmlns:a16="http://schemas.microsoft.com/office/drawing/2014/main" id="{1A71138D-C1BB-492C-8CCE-7965DD65FC14}"/>
            </a:ext>
          </a:extLst>
        </xdr:cNvPr>
        <xdr:cNvSpPr txBox="1"/>
      </xdr:nvSpPr>
      <xdr:spPr>
        <a:xfrm>
          <a:off x="11691747" y="1599804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</a:t>
          </a:r>
        </a:p>
      </xdr:txBody>
    </xdr:sp>
    <xdr:clientData/>
  </xdr:oneCellAnchor>
  <xdr:twoCellAnchor editAs="oneCell">
    <xdr:from>
      <xdr:col>9</xdr:col>
      <xdr:colOff>128</xdr:colOff>
      <xdr:row>85</xdr:row>
      <xdr:rowOff>86361</xdr:rowOff>
    </xdr:from>
    <xdr:to>
      <xdr:col>9</xdr:col>
      <xdr:colOff>183008</xdr:colOff>
      <xdr:row>86</xdr:row>
      <xdr:rowOff>86361</xdr:rowOff>
    </xdr:to>
    <xdr:sp macro="_xll.PtreeEvent_ObjectClick" textlink="">
      <xdr:nvSpPr>
        <xdr:cNvPr id="144" name="PTObj_DNode_3_42">
          <a:extLst>
            <a:ext uri="{FF2B5EF4-FFF2-40B4-BE49-F238E27FC236}">
              <a16:creationId xmlns:a16="http://schemas.microsoft.com/office/drawing/2014/main" id="{CB16DA34-85D6-4580-95EA-0EEEA604FFD4}"/>
            </a:ext>
          </a:extLst>
        </xdr:cNvPr>
        <xdr:cNvSpPr/>
      </xdr:nvSpPr>
      <xdr:spPr>
        <a:xfrm rot="-5400000">
          <a:off x="17891888" y="15631161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85</xdr:row>
      <xdr:rowOff>87486</xdr:rowOff>
    </xdr:from>
    <xdr:ext cx="1472134" cy="180627"/>
    <xdr:sp macro="_xll.PtreeEvent_ObjectClick" textlink="">
      <xdr:nvSpPr>
        <xdr:cNvPr id="151" name="PTObj_DBranchName_3_42">
          <a:extLst>
            <a:ext uri="{FF2B5EF4-FFF2-40B4-BE49-F238E27FC236}">
              <a16:creationId xmlns:a16="http://schemas.microsoft.com/office/drawing/2014/main" id="{B981E38E-8FE0-4986-BEC8-BE8A8FFB2DB2}"/>
            </a:ext>
          </a:extLst>
        </xdr:cNvPr>
        <xdr:cNvSpPr txBox="1"/>
      </xdr:nvSpPr>
      <xdr:spPr>
        <a:xfrm>
          <a:off x="14930248" y="15632286"/>
          <a:ext cx="14721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Abandon Ship - Lose half the crew</a:t>
          </a:r>
        </a:p>
      </xdr:txBody>
    </xdr:sp>
    <xdr:clientData/>
  </xdr:oneCellAnchor>
  <xdr:twoCellAnchor editAs="oneCell">
    <xdr:from>
      <xdr:col>9</xdr:col>
      <xdr:colOff>128</xdr:colOff>
      <xdr:row>91</xdr:row>
      <xdr:rowOff>86359</xdr:rowOff>
    </xdr:from>
    <xdr:to>
      <xdr:col>9</xdr:col>
      <xdr:colOff>183008</xdr:colOff>
      <xdr:row>92</xdr:row>
      <xdr:rowOff>86360</xdr:rowOff>
    </xdr:to>
    <xdr:sp macro="_xll.PtreeEvent_ObjectClick" textlink="">
      <xdr:nvSpPr>
        <xdr:cNvPr id="152" name="PTObj_DNode_3_43">
          <a:extLst>
            <a:ext uri="{FF2B5EF4-FFF2-40B4-BE49-F238E27FC236}">
              <a16:creationId xmlns:a16="http://schemas.microsoft.com/office/drawing/2014/main" id="{BD406F6A-9243-471C-8F6E-62FF591D43DC}"/>
            </a:ext>
          </a:extLst>
        </xdr:cNvPr>
        <xdr:cNvSpPr/>
      </xdr:nvSpPr>
      <xdr:spPr>
        <a:xfrm>
          <a:off x="17891888" y="16728439"/>
          <a:ext cx="182880" cy="18288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276988</xdr:colOff>
      <xdr:row>91</xdr:row>
      <xdr:rowOff>87486</xdr:rowOff>
    </xdr:from>
    <xdr:ext cx="486351" cy="180627"/>
    <xdr:sp macro="_xll.PtreeEvent_ObjectClick" textlink="">
      <xdr:nvSpPr>
        <xdr:cNvPr id="155" name="PTObj_DBranchName_3_43">
          <a:extLst>
            <a:ext uri="{FF2B5EF4-FFF2-40B4-BE49-F238E27FC236}">
              <a16:creationId xmlns:a16="http://schemas.microsoft.com/office/drawing/2014/main" id="{E952C6D4-E31B-4267-818B-E5A68B00C013}"/>
            </a:ext>
          </a:extLst>
        </xdr:cNvPr>
        <xdr:cNvSpPr txBox="1"/>
      </xdr:nvSpPr>
      <xdr:spPr>
        <a:xfrm>
          <a:off x="14930248" y="16729566"/>
          <a:ext cx="48635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Ride it out</a:t>
          </a:r>
        </a:p>
      </xdr:txBody>
    </xdr:sp>
    <xdr:clientData/>
  </xdr:oneCellAnchor>
  <xdr:twoCellAnchor editAs="oneCell">
    <xdr:from>
      <xdr:col>10</xdr:col>
      <xdr:colOff>127</xdr:colOff>
      <xdr:row>89</xdr:row>
      <xdr:rowOff>86361</xdr:rowOff>
    </xdr:from>
    <xdr:to>
      <xdr:col>10</xdr:col>
      <xdr:colOff>183008</xdr:colOff>
      <xdr:row>90</xdr:row>
      <xdr:rowOff>86361</xdr:rowOff>
    </xdr:to>
    <xdr:sp macro="_xll.PtreeEvent_ObjectClick" textlink="">
      <xdr:nvSpPr>
        <xdr:cNvPr id="156" name="PTObj_DNode_3_44">
          <a:extLst>
            <a:ext uri="{FF2B5EF4-FFF2-40B4-BE49-F238E27FC236}">
              <a16:creationId xmlns:a16="http://schemas.microsoft.com/office/drawing/2014/main" id="{646BBB51-6D27-4AD6-8563-8E26A0B29FCD}"/>
            </a:ext>
          </a:extLst>
        </xdr:cNvPr>
        <xdr:cNvSpPr/>
      </xdr:nvSpPr>
      <xdr:spPr>
        <a:xfrm rot="-5400000">
          <a:off x="21130388" y="16362680"/>
          <a:ext cx="182880" cy="18288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89</xdr:row>
      <xdr:rowOff>87486</xdr:rowOff>
    </xdr:from>
    <xdr:ext cx="1863395" cy="180627"/>
    <xdr:sp macro="_xll.PtreeEvent_ObjectClick" textlink="">
      <xdr:nvSpPr>
        <xdr:cNvPr id="159" name="PTObj_DBranchName_3_44">
          <a:extLst>
            <a:ext uri="{FF2B5EF4-FFF2-40B4-BE49-F238E27FC236}">
              <a16:creationId xmlns:a16="http://schemas.microsoft.com/office/drawing/2014/main" id="{9EBD1688-532D-4E5B-BBBD-4298E33FE9A0}"/>
            </a:ext>
          </a:extLst>
        </xdr:cNvPr>
        <xdr:cNvSpPr txBox="1"/>
      </xdr:nvSpPr>
      <xdr:spPr>
        <a:xfrm>
          <a:off x="18168748" y="16363806"/>
          <a:ext cx="1863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Yes - Pay Penalty but Ship and Crew survive</a:t>
          </a:r>
        </a:p>
      </xdr:txBody>
    </xdr:sp>
    <xdr:clientData/>
  </xdr:oneCellAnchor>
  <xdr:twoCellAnchor editAs="oneCell">
    <xdr:from>
      <xdr:col>10</xdr:col>
      <xdr:colOff>128</xdr:colOff>
      <xdr:row>93</xdr:row>
      <xdr:rowOff>86360</xdr:rowOff>
    </xdr:from>
    <xdr:to>
      <xdr:col>10</xdr:col>
      <xdr:colOff>183008</xdr:colOff>
      <xdr:row>94</xdr:row>
      <xdr:rowOff>86360</xdr:rowOff>
    </xdr:to>
    <xdr:sp macro="_xll.PtreeEvent_ObjectClick" textlink="">
      <xdr:nvSpPr>
        <xdr:cNvPr id="1289" name="PTObj_DNode_3_45">
          <a:extLst>
            <a:ext uri="{FF2B5EF4-FFF2-40B4-BE49-F238E27FC236}">
              <a16:creationId xmlns:a16="http://schemas.microsoft.com/office/drawing/2014/main" id="{2F0B2F56-714B-476F-8837-56BA7A5C7603}"/>
            </a:ext>
          </a:extLst>
        </xdr:cNvPr>
        <xdr:cNvSpPr/>
      </xdr:nvSpPr>
      <xdr:spPr>
        <a:xfrm rot="-5400000">
          <a:off x="21130388" y="17094200"/>
          <a:ext cx="182880" cy="18288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9</xdr:col>
      <xdr:colOff>276988</xdr:colOff>
      <xdr:row>93</xdr:row>
      <xdr:rowOff>87487</xdr:rowOff>
    </xdr:from>
    <xdr:ext cx="1062022" cy="180627"/>
    <xdr:sp macro="_xll.PtreeEvent_ObjectClick" textlink="">
      <xdr:nvSpPr>
        <xdr:cNvPr id="1292" name="PTObj_DBranchName_3_45">
          <a:extLst>
            <a:ext uri="{FF2B5EF4-FFF2-40B4-BE49-F238E27FC236}">
              <a16:creationId xmlns:a16="http://schemas.microsoft.com/office/drawing/2014/main" id="{56239351-FC4C-4FDD-B113-CA9CA6544F7F}"/>
            </a:ext>
          </a:extLst>
        </xdr:cNvPr>
        <xdr:cNvSpPr txBox="1"/>
      </xdr:nvSpPr>
      <xdr:spPr>
        <a:xfrm>
          <a:off x="18168748" y="17095327"/>
          <a:ext cx="10620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No - Lose Ship and Crew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80"/>
  <sheetViews>
    <sheetView topLeftCell="A28" zoomScale="87" zoomScaleNormal="87" workbookViewId="0">
      <selection activeCell="I54" sqref="I54"/>
    </sheetView>
  </sheetViews>
  <sheetFormatPr defaultColWidth="8.85546875" defaultRowHeight="15" x14ac:dyDescent="0.25"/>
  <cols>
    <col min="2" max="2" width="22.42578125" customWidth="1"/>
    <col min="3" max="5" width="22.28515625" customWidth="1"/>
    <col min="6" max="7" width="22.140625" customWidth="1"/>
    <col min="8" max="8" width="22.28515625" customWidth="1"/>
    <col min="9" max="9" width="16.85546875" customWidth="1"/>
  </cols>
  <sheetData>
    <row r="3" spans="4:9" ht="14.45" customHeight="1" x14ac:dyDescent="0.25">
      <c r="E3" s="12">
        <v>0.9</v>
      </c>
      <c r="F3" s="4">
        <f>_xll.PTreeNodeProbability(treeCalc_1!$F$2,13)</f>
        <v>0.9</v>
      </c>
    </row>
    <row r="4" spans="4:9" ht="14.45" customHeight="1" x14ac:dyDescent="0.25">
      <c r="E4" s="5">
        <v>220000</v>
      </c>
      <c r="F4" s="3">
        <f>_xll.PTreeNodeValue(treeCalc_1!$F$2,13)</f>
        <v>200000</v>
      </c>
    </row>
    <row r="5" spans="4:9" ht="14.45" customHeight="1" x14ac:dyDescent="0.25">
      <c r="D5" s="8" t="b">
        <f>_xll.PTreeNodeDecision(treeCalc_1!$F$2,10)</f>
        <v>1</v>
      </c>
      <c r="E5" s="10" t="s">
        <v>73</v>
      </c>
    </row>
    <row r="6" spans="4:9" ht="14.45" customHeight="1" x14ac:dyDescent="0.25">
      <c r="D6" s="5">
        <v>0</v>
      </c>
      <c r="E6" s="11">
        <f>_xll.PTreeNodeValue(treeCalc_1!$F$2,10)</f>
        <v>183395</v>
      </c>
    </row>
    <row r="7" spans="4:9" ht="14.45" customHeight="1" x14ac:dyDescent="0.25">
      <c r="H7" s="12">
        <v>0.2</v>
      </c>
      <c r="I7" s="4">
        <f>_xll.PTreeNodeProbability(treeCalc_1!$F$2,19)</f>
        <v>3.0000000000000009E-3</v>
      </c>
    </row>
    <row r="8" spans="4:9" ht="14.45" customHeight="1" x14ac:dyDescent="0.25">
      <c r="H8" s="5">
        <v>100000</v>
      </c>
      <c r="I8" s="3">
        <f>_xll.PTreeNodeValue(treeCalc_1!$F$2,19)</f>
        <v>70000</v>
      </c>
    </row>
    <row r="9" spans="4:9" ht="14.45" customHeight="1" x14ac:dyDescent="0.25">
      <c r="G9" s="12">
        <v>0.15</v>
      </c>
      <c r="H9" s="10" t="s">
        <v>77</v>
      </c>
    </row>
    <row r="10" spans="4:9" ht="14.45" customHeight="1" x14ac:dyDescent="0.25">
      <c r="G10" s="5">
        <v>0</v>
      </c>
      <c r="H10" s="11">
        <f>_xll.PTreeNodeValue(treeCalc_1!$F$2,17)</f>
        <v>113000.00000000001</v>
      </c>
    </row>
    <row r="11" spans="4:9" ht="14.45" customHeight="1" x14ac:dyDescent="0.25">
      <c r="H11" s="12">
        <v>0.7</v>
      </c>
      <c r="I11" s="4">
        <f>_xll.PTreeNodeProbability(treeCalc_1!$F$2,20)</f>
        <v>1.0500000000000001E-2</v>
      </c>
    </row>
    <row r="12" spans="4:9" ht="14.45" customHeight="1" x14ac:dyDescent="0.25">
      <c r="H12" s="5">
        <v>150000</v>
      </c>
      <c r="I12" s="3">
        <f>_xll.PTreeNodeValue(treeCalc_1!$F$2,20)</f>
        <v>120000</v>
      </c>
    </row>
    <row r="13" spans="4:9" ht="14.45" customHeight="1" x14ac:dyDescent="0.25">
      <c r="H13" s="12">
        <v>0.1</v>
      </c>
      <c r="I13" s="4">
        <f>_xll.PTreeNodeProbability(treeCalc_1!$F$2,21)</f>
        <v>1.5000000000000005E-3</v>
      </c>
    </row>
    <row r="14" spans="4:9" ht="14.45" customHeight="1" x14ac:dyDescent="0.25">
      <c r="H14" s="5">
        <v>180000</v>
      </c>
      <c r="I14" s="3">
        <f>_xll.PTreeNodeValue(treeCalc_1!$F$2,21)</f>
        <v>150000</v>
      </c>
    </row>
    <row r="15" spans="4:9" ht="14.45" customHeight="1" x14ac:dyDescent="0.25">
      <c r="F15" s="8" t="b">
        <f>_xll.PTreeNodeDecision(treeCalc_1!$F$2,15)</f>
        <v>1</v>
      </c>
      <c r="G15" s="10" t="s">
        <v>70</v>
      </c>
    </row>
    <row r="16" spans="4:9" ht="14.45" customHeight="1" x14ac:dyDescent="0.25">
      <c r="F16" s="5">
        <v>-10000</v>
      </c>
      <c r="G16" s="11">
        <f>_xll.PTreeNodeValue(treeCalc_1!$F$2,15)</f>
        <v>33950</v>
      </c>
    </row>
    <row r="17" spans="3:9" ht="14.45" customHeight="1" x14ac:dyDescent="0.25">
      <c r="G17" s="12">
        <v>0.85</v>
      </c>
      <c r="H17" s="4">
        <f>_xll.PTreeNodeProbability(treeCalc_1!$F$2,18)</f>
        <v>8.5000000000000006E-2</v>
      </c>
    </row>
    <row r="18" spans="3:9" ht="14.45" customHeight="1" x14ac:dyDescent="0.25">
      <c r="G18" s="9">
        <v>50000</v>
      </c>
      <c r="H18" s="3">
        <f>_xll.PTreeNodeValue(treeCalc_1!$F$2,18)</f>
        <v>20000</v>
      </c>
    </row>
    <row r="19" spans="3:9" ht="14.45" customHeight="1" x14ac:dyDescent="0.25">
      <c r="E19" s="12">
        <v>0.1</v>
      </c>
      <c r="F19" s="6" t="s">
        <v>131</v>
      </c>
    </row>
    <row r="20" spans="3:9" ht="14.45" customHeight="1" x14ac:dyDescent="0.25">
      <c r="E20" s="5">
        <v>0</v>
      </c>
      <c r="F20" s="7">
        <f>_xll.PTreeNodeValue(treeCalc_1!$F$2,14)</f>
        <v>33950</v>
      </c>
    </row>
    <row r="21" spans="3:9" ht="14.45" customHeight="1" x14ac:dyDescent="0.25">
      <c r="F21" s="8" t="b">
        <f>_xll.PTreeNodeDecision(treeCalc_1!$F$2,16)</f>
        <v>0</v>
      </c>
      <c r="G21" s="4">
        <f>_xll.PTreeNodeProbability(treeCalc_1!$F$2,16)</f>
        <v>0</v>
      </c>
    </row>
    <row r="22" spans="3:9" ht="14.45" customHeight="1" x14ac:dyDescent="0.25">
      <c r="F22" s="9">
        <v>50000</v>
      </c>
      <c r="G22" s="3">
        <f>_xll.PTreeNodeValue(treeCalc_1!$F$2,16)</f>
        <v>30000</v>
      </c>
    </row>
    <row r="23" spans="3:9" ht="14.45" customHeight="1" x14ac:dyDescent="0.25">
      <c r="C23" s="8" t="b">
        <f>_xll.PTreeNodeDecision(treeCalc_1!$F$2,2)</f>
        <v>1</v>
      </c>
      <c r="D23" s="6" t="s">
        <v>93</v>
      </c>
    </row>
    <row r="24" spans="3:9" ht="14.45" customHeight="1" x14ac:dyDescent="0.25">
      <c r="C24" s="5">
        <v>-20000</v>
      </c>
      <c r="D24" s="7">
        <f>_xll.PTreeNodeValue(treeCalc_1!$F$2,2)</f>
        <v>183395</v>
      </c>
    </row>
    <row r="25" spans="3:9" ht="14.45" customHeight="1" x14ac:dyDescent="0.25">
      <c r="E25" s="12">
        <v>0.5</v>
      </c>
      <c r="F25" s="4">
        <f>_xll.PTreeNodeProbability(treeCalc_1!$F$2,22)</f>
        <v>0</v>
      </c>
    </row>
    <row r="26" spans="3:9" ht="14.45" customHeight="1" x14ac:dyDescent="0.25">
      <c r="E26" s="5">
        <v>280000</v>
      </c>
      <c r="F26" s="3">
        <f>_xll.PTreeNodeValue(treeCalc_1!$F$2,22)</f>
        <v>260000</v>
      </c>
    </row>
    <row r="27" spans="3:9" ht="14.45" customHeight="1" x14ac:dyDescent="0.25">
      <c r="D27" s="8" t="b">
        <f>_xll.PTreeNodeDecision(treeCalc_1!$F$2,11)</f>
        <v>0</v>
      </c>
      <c r="E27" s="10" t="s">
        <v>73</v>
      </c>
    </row>
    <row r="28" spans="3:9" ht="14.45" customHeight="1" x14ac:dyDescent="0.25">
      <c r="D28" s="5">
        <v>0</v>
      </c>
      <c r="E28" s="11">
        <f>_xll.PTreeNodeValue(treeCalc_1!$F$2,11)</f>
        <v>146975</v>
      </c>
    </row>
    <row r="29" spans="3:9" ht="14.45" customHeight="1" x14ac:dyDescent="0.25">
      <c r="H29" s="12">
        <v>0.2</v>
      </c>
      <c r="I29" s="4">
        <f>_xll.PTreeNodeProbability(treeCalc_1!$F$2,26)</f>
        <v>0</v>
      </c>
    </row>
    <row r="30" spans="3:9" ht="14.45" customHeight="1" x14ac:dyDescent="0.25">
      <c r="H30" s="5">
        <v>100000</v>
      </c>
      <c r="I30" s="3">
        <f>_xll.PTreeNodeValue(treeCalc_1!$F$2,26)</f>
        <v>70000</v>
      </c>
    </row>
    <row r="31" spans="3:9" ht="14.45" customHeight="1" x14ac:dyDescent="0.25">
      <c r="G31" s="12">
        <v>0.15</v>
      </c>
      <c r="H31" s="10" t="s">
        <v>77</v>
      </c>
    </row>
    <row r="32" spans="3:9" ht="14.45" customHeight="1" x14ac:dyDescent="0.25">
      <c r="G32" s="5">
        <v>0</v>
      </c>
      <c r="H32" s="11">
        <f>_xll.PTreeNodeValue(treeCalc_1!$F$2,25)</f>
        <v>113000.00000000001</v>
      </c>
    </row>
    <row r="33" spans="4:9" ht="14.45" customHeight="1" x14ac:dyDescent="0.25">
      <c r="H33" s="12">
        <v>0.7</v>
      </c>
      <c r="I33" s="4">
        <f>_xll.PTreeNodeProbability(treeCalc_1!$F$2,27)</f>
        <v>0</v>
      </c>
    </row>
    <row r="34" spans="4:9" ht="14.45" customHeight="1" x14ac:dyDescent="0.25">
      <c r="H34" s="5">
        <v>150000</v>
      </c>
      <c r="I34" s="3">
        <f>_xll.PTreeNodeValue(treeCalc_1!$F$2,27)</f>
        <v>120000</v>
      </c>
    </row>
    <row r="35" spans="4:9" ht="14.45" customHeight="1" x14ac:dyDescent="0.25">
      <c r="H35" s="12">
        <v>0.1</v>
      </c>
      <c r="I35" s="4">
        <f>_xll.PTreeNodeProbability(treeCalc_1!$F$2,28)</f>
        <v>0</v>
      </c>
    </row>
    <row r="36" spans="4:9" ht="14.45" customHeight="1" x14ac:dyDescent="0.25">
      <c r="H36" s="5">
        <v>180000</v>
      </c>
      <c r="I36" s="3">
        <f>_xll.PTreeNodeValue(treeCalc_1!$F$2,28)</f>
        <v>150000</v>
      </c>
    </row>
    <row r="37" spans="4:9" ht="14.45" customHeight="1" x14ac:dyDescent="0.25">
      <c r="F37" s="8" t="b">
        <f>_xll.PTreeNodeDecision(treeCalc_1!$F$2,24)</f>
        <v>1</v>
      </c>
      <c r="G37" s="10" t="s">
        <v>70</v>
      </c>
    </row>
    <row r="38" spans="4:9" ht="14.45" customHeight="1" x14ac:dyDescent="0.25">
      <c r="F38" s="5">
        <v>-10000</v>
      </c>
      <c r="G38" s="11">
        <f>_xll.PTreeNodeValue(treeCalc_1!$F$2,24)</f>
        <v>33950</v>
      </c>
    </row>
    <row r="39" spans="4:9" ht="14.45" customHeight="1" x14ac:dyDescent="0.25">
      <c r="G39" s="12">
        <v>0.85</v>
      </c>
      <c r="H39" s="4">
        <f>_xll.PTreeNodeProbability(treeCalc_1!$F$2,29)</f>
        <v>0</v>
      </c>
    </row>
    <row r="40" spans="4:9" ht="14.45" customHeight="1" x14ac:dyDescent="0.25">
      <c r="G40" s="5">
        <v>50000</v>
      </c>
      <c r="H40" s="3">
        <f>_xll.PTreeNodeValue(treeCalc_1!$F$2,29)</f>
        <v>20000</v>
      </c>
    </row>
    <row r="41" spans="4:9" ht="14.45" customHeight="1" x14ac:dyDescent="0.25">
      <c r="E41" s="12">
        <v>0.5</v>
      </c>
      <c r="F41" s="6" t="s">
        <v>131</v>
      </c>
    </row>
    <row r="42" spans="4:9" ht="14.45" customHeight="1" x14ac:dyDescent="0.25">
      <c r="E42" s="5">
        <v>0</v>
      </c>
      <c r="F42" s="7">
        <f>_xll.PTreeNodeValue(treeCalc_1!$F$2,23)</f>
        <v>33950</v>
      </c>
    </row>
    <row r="43" spans="4:9" ht="14.45" customHeight="1" x14ac:dyDescent="0.25">
      <c r="F43" s="8" t="b">
        <f>_xll.PTreeNodeDecision(treeCalc_1!$F$2,30)</f>
        <v>0</v>
      </c>
      <c r="G43" s="4">
        <f>_xll.PTreeNodeProbability(treeCalc_1!$F$2,30)</f>
        <v>0</v>
      </c>
    </row>
    <row r="44" spans="4:9" ht="14.45" customHeight="1" x14ac:dyDescent="0.25">
      <c r="F44" s="5">
        <v>50000</v>
      </c>
      <c r="G44" s="3">
        <f>_xll.PTreeNodeValue(treeCalc_1!$F$2,30)</f>
        <v>30000</v>
      </c>
    </row>
    <row r="45" spans="4:9" ht="14.45" customHeight="1" x14ac:dyDescent="0.25">
      <c r="E45" s="12">
        <v>0.25</v>
      </c>
      <c r="F45" s="4">
        <f>_xll.PTreeNodeProbability(treeCalc_1!$F$2,31)</f>
        <v>0</v>
      </c>
    </row>
    <row r="46" spans="4:9" ht="14.45" customHeight="1" x14ac:dyDescent="0.25">
      <c r="E46" s="5">
        <v>350000</v>
      </c>
      <c r="F46" s="3">
        <f>_xll.PTreeNodeValue(treeCalc_1!$F$2,31)</f>
        <v>330000</v>
      </c>
    </row>
    <row r="47" spans="4:9" ht="14.45" customHeight="1" x14ac:dyDescent="0.25">
      <c r="D47" s="8" t="b">
        <f>_xll.PTreeNodeDecision(treeCalc_1!$F$2,12)</f>
        <v>0</v>
      </c>
      <c r="E47" s="10" t="s">
        <v>73</v>
      </c>
    </row>
    <row r="48" spans="4:9" ht="14.45" customHeight="1" x14ac:dyDescent="0.25">
      <c r="D48" s="5">
        <v>0</v>
      </c>
      <c r="E48" s="11">
        <f>_xll.PTreeNodeValue(treeCalc_1!$F$2,12)</f>
        <v>107962.5</v>
      </c>
    </row>
    <row r="49" spans="5:9" ht="14.45" customHeight="1" x14ac:dyDescent="0.25">
      <c r="H49" s="12">
        <v>0.2</v>
      </c>
      <c r="I49" s="4">
        <f>_xll.PTreeNodeProbability(treeCalc_1!$F$2,35)</f>
        <v>0</v>
      </c>
    </row>
    <row r="50" spans="5:9" ht="14.45" customHeight="1" x14ac:dyDescent="0.25">
      <c r="H50" s="5">
        <v>100000</v>
      </c>
      <c r="I50" s="3">
        <f>_xll.PTreeNodeValue(treeCalc_1!$F$2,35)</f>
        <v>70000</v>
      </c>
    </row>
    <row r="51" spans="5:9" ht="14.45" customHeight="1" x14ac:dyDescent="0.25">
      <c r="G51" s="12">
        <v>0.15</v>
      </c>
      <c r="H51" s="10" t="s">
        <v>77</v>
      </c>
    </row>
    <row r="52" spans="5:9" ht="14.45" customHeight="1" x14ac:dyDescent="0.25">
      <c r="G52" s="5">
        <v>0</v>
      </c>
      <c r="H52" s="11">
        <f>_xll.PTreeNodeValue(treeCalc_1!$F$2,34)</f>
        <v>113000.00000000001</v>
      </c>
    </row>
    <row r="53" spans="5:9" ht="14.45" customHeight="1" x14ac:dyDescent="0.25">
      <c r="H53" s="12">
        <v>0.7</v>
      </c>
      <c r="I53" s="4">
        <f>_xll.PTreeNodeProbability(treeCalc_1!$F$2,36)</f>
        <v>0</v>
      </c>
    </row>
    <row r="54" spans="5:9" ht="14.45" customHeight="1" x14ac:dyDescent="0.25">
      <c r="H54" s="5">
        <v>150000</v>
      </c>
      <c r="I54" s="3">
        <f>_xll.PTreeNodeValue(treeCalc_1!$F$2,36)</f>
        <v>120000</v>
      </c>
    </row>
    <row r="55" spans="5:9" ht="14.45" customHeight="1" x14ac:dyDescent="0.25">
      <c r="H55" s="12">
        <v>0.1</v>
      </c>
      <c r="I55" s="4">
        <f>_xll.PTreeNodeProbability(treeCalc_1!$F$2,37)</f>
        <v>0</v>
      </c>
    </row>
    <row r="56" spans="5:9" ht="14.45" customHeight="1" x14ac:dyDescent="0.25">
      <c r="H56" s="5">
        <v>180000</v>
      </c>
      <c r="I56" s="3">
        <f>_xll.PTreeNodeValue(treeCalc_1!$F$2,37)</f>
        <v>150000</v>
      </c>
    </row>
    <row r="57" spans="5:9" ht="14.45" customHeight="1" x14ac:dyDescent="0.25">
      <c r="F57" s="8" t="b">
        <f>_xll.PTreeNodeDecision(treeCalc_1!$F$2,33)</f>
        <v>1</v>
      </c>
      <c r="G57" s="10" t="s">
        <v>70</v>
      </c>
    </row>
    <row r="58" spans="5:9" ht="14.45" customHeight="1" x14ac:dyDescent="0.25">
      <c r="F58" s="5">
        <v>-10000</v>
      </c>
      <c r="G58" s="11">
        <f>_xll.PTreeNodeValue(treeCalc_1!$F$2,33)</f>
        <v>33950</v>
      </c>
    </row>
    <row r="59" spans="5:9" ht="14.45" customHeight="1" x14ac:dyDescent="0.25">
      <c r="G59" s="12">
        <v>0.85</v>
      </c>
      <c r="H59" s="4">
        <f>_xll.PTreeNodeProbability(treeCalc_1!$F$2,38)</f>
        <v>0</v>
      </c>
    </row>
    <row r="60" spans="5:9" ht="14.45" customHeight="1" x14ac:dyDescent="0.25">
      <c r="G60" s="5">
        <v>50000</v>
      </c>
      <c r="H60" s="3">
        <f>_xll.PTreeNodeValue(treeCalc_1!$F$2,38)</f>
        <v>20000</v>
      </c>
    </row>
    <row r="61" spans="5:9" ht="14.45" customHeight="1" x14ac:dyDescent="0.25">
      <c r="E61" s="12">
        <v>0.75</v>
      </c>
      <c r="F61" s="6" t="s">
        <v>131</v>
      </c>
    </row>
    <row r="62" spans="5:9" ht="14.45" customHeight="1" x14ac:dyDescent="0.25">
      <c r="E62" s="5">
        <v>0</v>
      </c>
      <c r="F62" s="7">
        <f>_xll.PTreeNodeValue(treeCalc_1!$F$2,32)</f>
        <v>33950</v>
      </c>
    </row>
    <row r="63" spans="5:9" ht="14.45" customHeight="1" x14ac:dyDescent="0.25">
      <c r="F63" s="8" t="b">
        <f>_xll.PTreeNodeDecision(treeCalc_1!$F$2,39)</f>
        <v>0</v>
      </c>
      <c r="G63" s="4">
        <f>_xll.PTreeNodeProbability(treeCalc_1!$F$2,39)</f>
        <v>0</v>
      </c>
    </row>
    <row r="64" spans="5:9" ht="14.45" customHeight="1" x14ac:dyDescent="0.25">
      <c r="F64" s="5">
        <v>50000</v>
      </c>
      <c r="G64" s="3">
        <f>_xll.PTreeNodeValue(treeCalc_1!$F$2,39)</f>
        <v>30000</v>
      </c>
    </row>
    <row r="65" spans="2:6" ht="14.45" customHeight="1" x14ac:dyDescent="0.25">
      <c r="B65" s="5"/>
      <c r="C65" s="6" t="s">
        <v>68</v>
      </c>
    </row>
    <row r="66" spans="2:6" ht="14.45" customHeight="1" x14ac:dyDescent="0.25">
      <c r="B66" s="5"/>
      <c r="C66" s="7">
        <f>_xll.PTreeNodeValue(treeCalc_1!$F$2,1)</f>
        <v>183395</v>
      </c>
    </row>
    <row r="67" spans="2:6" ht="14.45" customHeight="1" x14ac:dyDescent="0.25">
      <c r="E67" s="12">
        <v>0.2</v>
      </c>
      <c r="F67" s="4">
        <f>_xll.PTreeNodeProbability(treeCalc_1!$F$2,7)</f>
        <v>0</v>
      </c>
    </row>
    <row r="68" spans="2:6" ht="14.45" customHeight="1" x14ac:dyDescent="0.25">
      <c r="E68" s="5">
        <v>100000</v>
      </c>
      <c r="F68" s="3">
        <f>_xll.PTreeNodeValue(treeCalc_1!$F$2,7)</f>
        <v>90000</v>
      </c>
    </row>
    <row r="69" spans="2:6" ht="14.45" customHeight="1" x14ac:dyDescent="0.25">
      <c r="D69" s="12">
        <v>0.3</v>
      </c>
      <c r="E69" s="10" t="s">
        <v>71</v>
      </c>
    </row>
    <row r="70" spans="2:6" ht="14.45" customHeight="1" x14ac:dyDescent="0.25">
      <c r="D70" s="5"/>
      <c r="E70" s="11">
        <f>_xll.PTreeNodeValue(treeCalc_1!$F$2,5)</f>
        <v>133000.00000000003</v>
      </c>
    </row>
    <row r="71" spans="2:6" ht="14.45" customHeight="1" x14ac:dyDescent="0.25">
      <c r="E71" s="12">
        <v>0.7</v>
      </c>
      <c r="F71" s="4">
        <f>_xll.PTreeNodeProbability(treeCalc_1!$F$2,8)</f>
        <v>0</v>
      </c>
    </row>
    <row r="72" spans="2:6" ht="14.45" customHeight="1" x14ac:dyDescent="0.25">
      <c r="E72" s="5">
        <v>150000</v>
      </c>
      <c r="F72" s="3">
        <f>_xll.PTreeNodeValue(treeCalc_1!$F$2,8)</f>
        <v>140000</v>
      </c>
    </row>
    <row r="73" spans="2:6" ht="14.45" customHeight="1" x14ac:dyDescent="0.25">
      <c r="E73" s="12">
        <v>0.1</v>
      </c>
      <c r="F73" s="4">
        <f>_xll.PTreeNodeProbability(treeCalc_1!$F$2,9)</f>
        <v>0</v>
      </c>
    </row>
    <row r="74" spans="2:6" ht="14.45" customHeight="1" x14ac:dyDescent="0.25">
      <c r="E74" s="5">
        <v>180000</v>
      </c>
      <c r="F74" s="3">
        <f>_xll.PTreeNodeValue(treeCalc_1!$F$2,9)</f>
        <v>170000</v>
      </c>
    </row>
    <row r="75" spans="2:6" ht="14.45" customHeight="1" x14ac:dyDescent="0.25">
      <c r="C75" s="8" t="b">
        <f>_xll.PTreeNodeDecision(treeCalc_1!$F$2,3)</f>
        <v>0</v>
      </c>
      <c r="D75" s="10" t="s">
        <v>70</v>
      </c>
    </row>
    <row r="76" spans="2:6" ht="14.45" customHeight="1" x14ac:dyDescent="0.25">
      <c r="C76" s="9">
        <v>-10000</v>
      </c>
      <c r="D76" s="11">
        <f>_xll.PTreeNodeValue(treeCalc_1!$F$2,3)</f>
        <v>67900</v>
      </c>
    </row>
    <row r="77" spans="2:6" ht="14.45" customHeight="1" x14ac:dyDescent="0.25">
      <c r="D77" s="12">
        <v>0.7</v>
      </c>
      <c r="E77" s="4">
        <f>_xll.PTreeNodeProbability(treeCalc_1!$F$2,6)</f>
        <v>0</v>
      </c>
    </row>
    <row r="78" spans="2:6" ht="14.45" customHeight="1" x14ac:dyDescent="0.25">
      <c r="D78" s="9">
        <v>50000</v>
      </c>
      <c r="E78" s="3">
        <f>_xll.PTreeNodeValue(treeCalc_1!$F$2,6)</f>
        <v>40000</v>
      </c>
    </row>
    <row r="79" spans="2:6" ht="14.45" customHeight="1" x14ac:dyDescent="0.25">
      <c r="C79" s="8" t="b">
        <f>_xll.PTreeNodeDecision(treeCalc_1!$F$2,4)</f>
        <v>0</v>
      </c>
      <c r="D79" s="4">
        <f>_xll.PTreeNodeProbability(treeCalc_1!$F$2,4)</f>
        <v>0</v>
      </c>
    </row>
    <row r="80" spans="2:6" ht="14.45" customHeight="1" x14ac:dyDescent="0.25">
      <c r="C80" s="9">
        <v>50000</v>
      </c>
      <c r="D80" s="3">
        <f>_xll.PTreeNodeValue(treeCalc_1!$F$2,4)</f>
        <v>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L95"/>
  <sheetViews>
    <sheetView tabSelected="1" topLeftCell="G44" zoomScale="71" zoomScaleNormal="71" workbookViewId="0">
      <selection activeCell="J87" sqref="J87"/>
    </sheetView>
  </sheetViews>
  <sheetFormatPr defaultColWidth="8.85546875" defaultRowHeight="15" x14ac:dyDescent="0.25"/>
  <cols>
    <col min="3" max="3" width="16.85546875" customWidth="1"/>
    <col min="4" max="4" width="23.140625" customWidth="1"/>
    <col min="5" max="5" width="22.28515625" customWidth="1"/>
    <col min="6" max="6" width="39.28515625" customWidth="1"/>
    <col min="7" max="12" width="47.140625" customWidth="1"/>
  </cols>
  <sheetData>
    <row r="6" spans="3:8" ht="14.45" customHeight="1" x14ac:dyDescent="0.25">
      <c r="D6" s="8" t="b">
        <f>_xll.PTreeNodeDecision(treeCalc_3!$F$2,2)</f>
        <v>0</v>
      </c>
      <c r="E6" s="4">
        <f>_xll.PTreeNodeProbability(treeCalc_3!$F$2,2)</f>
        <v>0</v>
      </c>
    </row>
    <row r="7" spans="3:8" ht="14.45" customHeight="1" x14ac:dyDescent="0.25">
      <c r="D7" s="5">
        <v>314</v>
      </c>
      <c r="E7" s="3">
        <f>_xll.PTreeNodeValue(treeCalc_3!$F$2,2)</f>
        <v>314</v>
      </c>
    </row>
    <row r="8" spans="3:8" ht="14.45" customHeight="1" x14ac:dyDescent="0.25">
      <c r="C8" s="5"/>
      <c r="D8" s="6" t="s">
        <v>108</v>
      </c>
    </row>
    <row r="9" spans="3:8" ht="14.45" customHeight="1" x14ac:dyDescent="0.25">
      <c r="C9" s="5"/>
      <c r="D9" s="7">
        <f>_xll.PTreeNodeValue(treeCalc_3!$F$2,1)</f>
        <v>314.78000000000003</v>
      </c>
    </row>
    <row r="10" spans="3:8" ht="14.45" customHeight="1" x14ac:dyDescent="0.25">
      <c r="F10" s="12">
        <v>0.8</v>
      </c>
      <c r="G10" s="4">
        <f>_xll.PTreeNodeProbability(treeCalc_3!$F$2,8)</f>
        <v>0.64000000000000012</v>
      </c>
    </row>
    <row r="11" spans="3:8" ht="14.45" customHeight="1" x14ac:dyDescent="0.25">
      <c r="F11" s="5">
        <v>320</v>
      </c>
      <c r="G11" s="3">
        <f>_xll.PTreeNodeValue(treeCalc_3!$F$2,8)</f>
        <v>320</v>
      </c>
    </row>
    <row r="12" spans="3:8" ht="14.45" customHeight="1" x14ac:dyDescent="0.25">
      <c r="E12" s="12">
        <v>0.8</v>
      </c>
      <c r="F12" s="10" t="s">
        <v>109</v>
      </c>
    </row>
    <row r="13" spans="3:8" ht="14.45" customHeight="1" x14ac:dyDescent="0.25">
      <c r="E13" s="5">
        <v>0</v>
      </c>
      <c r="F13" s="11">
        <f>_xll.PTreeNodeValue(treeCalc_3!$F$2,4)</f>
        <v>317.10000000000002</v>
      </c>
    </row>
    <row r="14" spans="3:8" ht="14.45" customHeight="1" x14ac:dyDescent="0.25">
      <c r="G14" s="12">
        <v>0.75</v>
      </c>
      <c r="H14" s="4">
        <f>_xll.PTreeNodeProbability(treeCalc_3!$F$2,10)</f>
        <v>0.12000000000000002</v>
      </c>
    </row>
    <row r="15" spans="3:8" ht="14.45" customHeight="1" x14ac:dyDescent="0.25">
      <c r="G15" s="5">
        <v>314</v>
      </c>
      <c r="H15" s="3">
        <f>_xll.PTreeNodeValue(treeCalc_3!$F$2,10)</f>
        <v>314</v>
      </c>
    </row>
    <row r="16" spans="3:8" ht="14.45" customHeight="1" x14ac:dyDescent="0.25">
      <c r="F16" s="12">
        <v>0.2</v>
      </c>
      <c r="G16" s="10" t="s">
        <v>118</v>
      </c>
    </row>
    <row r="17" spans="4:11" ht="14.45" customHeight="1" x14ac:dyDescent="0.25">
      <c r="F17" s="5">
        <v>0</v>
      </c>
      <c r="G17" s="11">
        <f>_xll.PTreeNodeValue(treeCalc_3!$F$2,9)</f>
        <v>305.5</v>
      </c>
    </row>
    <row r="18" spans="4:11" ht="14.45" customHeight="1" x14ac:dyDescent="0.25">
      <c r="H18" s="8" t="b">
        <f>_xll.PTreeNodeDecision(treeCalc_3!$F$2,12)</f>
        <v>1</v>
      </c>
      <c r="I18" s="4">
        <f>_xll.PTreeNodeProbability(treeCalc_3!$F$2,12)</f>
        <v>4.0000000000000008E-2</v>
      </c>
    </row>
    <row r="19" spans="4:11" ht="14.45" customHeight="1" x14ac:dyDescent="0.25">
      <c r="H19" s="5">
        <v>280</v>
      </c>
      <c r="I19" s="3">
        <f>_xll.PTreeNodeValue(treeCalc_3!$F$2,12)</f>
        <v>280</v>
      </c>
    </row>
    <row r="20" spans="4:11" ht="14.45" customHeight="1" x14ac:dyDescent="0.25">
      <c r="G20" s="12">
        <v>0.25</v>
      </c>
      <c r="H20" s="6" t="s">
        <v>68</v>
      </c>
    </row>
    <row r="21" spans="4:11" ht="14.45" customHeight="1" x14ac:dyDescent="0.25">
      <c r="G21" s="5">
        <v>0</v>
      </c>
      <c r="H21" s="7">
        <f>_xll.PTreeNodeValue(treeCalc_3!$F$2,11)</f>
        <v>280</v>
      </c>
    </row>
    <row r="22" spans="4:11" ht="14.45" customHeight="1" x14ac:dyDescent="0.25">
      <c r="J22" s="12">
        <v>0.9</v>
      </c>
      <c r="K22" s="4">
        <f>_xll.PTreeNodeProbability(treeCalc_3!$F$2,15)</f>
        <v>0</v>
      </c>
    </row>
    <row r="23" spans="4:11" ht="14.45" customHeight="1" x14ac:dyDescent="0.25">
      <c r="J23" s="5">
        <v>-320</v>
      </c>
      <c r="K23" s="3">
        <f>_xll.PTreeNodeValue(treeCalc_3!$F$2,15)</f>
        <v>-320</v>
      </c>
    </row>
    <row r="24" spans="4:11" ht="14.45" customHeight="1" x14ac:dyDescent="0.25">
      <c r="I24" s="12">
        <v>0.25</v>
      </c>
      <c r="J24" s="10" t="s">
        <v>100</v>
      </c>
    </row>
    <row r="25" spans="4:11" ht="14.45" customHeight="1" x14ac:dyDescent="0.25">
      <c r="I25" s="5">
        <v>0</v>
      </c>
      <c r="J25" s="11">
        <f>_xll.PTreeNodeValue(treeCalc_3!$F$2,14)</f>
        <v>-256</v>
      </c>
    </row>
    <row r="26" spans="4:11" ht="14.45" customHeight="1" x14ac:dyDescent="0.25">
      <c r="J26" s="12">
        <v>0.1</v>
      </c>
      <c r="K26" s="4">
        <f>_xll.PTreeNodeProbability(treeCalc_3!$F$2,16)</f>
        <v>0</v>
      </c>
    </row>
    <row r="27" spans="4:11" ht="14.45" customHeight="1" x14ac:dyDescent="0.25">
      <c r="J27" s="5">
        <v>320</v>
      </c>
      <c r="K27" s="3">
        <f>_xll.PTreeNodeValue(treeCalc_3!$F$2,16)</f>
        <v>320</v>
      </c>
    </row>
    <row r="28" spans="4:11" ht="14.45" customHeight="1" x14ac:dyDescent="0.25">
      <c r="H28" s="8" t="b">
        <f>_xll.PTreeNodeDecision(treeCalc_3!$F$2,13)</f>
        <v>0</v>
      </c>
      <c r="I28" s="10" t="s">
        <v>99</v>
      </c>
    </row>
    <row r="29" spans="4:11" ht="14.45" customHeight="1" x14ac:dyDescent="0.25">
      <c r="H29" s="5">
        <v>0</v>
      </c>
      <c r="I29" s="11">
        <f>_xll.PTreeNodeValue(treeCalc_3!$F$2,13)</f>
        <v>176</v>
      </c>
    </row>
    <row r="30" spans="4:11" ht="14.45" customHeight="1" x14ac:dyDescent="0.25">
      <c r="I30" s="12">
        <v>0.75</v>
      </c>
      <c r="J30" s="4">
        <f>_xll.PTreeNodeProbability(treeCalc_3!$F$2,17)</f>
        <v>0</v>
      </c>
    </row>
    <row r="31" spans="4:11" ht="14.45" customHeight="1" x14ac:dyDescent="0.25">
      <c r="I31" s="5">
        <v>320</v>
      </c>
      <c r="J31" s="3">
        <f>_xll.PTreeNodeValue(treeCalc_3!$F$2,17)</f>
        <v>320</v>
      </c>
    </row>
    <row r="32" spans="4:11" ht="14.45" customHeight="1" x14ac:dyDescent="0.25">
      <c r="D32" s="8" t="b">
        <f>_xll.PTreeNodeDecision(treeCalc_3!$F$2,3)</f>
        <v>1</v>
      </c>
      <c r="E32" s="10" t="s">
        <v>94</v>
      </c>
    </row>
    <row r="33" spans="4:11" ht="14.45" customHeight="1" x14ac:dyDescent="0.25">
      <c r="D33" s="5">
        <v>0</v>
      </c>
      <c r="E33" s="11">
        <f>_xll.PTreeNodeValue(treeCalc_3!$F$2,3)</f>
        <v>314.78000000000003</v>
      </c>
    </row>
    <row r="34" spans="4:11" ht="14.45" customHeight="1" x14ac:dyDescent="0.25">
      <c r="G34" s="12">
        <v>0.75</v>
      </c>
      <c r="H34" s="4">
        <f>_xll.PTreeNodeProbability(treeCalc_3!$F$2,28)</f>
        <v>0.15000000000000002</v>
      </c>
    </row>
    <row r="35" spans="4:11" ht="14.45" customHeight="1" x14ac:dyDescent="0.25">
      <c r="G35" s="5">
        <v>314</v>
      </c>
      <c r="H35" s="3">
        <f>_xll.PTreeNodeValue(treeCalc_3!$F$2,28)</f>
        <v>314</v>
      </c>
    </row>
    <row r="36" spans="4:11" ht="14.45" customHeight="1" x14ac:dyDescent="0.25">
      <c r="F36" s="8" t="b">
        <f>_xll.PTreeNodeDecision(treeCalc_3!$F$2,6)</f>
        <v>1</v>
      </c>
      <c r="G36" s="10" t="s">
        <v>132</v>
      </c>
    </row>
    <row r="37" spans="4:11" ht="14.45" customHeight="1" x14ac:dyDescent="0.25">
      <c r="F37" s="5">
        <v>0</v>
      </c>
      <c r="G37" s="11">
        <f>_xll.PTreeNodeValue(treeCalc_3!$F$2,6)</f>
        <v>305.5</v>
      </c>
    </row>
    <row r="38" spans="4:11" ht="14.45" customHeight="1" x14ac:dyDescent="0.25">
      <c r="H38" s="8" t="b">
        <f>_xll.PTreeNodeDecision(treeCalc_3!$F$2,26)</f>
        <v>1</v>
      </c>
      <c r="I38" s="4">
        <f>_xll.PTreeNodeProbability(treeCalc_3!$F$2,26)</f>
        <v>0.05</v>
      </c>
    </row>
    <row r="39" spans="4:11" ht="14.45" customHeight="1" x14ac:dyDescent="0.25">
      <c r="H39" s="5">
        <v>280</v>
      </c>
      <c r="I39" s="3">
        <f>_xll.PTreeNodeValue(treeCalc_3!$F$2,26)</f>
        <v>280</v>
      </c>
    </row>
    <row r="40" spans="4:11" ht="14.45" customHeight="1" x14ac:dyDescent="0.25">
      <c r="G40" s="12">
        <v>0.25</v>
      </c>
      <c r="H40" s="6" t="s">
        <v>137</v>
      </c>
    </row>
    <row r="41" spans="4:11" ht="14.45" customHeight="1" x14ac:dyDescent="0.25">
      <c r="G41" s="5">
        <v>0</v>
      </c>
      <c r="H41" s="7">
        <f>_xll.PTreeNodeValue(treeCalc_3!$F$2,29)</f>
        <v>280</v>
      </c>
    </row>
    <row r="42" spans="4:11" ht="14.45" customHeight="1" x14ac:dyDescent="0.25">
      <c r="J42" s="12">
        <v>0.5</v>
      </c>
      <c r="K42" s="4">
        <f>_xll.PTreeNodeProbability(treeCalc_3!$F$2,31)</f>
        <v>0</v>
      </c>
    </row>
    <row r="43" spans="4:11" ht="14.45" customHeight="1" x14ac:dyDescent="0.25">
      <c r="J43" s="5">
        <v>280</v>
      </c>
      <c r="K43" s="3">
        <f>_xll.PTreeNodeValue(treeCalc_3!$F$2,31)</f>
        <v>280</v>
      </c>
    </row>
    <row r="44" spans="4:11" ht="14.45" customHeight="1" x14ac:dyDescent="0.25">
      <c r="I44" s="12">
        <v>0.8</v>
      </c>
      <c r="J44" s="10" t="s">
        <v>112</v>
      </c>
    </row>
    <row r="45" spans="4:11" ht="14.45" customHeight="1" x14ac:dyDescent="0.25">
      <c r="I45" s="5">
        <v>0</v>
      </c>
      <c r="J45" s="11">
        <f>_xll.PTreeNodeValue(treeCalc_3!$F$2,30)</f>
        <v>297</v>
      </c>
    </row>
    <row r="46" spans="4:11" ht="14.45" customHeight="1" x14ac:dyDescent="0.25">
      <c r="J46" s="12">
        <v>0.5</v>
      </c>
      <c r="K46" s="4">
        <f>_xll.PTreeNodeProbability(treeCalc_3!$F$2,32)</f>
        <v>0</v>
      </c>
    </row>
    <row r="47" spans="4:11" ht="14.45" customHeight="1" x14ac:dyDescent="0.25">
      <c r="J47" s="5">
        <v>314</v>
      </c>
      <c r="K47" s="3">
        <f>_xll.PTreeNodeValue(treeCalc_3!$F$2,32)</f>
        <v>314</v>
      </c>
    </row>
    <row r="48" spans="4:11" ht="14.45" customHeight="1" x14ac:dyDescent="0.25">
      <c r="H48" s="8" t="b">
        <f>_xll.PTreeNodeDecision(treeCalc_3!$F$2,27)</f>
        <v>0</v>
      </c>
      <c r="I48" s="10" t="s">
        <v>109</v>
      </c>
    </row>
    <row r="49" spans="5:12" ht="14.45" customHeight="1" x14ac:dyDescent="0.25">
      <c r="H49" s="5">
        <v>0</v>
      </c>
      <c r="I49" s="11">
        <f>_xll.PTreeNodeValue(treeCalc_3!$F$2,27)</f>
        <v>257.60000000000002</v>
      </c>
    </row>
    <row r="50" spans="5:12" ht="14.45" customHeight="1" x14ac:dyDescent="0.25">
      <c r="J50" s="8" t="b">
        <f>_xll.PTreeNodeDecision(treeCalc_3!$F$2,34)</f>
        <v>1</v>
      </c>
      <c r="K50" s="4">
        <f>_xll.PTreeNodeProbability(treeCalc_3!$F$2,34)</f>
        <v>0</v>
      </c>
    </row>
    <row r="51" spans="5:12" ht="14.45" customHeight="1" x14ac:dyDescent="0.25">
      <c r="J51" s="5">
        <v>100</v>
      </c>
      <c r="K51" s="3">
        <f>_xll.PTreeNodeValue(treeCalc_3!$F$2,34)</f>
        <v>100</v>
      </c>
    </row>
    <row r="52" spans="5:12" ht="14.45" customHeight="1" x14ac:dyDescent="0.25">
      <c r="I52" s="12">
        <v>0.2</v>
      </c>
      <c r="J52" s="6" t="s">
        <v>68</v>
      </c>
    </row>
    <row r="53" spans="5:12" ht="14.45" customHeight="1" x14ac:dyDescent="0.25">
      <c r="I53" s="5">
        <v>0</v>
      </c>
      <c r="J53" s="7">
        <f>_xll.PTreeNodeValue(treeCalc_3!$F$2,33)</f>
        <v>100</v>
      </c>
    </row>
    <row r="54" spans="5:12" ht="14.45" customHeight="1" x14ac:dyDescent="0.25">
      <c r="K54" s="12">
        <v>0.1</v>
      </c>
      <c r="L54" s="4">
        <f>_xll.PTreeNodeProbability(treeCalc_3!$F$2,36)</f>
        <v>0</v>
      </c>
    </row>
    <row r="55" spans="5:12" ht="14.45" customHeight="1" x14ac:dyDescent="0.25">
      <c r="K55" s="5">
        <v>314</v>
      </c>
      <c r="L55" s="3">
        <f>_xll.PTreeNodeValue(treeCalc_3!$F$2,36)</f>
        <v>314</v>
      </c>
    </row>
    <row r="56" spans="5:12" ht="14.45" customHeight="1" x14ac:dyDescent="0.25">
      <c r="J56" s="8" t="b">
        <f>_xll.PTreeNodeDecision(treeCalc_3!$F$2,35)</f>
        <v>0</v>
      </c>
      <c r="K56" s="10" t="s">
        <v>120</v>
      </c>
    </row>
    <row r="57" spans="5:12" ht="14.45" customHeight="1" x14ac:dyDescent="0.25">
      <c r="J57" s="5">
        <v>0</v>
      </c>
      <c r="K57" s="11">
        <f>_xll.PTreeNodeValue(treeCalc_3!$F$2,35)</f>
        <v>-256.60000000000002</v>
      </c>
    </row>
    <row r="58" spans="5:12" ht="14.45" customHeight="1" x14ac:dyDescent="0.25">
      <c r="K58" s="12">
        <v>0.9</v>
      </c>
      <c r="L58" s="4">
        <f>_xll.PTreeNodeProbability(treeCalc_3!$F$2,37)</f>
        <v>0</v>
      </c>
    </row>
    <row r="59" spans="5:12" ht="14.45" customHeight="1" x14ac:dyDescent="0.25">
      <c r="K59" s="5">
        <v>-320</v>
      </c>
      <c r="L59" s="3">
        <f>_xll.PTreeNodeValue(treeCalc_3!$F$2,37)</f>
        <v>-320</v>
      </c>
    </row>
    <row r="60" spans="5:12" ht="14.45" customHeight="1" x14ac:dyDescent="0.25">
      <c r="E60" s="12">
        <v>0.2</v>
      </c>
      <c r="F60" s="6" t="s">
        <v>108</v>
      </c>
    </row>
    <row r="61" spans="5:12" ht="14.45" customHeight="1" x14ac:dyDescent="0.25">
      <c r="E61" s="5">
        <v>0</v>
      </c>
      <c r="F61" s="7">
        <f>_xll.PTreeNodeValue(treeCalc_3!$F$2,5)</f>
        <v>305.5</v>
      </c>
    </row>
    <row r="62" spans="5:12" ht="14.45" customHeight="1" x14ac:dyDescent="0.25">
      <c r="G62" s="8" t="b">
        <f>_xll.PTreeNodeDecision(treeCalc_3!$F$2,18)</f>
        <v>1</v>
      </c>
      <c r="H62" s="4">
        <f>_xll.PTreeNodeProbability(treeCalc_3!$F$2,18)</f>
        <v>0</v>
      </c>
    </row>
    <row r="63" spans="5:12" ht="14.45" customHeight="1" x14ac:dyDescent="0.25">
      <c r="G63" s="5">
        <v>280</v>
      </c>
      <c r="H63" s="3">
        <f>_xll.PTreeNodeValue(treeCalc_3!$F$2,18)</f>
        <v>280</v>
      </c>
    </row>
    <row r="64" spans="5:12" ht="14.45" customHeight="1" x14ac:dyDescent="0.25">
      <c r="F64" s="8" t="b">
        <f>_xll.PTreeNodeDecision(treeCalc_3!$F$2,7)</f>
        <v>0</v>
      </c>
      <c r="G64" s="6" t="s">
        <v>146</v>
      </c>
    </row>
    <row r="65" spans="6:12" ht="14.45" customHeight="1" x14ac:dyDescent="0.25">
      <c r="F65" s="5">
        <v>0</v>
      </c>
      <c r="G65" s="7">
        <f>_xll.PTreeNodeValue(treeCalc_3!$F$2,7)</f>
        <v>280</v>
      </c>
    </row>
    <row r="66" spans="6:12" ht="14.45" customHeight="1" x14ac:dyDescent="0.25">
      <c r="J66" s="12">
        <v>0.75</v>
      </c>
      <c r="K66" s="4">
        <f>_xll.PTreeNodeProbability(treeCalc_3!$F$2,22)</f>
        <v>0</v>
      </c>
    </row>
    <row r="67" spans="6:12" ht="14.45" customHeight="1" x14ac:dyDescent="0.25">
      <c r="J67" s="5">
        <v>314</v>
      </c>
      <c r="K67" s="3">
        <f>_xll.PTreeNodeValue(treeCalc_3!$F$2,22)</f>
        <v>314</v>
      </c>
    </row>
    <row r="68" spans="6:12" ht="14.45" customHeight="1" x14ac:dyDescent="0.25">
      <c r="I68" s="8" t="b">
        <f>_xll.PTreeNodeDecision(treeCalc_3!$F$2,21)</f>
        <v>1</v>
      </c>
      <c r="J68" s="10" t="s">
        <v>132</v>
      </c>
    </row>
    <row r="69" spans="6:12" ht="14.45" customHeight="1" x14ac:dyDescent="0.25">
      <c r="I69" s="5">
        <v>0</v>
      </c>
      <c r="J69" s="11">
        <f>_xll.PTreeNodeValue(treeCalc_3!$F$2,21)</f>
        <v>309.75</v>
      </c>
    </row>
    <row r="70" spans="6:12" ht="14.45" customHeight="1" x14ac:dyDescent="0.25">
      <c r="K70" s="12">
        <v>0.5</v>
      </c>
      <c r="L70" s="4">
        <f>_xll.PTreeNodeProbability(treeCalc_3!$F$2,24)</f>
        <v>0</v>
      </c>
    </row>
    <row r="71" spans="6:12" ht="14.45" customHeight="1" x14ac:dyDescent="0.25">
      <c r="K71" s="5">
        <v>280</v>
      </c>
      <c r="L71" s="3">
        <f>_xll.PTreeNodeValue(treeCalc_3!$F$2,24)</f>
        <v>280</v>
      </c>
    </row>
    <row r="72" spans="6:12" ht="14.45" customHeight="1" x14ac:dyDescent="0.25">
      <c r="J72" s="12">
        <v>0.25</v>
      </c>
      <c r="K72" s="10" t="s">
        <v>112</v>
      </c>
    </row>
    <row r="73" spans="6:12" ht="14.45" customHeight="1" x14ac:dyDescent="0.25">
      <c r="J73" s="5">
        <v>0</v>
      </c>
      <c r="K73" s="11">
        <f>_xll.PTreeNodeValue(treeCalc_3!$F$2,23)</f>
        <v>297</v>
      </c>
    </row>
    <row r="74" spans="6:12" ht="14.45" customHeight="1" x14ac:dyDescent="0.25">
      <c r="K74" s="12">
        <v>0.5</v>
      </c>
      <c r="L74" s="4">
        <f>_xll.PTreeNodeProbability(treeCalc_3!$F$2,25)</f>
        <v>0</v>
      </c>
    </row>
    <row r="75" spans="6:12" ht="14.45" customHeight="1" x14ac:dyDescent="0.25">
      <c r="K75" s="5">
        <v>314</v>
      </c>
      <c r="L75" s="3">
        <f>_xll.PTreeNodeValue(treeCalc_3!$F$2,25)</f>
        <v>314</v>
      </c>
    </row>
    <row r="76" spans="6:12" ht="14.45" customHeight="1" x14ac:dyDescent="0.25">
      <c r="H76" s="12">
        <v>0.8</v>
      </c>
      <c r="I76" s="6" t="s">
        <v>144</v>
      </c>
    </row>
    <row r="77" spans="6:12" ht="14.45" customHeight="1" x14ac:dyDescent="0.25">
      <c r="H77" s="5">
        <v>0</v>
      </c>
      <c r="I77" s="7">
        <f>_xll.PTreeNodeValue(treeCalc_3!$F$2,20)</f>
        <v>309.75</v>
      </c>
    </row>
    <row r="78" spans="6:12" ht="14.45" customHeight="1" x14ac:dyDescent="0.25">
      <c r="J78" s="12">
        <v>0.5</v>
      </c>
      <c r="K78" s="4">
        <f>_xll.PTreeNodeProbability(treeCalc_3!$F$2,39)</f>
        <v>0</v>
      </c>
    </row>
    <row r="79" spans="6:12" ht="14.45" customHeight="1" x14ac:dyDescent="0.25">
      <c r="J79" s="5">
        <v>280</v>
      </c>
      <c r="K79" s="3">
        <f>_xll.PTreeNodeValue(treeCalc_3!$F$2,39)</f>
        <v>280</v>
      </c>
    </row>
    <row r="80" spans="6:12" ht="14.45" customHeight="1" x14ac:dyDescent="0.25">
      <c r="I80" s="8" t="b">
        <f>_xll.PTreeNodeDecision(treeCalc_3!$F$2,38)</f>
        <v>0</v>
      </c>
      <c r="J80" s="10" t="s">
        <v>112</v>
      </c>
    </row>
    <row r="81" spans="7:11" ht="14.45" customHeight="1" x14ac:dyDescent="0.25">
      <c r="I81" s="5">
        <v>0</v>
      </c>
      <c r="J81" s="11">
        <f>_xll.PTreeNodeValue(treeCalc_3!$F$2,38)</f>
        <v>297</v>
      </c>
    </row>
    <row r="82" spans="7:11" ht="14.45" customHeight="1" x14ac:dyDescent="0.25">
      <c r="J82" s="12">
        <v>0.5</v>
      </c>
      <c r="K82" s="4">
        <f>_xll.PTreeNodeProbability(treeCalc_3!$F$2,40)</f>
        <v>0</v>
      </c>
    </row>
    <row r="83" spans="7:11" ht="14.45" customHeight="1" x14ac:dyDescent="0.25">
      <c r="J83" s="5">
        <v>314</v>
      </c>
      <c r="K83" s="3">
        <f>_xll.PTreeNodeValue(treeCalc_3!$F$2,40)</f>
        <v>314</v>
      </c>
    </row>
    <row r="84" spans="7:11" ht="14.45" customHeight="1" x14ac:dyDescent="0.25">
      <c r="G84" s="8" t="b">
        <f>_xll.PTreeNodeDecision(treeCalc_3!$F$2,19)</f>
        <v>0</v>
      </c>
      <c r="H84" s="10" t="s">
        <v>109</v>
      </c>
    </row>
    <row r="85" spans="7:11" ht="14.45" customHeight="1" x14ac:dyDescent="0.25">
      <c r="G85" s="5">
        <v>0</v>
      </c>
      <c r="H85" s="11">
        <f>_xll.PTreeNodeValue(treeCalc_3!$F$2,19)</f>
        <v>267.8</v>
      </c>
    </row>
    <row r="86" spans="7:11" ht="14.45" customHeight="1" x14ac:dyDescent="0.25">
      <c r="I86" s="8" t="b">
        <f>_xll.PTreeNodeDecision(treeCalc_3!$F$2,42)</f>
        <v>1</v>
      </c>
      <c r="J86" s="4">
        <f>_xll.PTreeNodeProbability(treeCalc_3!$F$2,42)</f>
        <v>0</v>
      </c>
    </row>
    <row r="87" spans="7:11" ht="14.45" customHeight="1" x14ac:dyDescent="0.25">
      <c r="I87" s="5">
        <v>100</v>
      </c>
      <c r="J87" s="3">
        <f>_xll.PTreeNodeValue(treeCalc_3!$F$2,42)</f>
        <v>100</v>
      </c>
    </row>
    <row r="88" spans="7:11" ht="14.45" customHeight="1" x14ac:dyDescent="0.25">
      <c r="H88" s="12">
        <v>0.2</v>
      </c>
      <c r="I88" s="6" t="s">
        <v>68</v>
      </c>
    </row>
    <row r="89" spans="7:11" ht="14.45" customHeight="1" x14ac:dyDescent="0.25">
      <c r="H89" s="5">
        <v>0</v>
      </c>
      <c r="I89" s="7">
        <f>_xll.PTreeNodeValue(treeCalc_3!$F$2,41)</f>
        <v>100</v>
      </c>
    </row>
    <row r="90" spans="7:11" ht="14.45" customHeight="1" x14ac:dyDescent="0.25">
      <c r="J90" s="12">
        <v>0.1</v>
      </c>
      <c r="K90" s="4">
        <f>_xll.PTreeNodeProbability(treeCalc_3!$F$2,44)</f>
        <v>0</v>
      </c>
    </row>
    <row r="91" spans="7:11" ht="14.45" customHeight="1" x14ac:dyDescent="0.25">
      <c r="J91" s="5">
        <v>314</v>
      </c>
      <c r="K91" s="3">
        <f>_xll.PTreeNodeValue(treeCalc_3!$F$2,44)</f>
        <v>314</v>
      </c>
    </row>
    <row r="92" spans="7:11" ht="14.45" customHeight="1" x14ac:dyDescent="0.25">
      <c r="I92" s="8" t="b">
        <f>_xll.PTreeNodeDecision(treeCalc_3!$F$2,43)</f>
        <v>0</v>
      </c>
      <c r="J92" s="10" t="s">
        <v>120</v>
      </c>
    </row>
    <row r="93" spans="7:11" ht="14.45" customHeight="1" x14ac:dyDescent="0.25">
      <c r="I93" s="5">
        <v>0</v>
      </c>
      <c r="J93" s="11">
        <f>_xll.PTreeNodeValue(treeCalc_3!$F$2,43)</f>
        <v>-256.60000000000002</v>
      </c>
    </row>
    <row r="94" spans="7:11" ht="14.45" customHeight="1" x14ac:dyDescent="0.25">
      <c r="J94" s="12">
        <v>0.9</v>
      </c>
      <c r="K94" s="4">
        <f>_xll.PTreeNodeProbability(treeCalc_3!$F$2,45)</f>
        <v>0</v>
      </c>
    </row>
    <row r="95" spans="7:11" ht="14.45" customHeight="1" x14ac:dyDescent="0.25">
      <c r="J95" s="5">
        <v>-320</v>
      </c>
      <c r="K95" s="3">
        <f>_xll.PTreeNodeValue(treeCalc_3!$F$2,45)</f>
        <v>-320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workbookViewId="0"/>
  </sheetViews>
  <sheetFormatPr defaultColWidth="15.85546875" defaultRowHeight="15" x14ac:dyDescent="0.25"/>
  <cols>
    <col min="1" max="16384" width="15.85546875" style="2"/>
  </cols>
  <sheetData>
    <row r="1" spans="1:16" x14ac:dyDescent="0.25">
      <c r="A1" s="2" t="s">
        <v>0</v>
      </c>
      <c r="B1" s="1" t="s">
        <v>107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5">
      <c r="A2" s="2" t="s">
        <v>1</v>
      </c>
      <c r="B2" s="2" t="e">
        <f>Ship!#REF!</f>
        <v>#REF!</v>
      </c>
      <c r="E2" s="2" t="s">
        <v>10</v>
      </c>
      <c r="F2" s="2">
        <f>_xll.PTreeEvaluate5(B3,$L$11:$L$69,$J$11:$J$69,$K$11:$K$69,$N$11:$N$69,$G$11:$G$69,,L1)</f>
        <v>180099</v>
      </c>
    </row>
    <row r="3" spans="1:16" x14ac:dyDescent="0.25">
      <c r="A3" s="2" t="s">
        <v>2</v>
      </c>
      <c r="B3" s="2" t="s">
        <v>106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25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5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25">
      <c r="A6" s="2" t="s">
        <v>5</v>
      </c>
      <c r="E6" s="2" t="s">
        <v>14</v>
      </c>
      <c r="F6" s="1" t="s">
        <v>156</v>
      </c>
      <c r="H6" s="2" t="s">
        <v>19</v>
      </c>
      <c r="I6" s="1" t="s">
        <v>40</v>
      </c>
    </row>
    <row r="7" spans="1:16" x14ac:dyDescent="0.25">
      <c r="A7" s="2" t="s">
        <v>6</v>
      </c>
      <c r="E7" s="2" t="s">
        <v>9</v>
      </c>
      <c r="F7" s="1" t="s">
        <v>105</v>
      </c>
    </row>
    <row r="8" spans="1:16" x14ac:dyDescent="0.25">
      <c r="A8" s="2" t="s">
        <v>7</v>
      </c>
      <c r="B8" s="2">
        <v>59</v>
      </c>
    </row>
    <row r="10" spans="1:16" x14ac:dyDescent="0.25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5">
      <c r="A11" s="2">
        <f>Ship!$D$9</f>
        <v>314.78000000000003</v>
      </c>
      <c r="B11" s="2" t="str">
        <f>B1</f>
        <v>The Ship</v>
      </c>
      <c r="C11" s="2">
        <v>0</v>
      </c>
      <c r="I11" s="2" t="s">
        <v>42</v>
      </c>
      <c r="J11" s="2">
        <f>Ship!$C$9</f>
        <v>0</v>
      </c>
      <c r="K11" s="2">
        <f>Ship!$C$8</f>
        <v>0</v>
      </c>
      <c r="L11" s="2" t="s">
        <v>69</v>
      </c>
      <c r="M11" s="1" t="s">
        <v>43</v>
      </c>
      <c r="O11" s="2" t="str">
        <f>Ship!$D$8</f>
        <v>Call for a tow?</v>
      </c>
      <c r="P11" s="2" t="b">
        <v>0</v>
      </c>
    </row>
    <row r="12" spans="1:16" x14ac:dyDescent="0.25">
      <c r="A12" s="2">
        <f>Ship!$E$7</f>
        <v>314</v>
      </c>
      <c r="B12" s="1" t="s">
        <v>52</v>
      </c>
      <c r="C12" s="2">
        <v>0</v>
      </c>
      <c r="H12" s="2" t="s">
        <v>42</v>
      </c>
      <c r="I12" s="2" t="s">
        <v>42</v>
      </c>
      <c r="J12" s="2">
        <f>Ship!$D$7</f>
        <v>314</v>
      </c>
      <c r="L12" s="2" t="s">
        <v>45</v>
      </c>
      <c r="M12" s="1" t="s">
        <v>43</v>
      </c>
      <c r="P12" s="2" t="b">
        <v>0</v>
      </c>
    </row>
    <row r="13" spans="1:16" x14ac:dyDescent="0.25">
      <c r="A13" s="2">
        <f>Ship!$E$33</f>
        <v>314.78000000000003</v>
      </c>
      <c r="B13" s="1" t="s">
        <v>53</v>
      </c>
      <c r="C13" s="2">
        <v>0</v>
      </c>
      <c r="I13" s="2" t="s">
        <v>42</v>
      </c>
      <c r="J13" s="2">
        <f>Ship!$D$33</f>
        <v>0</v>
      </c>
      <c r="L13" s="2" t="s">
        <v>95</v>
      </c>
      <c r="M13" s="1" t="s">
        <v>43</v>
      </c>
      <c r="O13" s="2" t="str">
        <f>Ship!$E$32</f>
        <v>Engine Repaired?</v>
      </c>
      <c r="P13" s="2" t="b">
        <v>0</v>
      </c>
    </row>
    <row r="14" spans="1:16" x14ac:dyDescent="0.25">
      <c r="A14" s="2">
        <f>Ship!$F$13</f>
        <v>317.10000000000002</v>
      </c>
      <c r="B14" s="1" t="s">
        <v>52</v>
      </c>
      <c r="C14" s="2">
        <v>0</v>
      </c>
      <c r="I14" s="2" t="s">
        <v>42</v>
      </c>
      <c r="J14" s="2">
        <f>Ship!$E$13</f>
        <v>0</v>
      </c>
      <c r="K14" s="2">
        <f>Ship!$E$12</f>
        <v>0.8</v>
      </c>
      <c r="L14" s="2" t="s">
        <v>97</v>
      </c>
      <c r="M14" s="1" t="s">
        <v>43</v>
      </c>
      <c r="O14" s="2" t="str">
        <f>Ship!$F$12</f>
        <v>Does the weather hold?</v>
      </c>
      <c r="P14" s="2" t="b">
        <v>0</v>
      </c>
    </row>
    <row r="15" spans="1:16" x14ac:dyDescent="0.25">
      <c r="A15" s="2">
        <f>Ship!$F$61</f>
        <v>305.5</v>
      </c>
      <c r="B15" s="1" t="s">
        <v>53</v>
      </c>
      <c r="C15" s="2">
        <v>0</v>
      </c>
      <c r="I15" s="2" t="s">
        <v>42</v>
      </c>
      <c r="J15" s="2">
        <f>Ship!$E$61</f>
        <v>0</v>
      </c>
      <c r="K15" s="2">
        <f>Ship!$E$60</f>
        <v>0.2</v>
      </c>
      <c r="L15" s="2" t="s">
        <v>134</v>
      </c>
      <c r="M15" s="1" t="s">
        <v>43</v>
      </c>
      <c r="O15" s="2" t="str">
        <f>Ship!$F$60</f>
        <v>Call for a tow?</v>
      </c>
      <c r="P15" s="2" t="b">
        <v>0</v>
      </c>
    </row>
    <row r="16" spans="1:16" x14ac:dyDescent="0.25">
      <c r="A16" s="2">
        <f>Ship!$G$37</f>
        <v>305.5</v>
      </c>
      <c r="B16" s="1" t="s">
        <v>52</v>
      </c>
      <c r="C16" s="2">
        <v>0</v>
      </c>
      <c r="I16" s="2" t="s">
        <v>42</v>
      </c>
      <c r="J16" s="2">
        <f>Ship!$F$37</f>
        <v>0</v>
      </c>
      <c r="L16" s="2" t="s">
        <v>135</v>
      </c>
      <c r="M16" s="1" t="s">
        <v>43</v>
      </c>
      <c r="O16" s="2" t="str">
        <f>Ship!$G$36</f>
        <v>Tow Available?</v>
      </c>
      <c r="P16" s="2" t="b">
        <v>0</v>
      </c>
    </row>
    <row r="17" spans="1:16" x14ac:dyDescent="0.25">
      <c r="A17" s="2">
        <f>Ship!$G$65</f>
        <v>280</v>
      </c>
      <c r="B17" s="1" t="s">
        <v>53</v>
      </c>
      <c r="C17" s="2">
        <v>0</v>
      </c>
      <c r="I17" s="2" t="s">
        <v>42</v>
      </c>
      <c r="J17" s="2">
        <f>Ship!$F$65</f>
        <v>0</v>
      </c>
      <c r="L17" s="2" t="s">
        <v>147</v>
      </c>
      <c r="M17" s="1" t="s">
        <v>43</v>
      </c>
      <c r="O17" s="2" t="str">
        <f>Ship!$G$64</f>
        <v>Abandon Ship Immediately?</v>
      </c>
      <c r="P17" s="2" t="b">
        <v>0</v>
      </c>
    </row>
    <row r="18" spans="1:16" x14ac:dyDescent="0.25">
      <c r="A18" s="2">
        <f>Ship!$G$11</f>
        <v>320</v>
      </c>
      <c r="B18" s="1" t="s">
        <v>113</v>
      </c>
      <c r="C18" s="2">
        <v>0</v>
      </c>
      <c r="H18" s="2" t="s">
        <v>42</v>
      </c>
      <c r="I18" s="2" t="s">
        <v>42</v>
      </c>
      <c r="J18" s="2">
        <f>Ship!$F$11</f>
        <v>320</v>
      </c>
      <c r="K18" s="2">
        <f>Ship!$F$10</f>
        <v>0.8</v>
      </c>
      <c r="L18" s="2" t="s">
        <v>96</v>
      </c>
      <c r="M18" s="1" t="s">
        <v>43</v>
      </c>
      <c r="P18" s="2" t="b">
        <v>0</v>
      </c>
    </row>
    <row r="19" spans="1:16" x14ac:dyDescent="0.25">
      <c r="A19" s="2">
        <f>Ship!$G$17</f>
        <v>305.5</v>
      </c>
      <c r="B19" s="1" t="s">
        <v>53</v>
      </c>
      <c r="C19" s="2">
        <v>0</v>
      </c>
      <c r="I19" s="2" t="s">
        <v>42</v>
      </c>
      <c r="J19" s="2">
        <f>Ship!$F$17</f>
        <v>0</v>
      </c>
      <c r="K19" s="2">
        <f>Ship!$F$16</f>
        <v>0.2</v>
      </c>
      <c r="L19" s="2" t="s">
        <v>114</v>
      </c>
      <c r="M19" s="1" t="s">
        <v>43</v>
      </c>
      <c r="O19" s="2" t="str">
        <f>Ship!$G$16</f>
        <v>Force call for tow - Is tow available?</v>
      </c>
      <c r="P19" s="2" t="b">
        <v>0</v>
      </c>
    </row>
    <row r="20" spans="1:16" x14ac:dyDescent="0.25">
      <c r="A20" s="2">
        <f>Ship!$H$15</f>
        <v>314</v>
      </c>
      <c r="B20" s="1" t="s">
        <v>123</v>
      </c>
      <c r="C20" s="2">
        <v>0</v>
      </c>
      <c r="H20" s="2" t="s">
        <v>42</v>
      </c>
      <c r="I20" s="2" t="s">
        <v>42</v>
      </c>
      <c r="J20" s="2">
        <f>Ship!$G$15</f>
        <v>314</v>
      </c>
      <c r="K20" s="2">
        <f>Ship!$G$14</f>
        <v>0.75</v>
      </c>
      <c r="L20" s="2" t="s">
        <v>98</v>
      </c>
      <c r="M20" s="1" t="s">
        <v>43</v>
      </c>
      <c r="P20" s="2" t="b">
        <v>0</v>
      </c>
    </row>
    <row r="21" spans="1:16" x14ac:dyDescent="0.25">
      <c r="A21" s="2">
        <f>Ship!$H$21</f>
        <v>280</v>
      </c>
      <c r="B21" s="1" t="s">
        <v>53</v>
      </c>
      <c r="C21" s="2">
        <v>0</v>
      </c>
      <c r="I21" s="2" t="s">
        <v>42</v>
      </c>
      <c r="J21" s="2">
        <f>Ship!$G$21</f>
        <v>0</v>
      </c>
      <c r="K21" s="2">
        <f>Ship!$G$20</f>
        <v>0.25</v>
      </c>
      <c r="L21" s="2" t="s">
        <v>116</v>
      </c>
      <c r="M21" s="1" t="s">
        <v>43</v>
      </c>
      <c r="O21" s="2" t="str">
        <f>Ship!$H$20</f>
        <v>What to do?</v>
      </c>
      <c r="P21" s="2" t="b">
        <v>0</v>
      </c>
    </row>
    <row r="22" spans="1:16" x14ac:dyDescent="0.25">
      <c r="A22" s="2">
        <f>Ship!$I$19</f>
        <v>280</v>
      </c>
      <c r="B22" s="1" t="s">
        <v>111</v>
      </c>
      <c r="C22" s="2">
        <v>0</v>
      </c>
      <c r="H22" s="2" t="s">
        <v>42</v>
      </c>
      <c r="I22" s="2" t="s">
        <v>42</v>
      </c>
      <c r="J22" s="2">
        <f>Ship!$H$19</f>
        <v>280</v>
      </c>
      <c r="L22" s="2" t="s">
        <v>62</v>
      </c>
      <c r="M22" s="1" t="s">
        <v>43</v>
      </c>
      <c r="P22" s="2" t="b">
        <v>0</v>
      </c>
    </row>
    <row r="23" spans="1:16" x14ac:dyDescent="0.25">
      <c r="A23" s="2">
        <f>Ship!$I$29</f>
        <v>176</v>
      </c>
      <c r="B23" s="1" t="s">
        <v>110</v>
      </c>
      <c r="C23" s="2">
        <v>0</v>
      </c>
      <c r="I23" s="2" t="s">
        <v>42</v>
      </c>
      <c r="J23" s="2">
        <f>Ship!$H$29</f>
        <v>0</v>
      </c>
      <c r="L23" s="2" t="s">
        <v>117</v>
      </c>
      <c r="M23" s="1" t="s">
        <v>43</v>
      </c>
      <c r="O23" s="2" t="str">
        <f>Ship!$I$28</f>
        <v>Lose Steerage?</v>
      </c>
      <c r="P23" s="2" t="b">
        <v>0</v>
      </c>
    </row>
    <row r="24" spans="1:16" x14ac:dyDescent="0.25">
      <c r="A24" s="2">
        <f>Ship!$J$25</f>
        <v>-256</v>
      </c>
      <c r="B24" s="1" t="s">
        <v>52</v>
      </c>
      <c r="C24" s="2">
        <v>0</v>
      </c>
      <c r="I24" s="2" t="s">
        <v>42</v>
      </c>
      <c r="J24" s="2">
        <f>Ship!$I$25</f>
        <v>0</v>
      </c>
      <c r="K24" s="2">
        <f>Ship!$I$24</f>
        <v>0.25</v>
      </c>
      <c r="L24" s="2" t="s">
        <v>101</v>
      </c>
      <c r="M24" s="1" t="s">
        <v>43</v>
      </c>
      <c r="O24" s="2" t="str">
        <f>Ship!$J$24</f>
        <v>Does the Ship Sink?</v>
      </c>
      <c r="P24" s="2" t="b">
        <v>0</v>
      </c>
    </row>
    <row r="25" spans="1:16" x14ac:dyDescent="0.25">
      <c r="A25" s="2">
        <f>Ship!$K$23</f>
        <v>-320</v>
      </c>
      <c r="B25" s="1" t="s">
        <v>104</v>
      </c>
      <c r="C25" s="2">
        <v>0</v>
      </c>
      <c r="H25" s="2" t="s">
        <v>42</v>
      </c>
      <c r="I25" s="2" t="s">
        <v>42</v>
      </c>
      <c r="J25" s="2">
        <f>Ship!$J$23</f>
        <v>-320</v>
      </c>
      <c r="K25" s="2">
        <f>Ship!$J$22</f>
        <v>0.9</v>
      </c>
      <c r="L25" s="2" t="s">
        <v>64</v>
      </c>
      <c r="M25" s="1" t="s">
        <v>43</v>
      </c>
      <c r="P25" s="2" t="b">
        <v>0</v>
      </c>
    </row>
    <row r="26" spans="1:16" x14ac:dyDescent="0.25">
      <c r="A26" s="2">
        <f>Ship!$K$27</f>
        <v>320</v>
      </c>
      <c r="B26" s="1" t="s">
        <v>103</v>
      </c>
      <c r="C26" s="2">
        <v>0</v>
      </c>
      <c r="H26" s="2" t="s">
        <v>42</v>
      </c>
      <c r="I26" s="2" t="s">
        <v>42</v>
      </c>
      <c r="J26" s="2">
        <f>Ship!$J$27</f>
        <v>320</v>
      </c>
      <c r="K26" s="2">
        <f>Ship!$J$26</f>
        <v>0.1</v>
      </c>
      <c r="L26" s="2" t="s">
        <v>64</v>
      </c>
      <c r="M26" s="1" t="s">
        <v>43</v>
      </c>
      <c r="P26" s="2" t="b">
        <v>0</v>
      </c>
    </row>
    <row r="27" spans="1:16" x14ac:dyDescent="0.25">
      <c r="A27" s="2">
        <f>Ship!$J$31</f>
        <v>320</v>
      </c>
      <c r="B27" s="1" t="s">
        <v>103</v>
      </c>
      <c r="C27" s="2">
        <v>0</v>
      </c>
      <c r="H27" s="2" t="s">
        <v>42</v>
      </c>
      <c r="I27" s="2" t="s">
        <v>42</v>
      </c>
      <c r="J27" s="2">
        <f>Ship!$I$31</f>
        <v>320</v>
      </c>
      <c r="K27" s="2">
        <f>Ship!$I$30</f>
        <v>0.75</v>
      </c>
      <c r="L27" s="2" t="s">
        <v>102</v>
      </c>
      <c r="M27" s="1" t="s">
        <v>43</v>
      </c>
      <c r="P27" s="2" t="b">
        <v>0</v>
      </c>
    </row>
    <row r="28" spans="1:16" x14ac:dyDescent="0.25">
      <c r="A28" s="2">
        <f>Ship!$H$63</f>
        <v>280</v>
      </c>
      <c r="B28" s="1" t="s">
        <v>52</v>
      </c>
      <c r="C28" s="2">
        <v>0</v>
      </c>
      <c r="H28" s="2" t="s">
        <v>42</v>
      </c>
      <c r="I28" s="2" t="s">
        <v>42</v>
      </c>
      <c r="J28" s="2">
        <f>Ship!$G$63</f>
        <v>280</v>
      </c>
      <c r="L28" s="2" t="s">
        <v>143</v>
      </c>
      <c r="M28" s="1" t="s">
        <v>43</v>
      </c>
      <c r="P28" s="2" t="b">
        <v>0</v>
      </c>
    </row>
    <row r="29" spans="1:16" x14ac:dyDescent="0.25">
      <c r="A29" s="2">
        <f>Ship!$H$85</f>
        <v>267.8</v>
      </c>
      <c r="B29" s="1" t="s">
        <v>53</v>
      </c>
      <c r="C29" s="2">
        <v>0</v>
      </c>
      <c r="I29" s="2" t="s">
        <v>42</v>
      </c>
      <c r="J29" s="2">
        <f>Ship!$G$85</f>
        <v>0</v>
      </c>
      <c r="L29" s="2" t="s">
        <v>148</v>
      </c>
      <c r="M29" s="1" t="s">
        <v>43</v>
      </c>
      <c r="O29" s="2" t="str">
        <f>Ship!$H$84</f>
        <v>Does the weather hold?</v>
      </c>
      <c r="P29" s="2" t="b">
        <v>0</v>
      </c>
    </row>
    <row r="30" spans="1:16" x14ac:dyDescent="0.25">
      <c r="A30" s="2">
        <f>Ship!$I$77</f>
        <v>309.75</v>
      </c>
      <c r="B30" s="1" t="s">
        <v>52</v>
      </c>
      <c r="C30" s="2">
        <v>0</v>
      </c>
      <c r="I30" s="2" t="s">
        <v>42</v>
      </c>
      <c r="J30" s="2">
        <f>Ship!$H$77</f>
        <v>0</v>
      </c>
      <c r="K30" s="2">
        <f>Ship!$H$76</f>
        <v>0.8</v>
      </c>
      <c r="L30" s="2" t="s">
        <v>149</v>
      </c>
      <c r="M30" s="1" t="s">
        <v>43</v>
      </c>
      <c r="O30" s="2" t="str">
        <f>Ship!$I$76</f>
        <v>Call for tow?</v>
      </c>
      <c r="P30" s="2" t="b">
        <v>0</v>
      </c>
    </row>
    <row r="31" spans="1:16" x14ac:dyDescent="0.25">
      <c r="A31" s="2">
        <f>Ship!$J$69</f>
        <v>309.75</v>
      </c>
      <c r="B31" s="1" t="s">
        <v>52</v>
      </c>
      <c r="C31" s="2">
        <v>0</v>
      </c>
      <c r="I31" s="2" t="s">
        <v>42</v>
      </c>
      <c r="J31" s="2">
        <f>Ship!$I$69</f>
        <v>0</v>
      </c>
      <c r="L31" s="2" t="s">
        <v>150</v>
      </c>
      <c r="M31" s="1" t="s">
        <v>43</v>
      </c>
      <c r="O31" s="2" t="str">
        <f>Ship!$J$68</f>
        <v>Tow Available?</v>
      </c>
      <c r="P31" s="2" t="b">
        <v>0</v>
      </c>
    </row>
    <row r="32" spans="1:16" x14ac:dyDescent="0.25">
      <c r="A32" s="2">
        <f>Ship!$K$67</f>
        <v>314</v>
      </c>
      <c r="B32" s="1" t="s">
        <v>52</v>
      </c>
      <c r="C32" s="2">
        <v>0</v>
      </c>
      <c r="H32" s="2" t="s">
        <v>42</v>
      </c>
      <c r="I32" s="2" t="s">
        <v>42</v>
      </c>
      <c r="J32" s="2">
        <f>Ship!$J$67</f>
        <v>314</v>
      </c>
      <c r="K32" s="2">
        <f>Ship!$J$66</f>
        <v>0.75</v>
      </c>
      <c r="L32" s="2" t="s">
        <v>119</v>
      </c>
      <c r="M32" s="1" t="s">
        <v>43</v>
      </c>
      <c r="P32" s="2" t="b">
        <v>0</v>
      </c>
    </row>
    <row r="33" spans="1:16" x14ac:dyDescent="0.25">
      <c r="A33" s="2">
        <f>Ship!$K$73</f>
        <v>297</v>
      </c>
      <c r="B33" s="1" t="s">
        <v>53</v>
      </c>
      <c r="C33" s="2">
        <v>0</v>
      </c>
      <c r="I33" s="2" t="s">
        <v>42</v>
      </c>
      <c r="J33" s="2">
        <f>Ship!$J$73</f>
        <v>0</v>
      </c>
      <c r="K33" s="2">
        <f>Ship!$J$72</f>
        <v>0.25</v>
      </c>
      <c r="L33" s="2" t="s">
        <v>122</v>
      </c>
      <c r="M33" s="1" t="s">
        <v>43</v>
      </c>
      <c r="O33" s="2" t="str">
        <f>Ship!$K$72</f>
        <v>What happens to ship?</v>
      </c>
      <c r="P33" s="2" t="b">
        <v>0</v>
      </c>
    </row>
    <row r="34" spans="1:16" x14ac:dyDescent="0.25">
      <c r="A34" s="2">
        <f>Ship!$L$71</f>
        <v>280</v>
      </c>
      <c r="B34" s="1" t="s">
        <v>126</v>
      </c>
      <c r="C34" s="2">
        <v>0</v>
      </c>
      <c r="H34" s="2" t="s">
        <v>42</v>
      </c>
      <c r="I34" s="2" t="s">
        <v>42</v>
      </c>
      <c r="J34" s="2">
        <f>Ship!$K$71</f>
        <v>280</v>
      </c>
      <c r="K34" s="2">
        <f>Ship!$K$70</f>
        <v>0.5</v>
      </c>
      <c r="L34" s="2" t="s">
        <v>85</v>
      </c>
      <c r="M34" s="1" t="s">
        <v>43</v>
      </c>
      <c r="P34" s="2" t="b">
        <v>0</v>
      </c>
    </row>
    <row r="35" spans="1:16" x14ac:dyDescent="0.25">
      <c r="A35" s="2">
        <f>Ship!$L$75</f>
        <v>314</v>
      </c>
      <c r="B35" s="1" t="s">
        <v>127</v>
      </c>
      <c r="C35" s="2">
        <v>0</v>
      </c>
      <c r="H35" s="2" t="s">
        <v>42</v>
      </c>
      <c r="I35" s="2" t="s">
        <v>42</v>
      </c>
      <c r="J35" s="2">
        <f>Ship!$K$75</f>
        <v>314</v>
      </c>
      <c r="K35" s="2">
        <f>Ship!$K$74</f>
        <v>0.5</v>
      </c>
      <c r="L35" s="2" t="s">
        <v>85</v>
      </c>
      <c r="M35" s="1" t="s">
        <v>43</v>
      </c>
      <c r="P35" s="2" t="b">
        <v>0</v>
      </c>
    </row>
    <row r="36" spans="1:16" x14ac:dyDescent="0.25">
      <c r="A36" s="2">
        <f>Ship!$I$39</f>
        <v>280</v>
      </c>
      <c r="B36" s="1" t="s">
        <v>142</v>
      </c>
      <c r="C36" s="2">
        <v>0</v>
      </c>
      <c r="H36" s="2" t="s">
        <v>42</v>
      </c>
      <c r="I36" s="2" t="s">
        <v>42</v>
      </c>
      <c r="J36" s="2">
        <f>Ship!$H$39</f>
        <v>280</v>
      </c>
      <c r="L36" s="2" t="s">
        <v>138</v>
      </c>
      <c r="M36" s="1" t="s">
        <v>43</v>
      </c>
      <c r="P36" s="2" t="b">
        <v>0</v>
      </c>
    </row>
    <row r="37" spans="1:16" x14ac:dyDescent="0.25">
      <c r="A37" s="2">
        <f>Ship!$I$49</f>
        <v>257.60000000000002</v>
      </c>
      <c r="B37" s="1" t="s">
        <v>53</v>
      </c>
      <c r="C37" s="2">
        <v>0</v>
      </c>
      <c r="I37" s="2" t="s">
        <v>42</v>
      </c>
      <c r="J37" s="2">
        <f>Ship!$H$49</f>
        <v>0</v>
      </c>
      <c r="L37" s="2" t="s">
        <v>139</v>
      </c>
      <c r="M37" s="1" t="s">
        <v>43</v>
      </c>
      <c r="O37" s="2" t="str">
        <f>Ship!$I$48</f>
        <v>Does the weather hold?</v>
      </c>
      <c r="P37" s="2" t="b">
        <v>0</v>
      </c>
    </row>
    <row r="38" spans="1:16" x14ac:dyDescent="0.25">
      <c r="A38" s="2">
        <f>Ship!$H$35</f>
        <v>314</v>
      </c>
      <c r="B38" s="1" t="s">
        <v>115</v>
      </c>
      <c r="C38" s="2">
        <v>0</v>
      </c>
      <c r="H38" s="2" t="s">
        <v>42</v>
      </c>
      <c r="I38" s="2" t="s">
        <v>42</v>
      </c>
      <c r="J38" s="2">
        <f>Ship!$G$35</f>
        <v>314</v>
      </c>
      <c r="K38" s="2">
        <f>Ship!$G$34</f>
        <v>0.75</v>
      </c>
      <c r="L38" s="2" t="s">
        <v>128</v>
      </c>
      <c r="M38" s="1" t="s">
        <v>43</v>
      </c>
      <c r="P38" s="2" t="b">
        <v>0</v>
      </c>
    </row>
    <row r="39" spans="1:16" x14ac:dyDescent="0.25">
      <c r="A39" s="2">
        <f>Ship!$H$41</f>
        <v>280</v>
      </c>
      <c r="B39" s="1" t="s">
        <v>53</v>
      </c>
      <c r="C39" s="2">
        <v>0</v>
      </c>
      <c r="I39" s="2" t="s">
        <v>42</v>
      </c>
      <c r="J39" s="2">
        <f>Ship!$G$41</f>
        <v>0</v>
      </c>
      <c r="K39" s="2">
        <f>Ship!$G$40</f>
        <v>0.25</v>
      </c>
      <c r="L39" s="2" t="s">
        <v>129</v>
      </c>
      <c r="M39" s="1" t="s">
        <v>43</v>
      </c>
      <c r="O39" s="2" t="str">
        <f>Ship!$H$40</f>
        <v>Abandon ship immediately?</v>
      </c>
      <c r="P39" s="2" t="b">
        <v>0</v>
      </c>
    </row>
    <row r="40" spans="1:16" x14ac:dyDescent="0.25">
      <c r="A40" s="2">
        <f>Ship!$J$45</f>
        <v>297</v>
      </c>
      <c r="B40" s="1" t="s">
        <v>52</v>
      </c>
      <c r="C40" s="2">
        <v>0</v>
      </c>
      <c r="I40" s="2" t="s">
        <v>42</v>
      </c>
      <c r="J40" s="2">
        <f>Ship!$I$45</f>
        <v>0</v>
      </c>
      <c r="K40" s="2">
        <f>Ship!$I$44</f>
        <v>0.8</v>
      </c>
      <c r="L40" s="2" t="s">
        <v>140</v>
      </c>
      <c r="M40" s="1" t="s">
        <v>43</v>
      </c>
      <c r="O40" s="2" t="str">
        <f>Ship!$J$44</f>
        <v>What happens to ship?</v>
      </c>
      <c r="P40" s="2" t="b">
        <v>0</v>
      </c>
    </row>
    <row r="41" spans="1:16" x14ac:dyDescent="0.25">
      <c r="A41" s="2">
        <f>Ship!$K$43</f>
        <v>280</v>
      </c>
      <c r="B41" s="1" t="s">
        <v>126</v>
      </c>
      <c r="C41" s="2">
        <v>0</v>
      </c>
      <c r="H41" s="2" t="s">
        <v>42</v>
      </c>
      <c r="I41" s="2" t="s">
        <v>42</v>
      </c>
      <c r="J41" s="2">
        <f>Ship!$J$43</f>
        <v>280</v>
      </c>
      <c r="K41" s="2">
        <f>Ship!$J$42</f>
        <v>0.5</v>
      </c>
      <c r="L41" s="2" t="s">
        <v>130</v>
      </c>
      <c r="M41" s="1" t="s">
        <v>43</v>
      </c>
      <c r="P41" s="2" t="b">
        <v>0</v>
      </c>
    </row>
    <row r="42" spans="1:16" x14ac:dyDescent="0.25">
      <c r="A42" s="2">
        <f>Ship!$K$47</f>
        <v>314</v>
      </c>
      <c r="B42" s="1" t="s">
        <v>127</v>
      </c>
      <c r="C42" s="2">
        <v>0</v>
      </c>
      <c r="H42" s="2" t="s">
        <v>42</v>
      </c>
      <c r="I42" s="2" t="s">
        <v>42</v>
      </c>
      <c r="J42" s="2">
        <f>Ship!$J$47</f>
        <v>314</v>
      </c>
      <c r="K42" s="2">
        <f>Ship!$J$46</f>
        <v>0.5</v>
      </c>
      <c r="L42" s="2" t="s">
        <v>130</v>
      </c>
      <c r="M42" s="1" t="s">
        <v>43</v>
      </c>
      <c r="P42" s="2" t="b">
        <v>0</v>
      </c>
    </row>
    <row r="43" spans="1:16" x14ac:dyDescent="0.25">
      <c r="A43" s="2">
        <f>Ship!$J$53</f>
        <v>100</v>
      </c>
      <c r="B43" s="1" t="s">
        <v>53</v>
      </c>
      <c r="C43" s="2">
        <v>0</v>
      </c>
      <c r="I43" s="2" t="s">
        <v>42</v>
      </c>
      <c r="J43" s="2">
        <f>Ship!$I$53</f>
        <v>0</v>
      </c>
      <c r="K43" s="2">
        <f>Ship!$I$52</f>
        <v>0.2</v>
      </c>
      <c r="L43" s="2" t="s">
        <v>141</v>
      </c>
      <c r="M43" s="1" t="s">
        <v>43</v>
      </c>
      <c r="O43" s="2" t="str">
        <f>Ship!$J$52</f>
        <v>What to do?</v>
      </c>
      <c r="P43" s="2" t="b">
        <v>0</v>
      </c>
    </row>
    <row r="44" spans="1:16" x14ac:dyDescent="0.25">
      <c r="A44" s="2">
        <f>Ship!$K$51</f>
        <v>100</v>
      </c>
      <c r="B44" s="1" t="s">
        <v>125</v>
      </c>
      <c r="C44" s="2">
        <v>0</v>
      </c>
      <c r="H44" s="2" t="s">
        <v>42</v>
      </c>
      <c r="I44" s="2" t="s">
        <v>42</v>
      </c>
      <c r="J44" s="2">
        <f>Ship!$J$51</f>
        <v>100</v>
      </c>
      <c r="L44" s="2" t="s">
        <v>91</v>
      </c>
      <c r="M44" s="1" t="s">
        <v>43</v>
      </c>
      <c r="P44" s="2" t="b">
        <v>0</v>
      </c>
    </row>
    <row r="45" spans="1:16" x14ac:dyDescent="0.25">
      <c r="A45" s="2">
        <f>Ship!$K$57</f>
        <v>-256.60000000000002</v>
      </c>
      <c r="B45" s="1" t="s">
        <v>110</v>
      </c>
      <c r="C45" s="2">
        <v>0</v>
      </c>
      <c r="I45" s="2" t="s">
        <v>42</v>
      </c>
      <c r="J45" s="2">
        <f>Ship!$J$57</f>
        <v>0</v>
      </c>
      <c r="L45" s="2" t="s">
        <v>136</v>
      </c>
      <c r="M45" s="1" t="s">
        <v>43</v>
      </c>
      <c r="O45" s="2" t="str">
        <f>Ship!$K$56</f>
        <v>Ship survives storm?</v>
      </c>
      <c r="P45" s="2" t="b">
        <v>0</v>
      </c>
    </row>
    <row r="46" spans="1:16" x14ac:dyDescent="0.25">
      <c r="A46" s="2">
        <f>Ship!$L$55</f>
        <v>314</v>
      </c>
      <c r="B46" s="1" t="s">
        <v>124</v>
      </c>
      <c r="C46" s="2">
        <v>0</v>
      </c>
      <c r="H46" s="2" t="s">
        <v>42</v>
      </c>
      <c r="I46" s="2" t="s">
        <v>42</v>
      </c>
      <c r="J46" s="2">
        <f>Ship!$K$55</f>
        <v>314</v>
      </c>
      <c r="K46" s="2">
        <f>Ship!$K$54</f>
        <v>0.1</v>
      </c>
      <c r="L46" s="2" t="s">
        <v>133</v>
      </c>
      <c r="M46" s="1" t="s">
        <v>43</v>
      </c>
      <c r="P46" s="2" t="b">
        <v>0</v>
      </c>
    </row>
    <row r="47" spans="1:16" x14ac:dyDescent="0.25">
      <c r="A47" s="2">
        <f>Ship!$L$59</f>
        <v>-320</v>
      </c>
      <c r="B47" s="1" t="s">
        <v>121</v>
      </c>
      <c r="C47" s="2">
        <v>0</v>
      </c>
      <c r="H47" s="2" t="s">
        <v>42</v>
      </c>
      <c r="I47" s="2" t="s">
        <v>42</v>
      </c>
      <c r="J47" s="2">
        <f>Ship!$K$59</f>
        <v>-320</v>
      </c>
      <c r="K47" s="2">
        <f>Ship!$K$58</f>
        <v>0.9</v>
      </c>
      <c r="L47" s="2" t="s">
        <v>133</v>
      </c>
      <c r="M47" s="1" t="s">
        <v>43</v>
      </c>
      <c r="P47" s="2" t="b">
        <v>0</v>
      </c>
    </row>
    <row r="48" spans="1:16" x14ac:dyDescent="0.25">
      <c r="A48" s="2">
        <f>Ship!$J$81</f>
        <v>297</v>
      </c>
      <c r="B48" s="1" t="s">
        <v>53</v>
      </c>
      <c r="C48" s="2">
        <v>0</v>
      </c>
      <c r="I48" s="2" t="s">
        <v>42</v>
      </c>
      <c r="J48" s="2">
        <f>Ship!$I$81</f>
        <v>0</v>
      </c>
      <c r="L48" s="2" t="s">
        <v>151</v>
      </c>
      <c r="M48" s="1" t="s">
        <v>43</v>
      </c>
      <c r="O48" s="2" t="str">
        <f>Ship!$J$80</f>
        <v>What happens to ship?</v>
      </c>
      <c r="P48" s="2" t="b">
        <v>0</v>
      </c>
    </row>
    <row r="49" spans="1:16" x14ac:dyDescent="0.25">
      <c r="A49" s="2">
        <f>Ship!$K$79</f>
        <v>280</v>
      </c>
      <c r="B49" s="1" t="s">
        <v>126</v>
      </c>
      <c r="C49" s="2">
        <v>0</v>
      </c>
      <c r="H49" s="2" t="s">
        <v>42</v>
      </c>
      <c r="I49" s="2" t="s">
        <v>42</v>
      </c>
      <c r="J49" s="2">
        <f>Ship!$J$79</f>
        <v>280</v>
      </c>
      <c r="K49" s="2">
        <f>Ship!$J$78</f>
        <v>0.5</v>
      </c>
      <c r="L49" s="2" t="s">
        <v>152</v>
      </c>
      <c r="M49" s="1" t="s">
        <v>43</v>
      </c>
      <c r="P49" s="2" t="b">
        <v>0</v>
      </c>
    </row>
    <row r="50" spans="1:16" x14ac:dyDescent="0.25">
      <c r="A50" s="2">
        <f>Ship!$K$83</f>
        <v>314</v>
      </c>
      <c r="B50" s="1" t="s">
        <v>127</v>
      </c>
      <c r="C50" s="2">
        <v>0</v>
      </c>
      <c r="H50" s="2" t="s">
        <v>42</v>
      </c>
      <c r="I50" s="2" t="s">
        <v>42</v>
      </c>
      <c r="J50" s="2">
        <f>Ship!$J$83</f>
        <v>314</v>
      </c>
      <c r="K50" s="2">
        <f>Ship!$J$82</f>
        <v>0.5</v>
      </c>
      <c r="L50" s="2" t="s">
        <v>152</v>
      </c>
      <c r="M50" s="1" t="s">
        <v>43</v>
      </c>
      <c r="P50" s="2" t="b">
        <v>0</v>
      </c>
    </row>
    <row r="51" spans="1:16" x14ac:dyDescent="0.25">
      <c r="A51" s="2">
        <f>Ship!$I$89</f>
        <v>100</v>
      </c>
      <c r="B51" s="1" t="s">
        <v>53</v>
      </c>
      <c r="C51" s="2">
        <v>0</v>
      </c>
      <c r="I51" s="2" t="s">
        <v>42</v>
      </c>
      <c r="J51" s="2">
        <f>Ship!$H$89</f>
        <v>0</v>
      </c>
      <c r="K51" s="2">
        <f>Ship!$H$88</f>
        <v>0.2</v>
      </c>
      <c r="L51" s="2" t="s">
        <v>153</v>
      </c>
      <c r="M51" s="1" t="s">
        <v>43</v>
      </c>
      <c r="O51" s="2" t="str">
        <f>Ship!$I$88</f>
        <v>What to do?</v>
      </c>
      <c r="P51" s="2" t="b">
        <v>0</v>
      </c>
    </row>
    <row r="52" spans="1:16" x14ac:dyDescent="0.25">
      <c r="A52" s="2">
        <f>Ship!$J$87</f>
        <v>100</v>
      </c>
      <c r="B52" s="1" t="s">
        <v>125</v>
      </c>
      <c r="C52" s="2">
        <v>0</v>
      </c>
      <c r="H52" s="2" t="s">
        <v>42</v>
      </c>
      <c r="I52" s="2" t="s">
        <v>42</v>
      </c>
      <c r="J52" s="2">
        <f>Ship!$I$87</f>
        <v>100</v>
      </c>
      <c r="L52" s="2" t="s">
        <v>145</v>
      </c>
      <c r="M52" s="1" t="s">
        <v>43</v>
      </c>
      <c r="P52" s="2" t="b">
        <v>0</v>
      </c>
    </row>
    <row r="53" spans="1:16" x14ac:dyDescent="0.25">
      <c r="A53" s="2">
        <f>Ship!$J$93</f>
        <v>-256.60000000000002</v>
      </c>
      <c r="B53" s="1" t="s">
        <v>110</v>
      </c>
      <c r="C53" s="2">
        <v>0</v>
      </c>
      <c r="I53" s="2" t="s">
        <v>42</v>
      </c>
      <c r="J53" s="2">
        <f>Ship!$I$93</f>
        <v>0</v>
      </c>
      <c r="L53" s="2" t="s">
        <v>154</v>
      </c>
      <c r="M53" s="1" t="s">
        <v>43</v>
      </c>
      <c r="O53" s="2" t="str">
        <f>Ship!$J$92</f>
        <v>Ship survives storm?</v>
      </c>
      <c r="P53" s="2" t="b">
        <v>0</v>
      </c>
    </row>
    <row r="54" spans="1:16" x14ac:dyDescent="0.25">
      <c r="A54" s="2">
        <f>Ship!$K$91</f>
        <v>314</v>
      </c>
      <c r="B54" s="1" t="s">
        <v>124</v>
      </c>
      <c r="C54" s="2">
        <v>0</v>
      </c>
      <c r="H54" s="2" t="s">
        <v>42</v>
      </c>
      <c r="I54" s="2" t="s">
        <v>42</v>
      </c>
      <c r="J54" s="2">
        <f>Ship!$J$91</f>
        <v>314</v>
      </c>
      <c r="K54" s="2">
        <f>Ship!$J$90</f>
        <v>0.1</v>
      </c>
      <c r="L54" s="2" t="s">
        <v>155</v>
      </c>
      <c r="M54" s="1" t="s">
        <v>43</v>
      </c>
      <c r="P54" s="2" t="b">
        <v>0</v>
      </c>
    </row>
    <row r="55" spans="1:16" x14ac:dyDescent="0.25">
      <c r="A55" s="2">
        <f>Ship!$K$95</f>
        <v>-320</v>
      </c>
      <c r="B55" s="1" t="s">
        <v>121</v>
      </c>
      <c r="C55" s="2">
        <v>0</v>
      </c>
      <c r="H55" s="2" t="s">
        <v>42</v>
      </c>
      <c r="I55" s="2" t="s">
        <v>42</v>
      </c>
      <c r="J55" s="2">
        <f>Ship!$J$95</f>
        <v>-320</v>
      </c>
      <c r="K55" s="2">
        <f>Ship!$J$94</f>
        <v>0.9</v>
      </c>
      <c r="L55" s="2" t="s">
        <v>155</v>
      </c>
      <c r="M55" s="1" t="s">
        <v>43</v>
      </c>
      <c r="P55" s="2" t="b">
        <v>0</v>
      </c>
    </row>
    <row r="56" spans="1:16" x14ac:dyDescent="0.25">
      <c r="B56" s="1"/>
      <c r="M56" s="1"/>
    </row>
    <row r="57" spans="1:16" x14ac:dyDescent="0.25">
      <c r="B57" s="1"/>
      <c r="M57" s="1"/>
    </row>
    <row r="58" spans="1:16" x14ac:dyDescent="0.25">
      <c r="B58" s="1"/>
      <c r="M58" s="1"/>
    </row>
    <row r="59" spans="1:16" x14ac:dyDescent="0.25">
      <c r="B59" s="1"/>
      <c r="M59" s="1"/>
    </row>
    <row r="60" spans="1:16" x14ac:dyDescent="0.25">
      <c r="B60" s="1"/>
      <c r="M60" s="1"/>
    </row>
    <row r="61" spans="1:16" x14ac:dyDescent="0.25">
      <c r="B61" s="1"/>
      <c r="M61" s="1"/>
    </row>
    <row r="62" spans="1:16" x14ac:dyDescent="0.25">
      <c r="B62" s="1"/>
      <c r="M62" s="1"/>
    </row>
    <row r="63" spans="1:16" x14ac:dyDescent="0.25">
      <c r="B63" s="1"/>
      <c r="M63" s="1"/>
    </row>
    <row r="64" spans="1:16" x14ac:dyDescent="0.25">
      <c r="B64" s="1"/>
      <c r="M64" s="1"/>
    </row>
    <row r="65" spans="2:13" x14ac:dyDescent="0.25">
      <c r="B65" s="1"/>
      <c r="M65" s="1"/>
    </row>
    <row r="66" spans="2:13" x14ac:dyDescent="0.25">
      <c r="B66" s="1"/>
      <c r="M66" s="1"/>
    </row>
    <row r="67" spans="2:13" x14ac:dyDescent="0.25">
      <c r="B67" s="1"/>
      <c r="M67" s="1"/>
    </row>
    <row r="68" spans="2:13" x14ac:dyDescent="0.25">
      <c r="B68" s="1"/>
      <c r="M68" s="1"/>
    </row>
    <row r="69" spans="2:13" x14ac:dyDescent="0.25">
      <c r="B69" s="1"/>
      <c r="M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9"/>
  <sheetViews>
    <sheetView workbookViewId="0"/>
  </sheetViews>
  <sheetFormatPr defaultColWidth="15.85546875" defaultRowHeight="15" x14ac:dyDescent="0.25"/>
  <cols>
    <col min="1" max="16384" width="15.85546875" style="2"/>
  </cols>
  <sheetData>
    <row r="1" spans="1:16" x14ac:dyDescent="0.25">
      <c r="A1" s="2" t="s">
        <v>0</v>
      </c>
      <c r="B1" s="1" t="s">
        <v>67</v>
      </c>
      <c r="E1" s="2" t="s">
        <v>8</v>
      </c>
      <c r="F1" s="2">
        <v>3</v>
      </c>
      <c r="H1" s="2" t="s">
        <v>15</v>
      </c>
      <c r="I1" s="1" t="s">
        <v>41</v>
      </c>
      <c r="K1" s="2" t="s">
        <v>20</v>
      </c>
      <c r="L1" s="2">
        <v>100</v>
      </c>
    </row>
    <row r="2" spans="1:16" x14ac:dyDescent="0.25">
      <c r="A2" s="2" t="s">
        <v>1</v>
      </c>
      <c r="B2" s="2" t="e">
        <f>'Morris Crane'!#REF!</f>
        <v>#REF!</v>
      </c>
      <c r="E2" s="2" t="s">
        <v>10</v>
      </c>
      <c r="F2" s="2">
        <f>_xll.PTreeEvaluate5(B3,$L$11:$L$49,$J$11:$J$49,$K$11:$K$49,$N$11:$N$49,$G$11:$G$49,,L1)</f>
        <v>205825</v>
      </c>
    </row>
    <row r="3" spans="1:16" x14ac:dyDescent="0.25">
      <c r="A3" s="2" t="s">
        <v>2</v>
      </c>
      <c r="B3" s="2" t="s">
        <v>44</v>
      </c>
      <c r="E3" s="2" t="s">
        <v>11</v>
      </c>
      <c r="F3" s="1" t="s">
        <v>37</v>
      </c>
      <c r="H3" s="2" t="s">
        <v>16</v>
      </c>
      <c r="I3" s="2" t="s">
        <v>39</v>
      </c>
    </row>
    <row r="4" spans="1:16" x14ac:dyDescent="0.25">
      <c r="A4" s="2" t="s">
        <v>3</v>
      </c>
      <c r="B4" s="2" t="s">
        <v>36</v>
      </c>
      <c r="E4" s="2" t="s">
        <v>12</v>
      </c>
      <c r="F4" s="1" t="s">
        <v>38</v>
      </c>
      <c r="H4" s="2" t="s">
        <v>17</v>
      </c>
      <c r="I4" s="1" t="s">
        <v>40</v>
      </c>
    </row>
    <row r="5" spans="1:16" x14ac:dyDescent="0.25">
      <c r="A5" s="2" t="s">
        <v>4</v>
      </c>
      <c r="B5" s="2">
        <v>0</v>
      </c>
      <c r="E5" s="2" t="s">
        <v>13</v>
      </c>
      <c r="F5" s="1" t="s">
        <v>38</v>
      </c>
      <c r="H5" s="2" t="s">
        <v>18</v>
      </c>
      <c r="I5" s="2" t="s">
        <v>39</v>
      </c>
    </row>
    <row r="6" spans="1:16" x14ac:dyDescent="0.25">
      <c r="A6" s="2" t="s">
        <v>5</v>
      </c>
      <c r="E6" s="2" t="s">
        <v>14</v>
      </c>
      <c r="F6" s="1" t="s">
        <v>156</v>
      </c>
      <c r="H6" s="2" t="s">
        <v>19</v>
      </c>
      <c r="I6" s="1" t="s">
        <v>40</v>
      </c>
    </row>
    <row r="7" spans="1:16" x14ac:dyDescent="0.25">
      <c r="A7" s="2" t="s">
        <v>6</v>
      </c>
      <c r="E7" s="2" t="s">
        <v>9</v>
      </c>
      <c r="F7" s="1" t="s">
        <v>66</v>
      </c>
    </row>
    <row r="8" spans="1:16" x14ac:dyDescent="0.25">
      <c r="A8" s="2" t="s">
        <v>7</v>
      </c>
      <c r="B8" s="2">
        <v>39</v>
      </c>
    </row>
    <row r="10" spans="1:16" x14ac:dyDescent="0.25">
      <c r="A10" s="2" t="s">
        <v>21</v>
      </c>
      <c r="B10" s="2" t="s">
        <v>22</v>
      </c>
      <c r="C10" s="2" t="s">
        <v>23</v>
      </c>
      <c r="D10" s="2" t="s">
        <v>24</v>
      </c>
      <c r="E10" s="2" t="s">
        <v>25</v>
      </c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2</v>
      </c>
      <c r="M10" s="2" t="s">
        <v>32</v>
      </c>
      <c r="N10" s="2" t="s">
        <v>33</v>
      </c>
      <c r="O10" s="2" t="s">
        <v>34</v>
      </c>
      <c r="P10" s="2" t="s">
        <v>35</v>
      </c>
    </row>
    <row r="11" spans="1:16" x14ac:dyDescent="0.25">
      <c r="A11" s="2">
        <f>'Morris Crane'!$C$66</f>
        <v>183395</v>
      </c>
      <c r="B11" s="2" t="str">
        <f>B1</f>
        <v>Morris Construction</v>
      </c>
      <c r="C11" s="2">
        <v>0</v>
      </c>
      <c r="I11" s="2" t="s">
        <v>42</v>
      </c>
      <c r="J11" s="2">
        <f>'Morris Crane'!$B$66</f>
        <v>0</v>
      </c>
      <c r="K11" s="2">
        <f>'Morris Crane'!$B$65</f>
        <v>0</v>
      </c>
      <c r="L11" s="2" t="s">
        <v>46</v>
      </c>
      <c r="M11" s="1" t="s">
        <v>43</v>
      </c>
      <c r="O11" s="2" t="str">
        <f>'Morris Crane'!$C$65</f>
        <v>What to do?</v>
      </c>
      <c r="P11" s="2" t="b">
        <v>0</v>
      </c>
    </row>
    <row r="12" spans="1:16" x14ac:dyDescent="0.25">
      <c r="A12" s="2">
        <f>'Morris Crane'!$D$24</f>
        <v>183395</v>
      </c>
      <c r="B12" s="1" t="s">
        <v>47</v>
      </c>
      <c r="C12" s="2">
        <v>0</v>
      </c>
      <c r="I12" s="2" t="s">
        <v>42</v>
      </c>
      <c r="J12" s="13">
        <f>'Morris Crane'!$C$24</f>
        <v>-20000</v>
      </c>
      <c r="L12" s="2" t="s">
        <v>60</v>
      </c>
      <c r="M12" s="1" t="s">
        <v>43</v>
      </c>
      <c r="O12" s="2" t="str">
        <f>'Morris Crane'!$D$23</f>
        <v>How Much to Bid?</v>
      </c>
      <c r="P12" s="2" t="b">
        <v>0</v>
      </c>
    </row>
    <row r="13" spans="1:16" x14ac:dyDescent="0.25">
      <c r="A13" s="2">
        <f>'Morris Crane'!$D$76</f>
        <v>67900</v>
      </c>
      <c r="B13" s="1" t="s">
        <v>48</v>
      </c>
      <c r="C13" s="2">
        <v>0</v>
      </c>
      <c r="I13" s="2" t="s">
        <v>42</v>
      </c>
      <c r="J13" s="2">
        <f>'Morris Crane'!$C$76</f>
        <v>-10000</v>
      </c>
      <c r="L13" s="2" t="s">
        <v>51</v>
      </c>
      <c r="M13" s="1" t="s">
        <v>43</v>
      </c>
      <c r="O13" s="2" t="str">
        <f>'Morris Crane'!$D$75</f>
        <v>Does Stern Buy?</v>
      </c>
      <c r="P13" s="2" t="b">
        <v>0</v>
      </c>
    </row>
    <row r="14" spans="1:16" x14ac:dyDescent="0.25">
      <c r="A14" s="2">
        <f>'Morris Crane'!$D$80</f>
        <v>50000</v>
      </c>
      <c r="B14" s="1" t="s">
        <v>49</v>
      </c>
      <c r="C14" s="2">
        <v>0</v>
      </c>
      <c r="H14" s="2" t="s">
        <v>42</v>
      </c>
      <c r="I14" s="2" t="s">
        <v>42</v>
      </c>
      <c r="J14" s="2">
        <f>'Morris Crane'!$C$80</f>
        <v>50000</v>
      </c>
      <c r="L14" s="2" t="s">
        <v>45</v>
      </c>
      <c r="M14" s="1" t="s">
        <v>43</v>
      </c>
      <c r="P14" s="2" t="b">
        <v>0</v>
      </c>
    </row>
    <row r="15" spans="1:16" x14ac:dyDescent="0.25">
      <c r="A15" s="2">
        <f>'Morris Crane'!$E$70</f>
        <v>133000.00000000003</v>
      </c>
      <c r="B15" s="1" t="s">
        <v>52</v>
      </c>
      <c r="C15" s="2">
        <v>0</v>
      </c>
      <c r="I15" s="2" t="s">
        <v>42</v>
      </c>
      <c r="J15" s="2">
        <f>'Morris Crane'!$D$70</f>
        <v>0</v>
      </c>
      <c r="K15" s="2">
        <f>'Morris Crane'!$D$69</f>
        <v>0.3</v>
      </c>
      <c r="L15" s="2" t="s">
        <v>55</v>
      </c>
      <c r="M15" s="1" t="s">
        <v>43</v>
      </c>
      <c r="O15" s="2" t="str">
        <f>'Morris Crane'!$E$69</f>
        <v>For What Price?</v>
      </c>
      <c r="P15" s="2" t="b">
        <v>0</v>
      </c>
    </row>
    <row r="16" spans="1:16" x14ac:dyDescent="0.25">
      <c r="A16" s="2">
        <f>'Morris Crane'!$E$78</f>
        <v>40000</v>
      </c>
      <c r="B16" s="1" t="s">
        <v>53</v>
      </c>
      <c r="C16" s="2">
        <v>0</v>
      </c>
      <c r="H16" s="2" t="s">
        <v>42</v>
      </c>
      <c r="I16" s="2" t="s">
        <v>42</v>
      </c>
      <c r="J16" s="2">
        <f>'Morris Crane'!$D$78</f>
        <v>50000</v>
      </c>
      <c r="K16" s="2">
        <f>'Morris Crane'!$D$77</f>
        <v>0.7</v>
      </c>
      <c r="L16" s="2" t="s">
        <v>50</v>
      </c>
      <c r="M16" s="1" t="s">
        <v>43</v>
      </c>
      <c r="P16" s="2" t="b">
        <v>0</v>
      </c>
    </row>
    <row r="17" spans="1:16" x14ac:dyDescent="0.25">
      <c r="A17" s="2">
        <f>'Morris Crane'!$F$68</f>
        <v>90000</v>
      </c>
      <c r="B17" s="1" t="s">
        <v>56</v>
      </c>
      <c r="C17" s="2">
        <v>0</v>
      </c>
      <c r="H17" s="2" t="s">
        <v>42</v>
      </c>
      <c r="I17" s="2" t="s">
        <v>42</v>
      </c>
      <c r="J17" s="2">
        <f>'Morris Crane'!$E$68</f>
        <v>100000</v>
      </c>
      <c r="K17" s="2">
        <f>'Morris Crane'!$E$67</f>
        <v>0.2</v>
      </c>
      <c r="L17" s="2" t="s">
        <v>54</v>
      </c>
      <c r="M17" s="1" t="s">
        <v>43</v>
      </c>
      <c r="P17" s="2" t="b">
        <v>0</v>
      </c>
    </row>
    <row r="18" spans="1:16" x14ac:dyDescent="0.25">
      <c r="A18" s="2">
        <f>'Morris Crane'!$F$72</f>
        <v>140000</v>
      </c>
      <c r="B18" s="1" t="s">
        <v>57</v>
      </c>
      <c r="C18" s="2">
        <v>0</v>
      </c>
      <c r="H18" s="2" t="s">
        <v>42</v>
      </c>
      <c r="I18" s="2" t="s">
        <v>42</v>
      </c>
      <c r="J18" s="2">
        <f>'Morris Crane'!$E$72</f>
        <v>150000</v>
      </c>
      <c r="K18" s="2">
        <f>'Morris Crane'!$E$71</f>
        <v>0.7</v>
      </c>
      <c r="L18" s="2" t="s">
        <v>54</v>
      </c>
      <c r="M18" s="1" t="s">
        <v>43</v>
      </c>
      <c r="P18" s="2" t="b">
        <v>0</v>
      </c>
    </row>
    <row r="19" spans="1:16" x14ac:dyDescent="0.25">
      <c r="A19" s="2">
        <f>'Morris Crane'!$F$74</f>
        <v>170000</v>
      </c>
      <c r="B19" s="1" t="s">
        <v>58</v>
      </c>
      <c r="C19" s="2">
        <v>0</v>
      </c>
      <c r="H19" s="2" t="s">
        <v>42</v>
      </c>
      <c r="I19" s="2" t="s">
        <v>42</v>
      </c>
      <c r="J19" s="2">
        <f>'Morris Crane'!$E$74</f>
        <v>180000</v>
      </c>
      <c r="K19" s="2">
        <f>'Morris Crane'!$E$73</f>
        <v>0.1</v>
      </c>
      <c r="L19" s="2" t="s">
        <v>54</v>
      </c>
      <c r="M19" s="1" t="s">
        <v>43</v>
      </c>
      <c r="P19" s="2" t="b">
        <v>0</v>
      </c>
    </row>
    <row r="20" spans="1:16" x14ac:dyDescent="0.25">
      <c r="A20" s="2">
        <f>'Morris Crane'!$E$6</f>
        <v>183395</v>
      </c>
      <c r="B20" s="1" t="s">
        <v>56</v>
      </c>
      <c r="C20" s="2">
        <v>0</v>
      </c>
      <c r="I20" s="2" t="s">
        <v>42</v>
      </c>
      <c r="J20" s="2">
        <f>'Morris Crane'!$D$6</f>
        <v>0</v>
      </c>
      <c r="L20" s="2" t="s">
        <v>61</v>
      </c>
      <c r="M20" s="1" t="s">
        <v>43</v>
      </c>
      <c r="O20" s="2" t="str">
        <f>'Morris Crane'!$E$5</f>
        <v>Does Dayton Buy?</v>
      </c>
      <c r="P20" s="2" t="b">
        <v>0</v>
      </c>
    </row>
    <row r="21" spans="1:16" x14ac:dyDescent="0.25">
      <c r="A21" s="2">
        <f>'Morris Crane'!$E$28</f>
        <v>146975</v>
      </c>
      <c r="B21" s="1" t="s">
        <v>72</v>
      </c>
      <c r="C21" s="2">
        <v>0</v>
      </c>
      <c r="I21" s="2" t="s">
        <v>42</v>
      </c>
      <c r="J21" s="2">
        <f>'Morris Crane'!$D$28</f>
        <v>0</v>
      </c>
      <c r="L21" s="2" t="s">
        <v>80</v>
      </c>
      <c r="M21" s="1" t="s">
        <v>43</v>
      </c>
      <c r="O21" s="2" t="str">
        <f>'Morris Crane'!$E$27</f>
        <v>Does Dayton Buy?</v>
      </c>
      <c r="P21" s="2" t="b">
        <v>0</v>
      </c>
    </row>
    <row r="22" spans="1:16" x14ac:dyDescent="0.25">
      <c r="A22" s="2">
        <f>'Morris Crane'!$E$48</f>
        <v>107962.5</v>
      </c>
      <c r="B22" s="1" t="s">
        <v>58</v>
      </c>
      <c r="C22" s="2">
        <v>0</v>
      </c>
      <c r="I22" s="2" t="s">
        <v>42</v>
      </c>
      <c r="J22" s="2">
        <f>'Morris Crane'!$D$48</f>
        <v>0</v>
      </c>
      <c r="L22" s="2" t="s">
        <v>86</v>
      </c>
      <c r="M22" s="1" t="s">
        <v>43</v>
      </c>
      <c r="O22" s="2" t="str">
        <f>'Morris Crane'!$E$47</f>
        <v>Does Dayton Buy?</v>
      </c>
      <c r="P22" s="2" t="b">
        <v>0</v>
      </c>
    </row>
    <row r="23" spans="1:16" x14ac:dyDescent="0.25">
      <c r="A23" s="2">
        <f>'Morris Crane'!$F$4</f>
        <v>200000</v>
      </c>
      <c r="B23" s="1" t="s">
        <v>52</v>
      </c>
      <c r="C23" s="2">
        <v>0</v>
      </c>
      <c r="H23" s="2" t="s">
        <v>42</v>
      </c>
      <c r="I23" s="2" t="s">
        <v>42</v>
      </c>
      <c r="J23" s="2">
        <f>'Morris Crane'!$E$4</f>
        <v>220000</v>
      </c>
      <c r="K23" s="2">
        <f>'Morris Crane'!$E$3</f>
        <v>0.9</v>
      </c>
      <c r="L23" s="2" t="s">
        <v>59</v>
      </c>
      <c r="M23" s="1" t="s">
        <v>43</v>
      </c>
      <c r="P23" s="2" t="b">
        <v>0</v>
      </c>
    </row>
    <row r="24" spans="1:16" x14ac:dyDescent="0.25">
      <c r="A24" s="2">
        <f>'Morris Crane'!$F$20</f>
        <v>33950</v>
      </c>
      <c r="B24" s="1" t="s">
        <v>53</v>
      </c>
      <c r="C24" s="2">
        <v>0</v>
      </c>
      <c r="I24" s="2" t="s">
        <v>42</v>
      </c>
      <c r="J24" s="2">
        <f>'Morris Crane'!$E$20</f>
        <v>0</v>
      </c>
      <c r="K24" s="2">
        <f>'Morris Crane'!$E$19</f>
        <v>0.1</v>
      </c>
      <c r="L24" s="2" t="s">
        <v>74</v>
      </c>
      <c r="M24" s="1" t="s">
        <v>43</v>
      </c>
      <c r="O24" s="2" t="str">
        <f>'Morris Crane'!$F$19</f>
        <v>Pursue Stern?</v>
      </c>
      <c r="P24" s="2" t="b">
        <v>0</v>
      </c>
    </row>
    <row r="25" spans="1:16" x14ac:dyDescent="0.25">
      <c r="A25" s="2">
        <f>'Morris Crane'!$G$16</f>
        <v>33950</v>
      </c>
      <c r="B25" s="1" t="s">
        <v>52</v>
      </c>
      <c r="C25" s="2">
        <v>0</v>
      </c>
      <c r="I25" s="2" t="s">
        <v>42</v>
      </c>
      <c r="J25" s="13">
        <f>'Morris Crane'!$F$16</f>
        <v>-10000</v>
      </c>
      <c r="L25" s="2" t="s">
        <v>76</v>
      </c>
      <c r="M25" s="1" t="s">
        <v>43</v>
      </c>
      <c r="O25" s="2" t="str">
        <f>'Morris Crane'!$G$15</f>
        <v>Does Stern Buy?</v>
      </c>
      <c r="P25" s="2" t="b">
        <v>0</v>
      </c>
    </row>
    <row r="26" spans="1:16" x14ac:dyDescent="0.25">
      <c r="A26" s="2">
        <f>'Morris Crane'!$G$22</f>
        <v>30000</v>
      </c>
      <c r="B26" s="1" t="s">
        <v>53</v>
      </c>
      <c r="C26" s="2">
        <v>0</v>
      </c>
      <c r="H26" s="2" t="s">
        <v>42</v>
      </c>
      <c r="I26" s="2" t="s">
        <v>42</v>
      </c>
      <c r="J26" s="2">
        <f>'Morris Crane'!$F$22</f>
        <v>50000</v>
      </c>
      <c r="L26" s="2" t="s">
        <v>64</v>
      </c>
      <c r="M26" s="1" t="s">
        <v>43</v>
      </c>
      <c r="P26" s="2" t="b">
        <v>0</v>
      </c>
    </row>
    <row r="27" spans="1:16" x14ac:dyDescent="0.25">
      <c r="A27" s="2">
        <f>'Morris Crane'!$H$10</f>
        <v>113000.00000000001</v>
      </c>
      <c r="B27" s="1" t="s">
        <v>52</v>
      </c>
      <c r="C27" s="2">
        <v>0</v>
      </c>
      <c r="I27" s="2" t="s">
        <v>42</v>
      </c>
      <c r="J27" s="2">
        <f>'Morris Crane'!$G$10</f>
        <v>0</v>
      </c>
      <c r="K27" s="2">
        <f>'Morris Crane'!$G$9</f>
        <v>0.15</v>
      </c>
      <c r="L27" s="2" t="s">
        <v>79</v>
      </c>
      <c r="M27" s="1" t="s">
        <v>43</v>
      </c>
      <c r="O27" s="2" t="str">
        <f>'Morris Crane'!$H$9</f>
        <v>For How Much?</v>
      </c>
      <c r="P27" s="2" t="b">
        <v>0</v>
      </c>
    </row>
    <row r="28" spans="1:16" x14ac:dyDescent="0.25">
      <c r="A28" s="2">
        <f>'Morris Crane'!$H$18</f>
        <v>20000</v>
      </c>
      <c r="B28" s="1" t="s">
        <v>53</v>
      </c>
      <c r="C28" s="2">
        <v>0</v>
      </c>
      <c r="H28" s="2" t="s">
        <v>42</v>
      </c>
      <c r="I28" s="2" t="s">
        <v>42</v>
      </c>
      <c r="J28" s="2">
        <f>'Morris Crane'!$G$18</f>
        <v>50000</v>
      </c>
      <c r="K28" s="2">
        <f>'Morris Crane'!$G$17</f>
        <v>0.85</v>
      </c>
      <c r="L28" s="2" t="s">
        <v>75</v>
      </c>
      <c r="M28" s="1" t="s">
        <v>43</v>
      </c>
      <c r="P28" s="2" t="b">
        <v>0</v>
      </c>
    </row>
    <row r="29" spans="1:16" x14ac:dyDescent="0.25">
      <c r="A29" s="2">
        <f>'Morris Crane'!$I$8</f>
        <v>70000</v>
      </c>
      <c r="B29" s="1" t="s">
        <v>56</v>
      </c>
      <c r="C29" s="2">
        <v>0</v>
      </c>
      <c r="H29" s="2" t="s">
        <v>42</v>
      </c>
      <c r="I29" s="2" t="s">
        <v>42</v>
      </c>
      <c r="J29" s="2">
        <f>'Morris Crane'!$H$8</f>
        <v>100000</v>
      </c>
      <c r="K29" s="2">
        <f>'Morris Crane'!$H$7</f>
        <v>0.2</v>
      </c>
      <c r="L29" s="2" t="s">
        <v>78</v>
      </c>
      <c r="M29" s="1" t="s">
        <v>43</v>
      </c>
      <c r="P29" s="2" t="b">
        <v>0</v>
      </c>
    </row>
    <row r="30" spans="1:16" x14ac:dyDescent="0.25">
      <c r="A30" s="2">
        <f>'Morris Crane'!$I$12</f>
        <v>120000</v>
      </c>
      <c r="B30" s="1" t="s">
        <v>57</v>
      </c>
      <c r="C30" s="2">
        <v>0</v>
      </c>
      <c r="H30" s="2" t="s">
        <v>42</v>
      </c>
      <c r="I30" s="2" t="s">
        <v>42</v>
      </c>
      <c r="J30" s="2">
        <f>'Morris Crane'!$H$12</f>
        <v>150000</v>
      </c>
      <c r="K30" s="2">
        <f>'Morris Crane'!$H$11</f>
        <v>0.7</v>
      </c>
      <c r="L30" s="2" t="s">
        <v>78</v>
      </c>
      <c r="M30" s="1" t="s">
        <v>43</v>
      </c>
      <c r="P30" s="2" t="b">
        <v>0</v>
      </c>
    </row>
    <row r="31" spans="1:16" x14ac:dyDescent="0.25">
      <c r="A31" s="2">
        <f>'Morris Crane'!$I$14</f>
        <v>150000</v>
      </c>
      <c r="B31" s="1" t="s">
        <v>58</v>
      </c>
      <c r="C31" s="2">
        <v>0</v>
      </c>
      <c r="H31" s="2" t="s">
        <v>42</v>
      </c>
      <c r="I31" s="2" t="s">
        <v>42</v>
      </c>
      <c r="J31" s="2">
        <f>'Morris Crane'!$H$14</f>
        <v>180000</v>
      </c>
      <c r="K31" s="2">
        <f>'Morris Crane'!$H$13</f>
        <v>0.1</v>
      </c>
      <c r="L31" s="2" t="s">
        <v>78</v>
      </c>
      <c r="M31" s="1" t="s">
        <v>43</v>
      </c>
      <c r="P31" s="2" t="b">
        <v>0</v>
      </c>
    </row>
    <row r="32" spans="1:16" x14ac:dyDescent="0.25">
      <c r="A32" s="2">
        <f>'Morris Crane'!$F$26</f>
        <v>260000</v>
      </c>
      <c r="B32" s="1" t="s">
        <v>52</v>
      </c>
      <c r="C32" s="2">
        <v>0</v>
      </c>
      <c r="H32" s="2" t="s">
        <v>42</v>
      </c>
      <c r="I32" s="2" t="s">
        <v>42</v>
      </c>
      <c r="J32" s="2">
        <f>'Morris Crane'!$E$26</f>
        <v>280000</v>
      </c>
      <c r="K32" s="2">
        <f>'Morris Crane'!$E$25</f>
        <v>0.5</v>
      </c>
      <c r="L32" s="2" t="s">
        <v>62</v>
      </c>
      <c r="M32" s="1" t="s">
        <v>43</v>
      </c>
      <c r="P32" s="2" t="b">
        <v>0</v>
      </c>
    </row>
    <row r="33" spans="1:16" x14ac:dyDescent="0.25">
      <c r="A33" s="2">
        <f>'Morris Crane'!$F$42</f>
        <v>33950</v>
      </c>
      <c r="B33" s="1" t="s">
        <v>53</v>
      </c>
      <c r="C33" s="2">
        <v>0</v>
      </c>
      <c r="I33" s="2" t="s">
        <v>42</v>
      </c>
      <c r="J33" s="2">
        <f>'Morris Crane'!$E$42</f>
        <v>0</v>
      </c>
      <c r="K33" s="2">
        <f>'Morris Crane'!$E$41</f>
        <v>0.5</v>
      </c>
      <c r="L33" s="2" t="s">
        <v>81</v>
      </c>
      <c r="M33" s="1" t="s">
        <v>43</v>
      </c>
      <c r="O33" s="2" t="str">
        <f>'Morris Crane'!$F$41</f>
        <v>Pursue Stern?</v>
      </c>
      <c r="P33" s="2" t="b">
        <v>0</v>
      </c>
    </row>
    <row r="34" spans="1:16" x14ac:dyDescent="0.25">
      <c r="A34" s="2">
        <f>'Morris Crane'!$G$38</f>
        <v>33950</v>
      </c>
      <c r="B34" s="1" t="s">
        <v>52</v>
      </c>
      <c r="C34" s="2">
        <v>0</v>
      </c>
      <c r="I34" s="2" t="s">
        <v>42</v>
      </c>
      <c r="J34" s="2">
        <f>'Morris Crane'!$F$38</f>
        <v>-10000</v>
      </c>
      <c r="L34" s="2" t="s">
        <v>82</v>
      </c>
      <c r="M34" s="1" t="s">
        <v>43</v>
      </c>
      <c r="O34" s="2" t="str">
        <f>'Morris Crane'!$G$37</f>
        <v>Does Stern Buy?</v>
      </c>
      <c r="P34" s="2" t="b">
        <v>0</v>
      </c>
    </row>
    <row r="35" spans="1:16" x14ac:dyDescent="0.25">
      <c r="A35" s="2">
        <f>'Morris Crane'!$H$32</f>
        <v>113000.00000000001</v>
      </c>
      <c r="B35" s="1" t="s">
        <v>52</v>
      </c>
      <c r="C35" s="2">
        <v>0</v>
      </c>
      <c r="I35" s="2" t="s">
        <v>42</v>
      </c>
      <c r="J35" s="2">
        <f>'Morris Crane'!$G$32</f>
        <v>0</v>
      </c>
      <c r="K35" s="2">
        <f>'Morris Crane'!$G$31</f>
        <v>0.15</v>
      </c>
      <c r="L35" s="2" t="s">
        <v>83</v>
      </c>
      <c r="M35" s="1" t="s">
        <v>43</v>
      </c>
      <c r="O35" s="2" t="str">
        <f>'Morris Crane'!$H$31</f>
        <v>For How Much?</v>
      </c>
      <c r="P35" s="2" t="b">
        <v>0</v>
      </c>
    </row>
    <row r="36" spans="1:16" x14ac:dyDescent="0.25">
      <c r="A36" s="2">
        <f>'Morris Crane'!$I$30</f>
        <v>70000</v>
      </c>
      <c r="B36" s="1" t="s">
        <v>56</v>
      </c>
      <c r="C36" s="2">
        <v>0</v>
      </c>
      <c r="H36" s="2" t="s">
        <v>42</v>
      </c>
      <c r="I36" s="2" t="s">
        <v>42</v>
      </c>
      <c r="J36" s="2">
        <f>'Morris Crane'!$H$30</f>
        <v>100000</v>
      </c>
      <c r="K36" s="2">
        <f>'Morris Crane'!$H$29</f>
        <v>0.2</v>
      </c>
      <c r="L36" s="2" t="s">
        <v>84</v>
      </c>
      <c r="M36" s="1" t="s">
        <v>43</v>
      </c>
      <c r="P36" s="2" t="b">
        <v>0</v>
      </c>
    </row>
    <row r="37" spans="1:16" x14ac:dyDescent="0.25">
      <c r="A37" s="2">
        <f>'Morris Crane'!$I$34</f>
        <v>120000</v>
      </c>
      <c r="B37" s="1" t="s">
        <v>57</v>
      </c>
      <c r="C37" s="2">
        <v>0</v>
      </c>
      <c r="H37" s="2" t="s">
        <v>42</v>
      </c>
      <c r="I37" s="2" t="s">
        <v>42</v>
      </c>
      <c r="J37" s="2">
        <f>'Morris Crane'!$H$34</f>
        <v>150000</v>
      </c>
      <c r="K37" s="2">
        <f>'Morris Crane'!$H$33</f>
        <v>0.7</v>
      </c>
      <c r="L37" s="2" t="s">
        <v>84</v>
      </c>
      <c r="M37" s="1" t="s">
        <v>43</v>
      </c>
      <c r="P37" s="2" t="b">
        <v>0</v>
      </c>
    </row>
    <row r="38" spans="1:16" x14ac:dyDescent="0.25">
      <c r="A38" s="2">
        <f>'Morris Crane'!$I$36</f>
        <v>150000</v>
      </c>
      <c r="B38" s="1" t="s">
        <v>58</v>
      </c>
      <c r="C38" s="2">
        <v>0</v>
      </c>
      <c r="H38" s="2" t="s">
        <v>42</v>
      </c>
      <c r="I38" s="2" t="s">
        <v>42</v>
      </c>
      <c r="J38" s="2">
        <f>'Morris Crane'!$H$36</f>
        <v>180000</v>
      </c>
      <c r="K38" s="2">
        <f>'Morris Crane'!$H$35</f>
        <v>0.1</v>
      </c>
      <c r="L38" s="2" t="s">
        <v>84</v>
      </c>
      <c r="M38" s="1" t="s">
        <v>43</v>
      </c>
      <c r="P38" s="2" t="b">
        <v>0</v>
      </c>
    </row>
    <row r="39" spans="1:16" x14ac:dyDescent="0.25">
      <c r="A39" s="2">
        <f>'Morris Crane'!$H$40</f>
        <v>20000</v>
      </c>
      <c r="B39" s="1" t="s">
        <v>53</v>
      </c>
      <c r="C39" s="2">
        <v>0</v>
      </c>
      <c r="H39" s="2" t="s">
        <v>42</v>
      </c>
      <c r="I39" s="2" t="s">
        <v>42</v>
      </c>
      <c r="J39" s="13">
        <f>'Morris Crane'!$G$40</f>
        <v>50000</v>
      </c>
      <c r="K39" s="2">
        <f>'Morris Crane'!$G$39</f>
        <v>0.85</v>
      </c>
      <c r="L39" s="2" t="s">
        <v>65</v>
      </c>
      <c r="M39" s="1" t="s">
        <v>43</v>
      </c>
      <c r="P39" s="2" t="b">
        <v>0</v>
      </c>
    </row>
    <row r="40" spans="1:16" x14ac:dyDescent="0.25">
      <c r="A40" s="2">
        <f>'Morris Crane'!$G$44</f>
        <v>30000</v>
      </c>
      <c r="B40" s="1" t="s">
        <v>53</v>
      </c>
      <c r="C40" s="2">
        <v>0</v>
      </c>
      <c r="H40" s="2" t="s">
        <v>42</v>
      </c>
      <c r="I40" s="2" t="s">
        <v>42</v>
      </c>
      <c r="J40" s="13">
        <f>'Morris Crane'!$F$44</f>
        <v>50000</v>
      </c>
      <c r="L40" s="2" t="s">
        <v>85</v>
      </c>
      <c r="M40" s="1" t="s">
        <v>43</v>
      </c>
      <c r="P40" s="2" t="b">
        <v>0</v>
      </c>
    </row>
    <row r="41" spans="1:16" x14ac:dyDescent="0.25">
      <c r="A41" s="2">
        <f>'Morris Crane'!$F$46</f>
        <v>330000</v>
      </c>
      <c r="B41" s="1" t="s">
        <v>52</v>
      </c>
      <c r="C41" s="2">
        <v>0</v>
      </c>
      <c r="H41" s="2" t="s">
        <v>42</v>
      </c>
      <c r="I41" s="2" t="s">
        <v>42</v>
      </c>
      <c r="J41" s="2">
        <f>'Morris Crane'!$E$46</f>
        <v>350000</v>
      </c>
      <c r="K41" s="2">
        <f>'Morris Crane'!$E$45</f>
        <v>0.25</v>
      </c>
      <c r="L41" s="2" t="s">
        <v>63</v>
      </c>
      <c r="M41" s="1" t="s">
        <v>43</v>
      </c>
      <c r="P41" s="2" t="b">
        <v>0</v>
      </c>
    </row>
    <row r="42" spans="1:16" x14ac:dyDescent="0.25">
      <c r="A42" s="2">
        <f>'Morris Crane'!$F$62</f>
        <v>33950</v>
      </c>
      <c r="B42" s="1" t="s">
        <v>53</v>
      </c>
      <c r="C42" s="2">
        <v>0</v>
      </c>
      <c r="I42" s="2" t="s">
        <v>42</v>
      </c>
      <c r="J42" s="2">
        <f>'Morris Crane'!$E$62</f>
        <v>0</v>
      </c>
      <c r="K42" s="2">
        <f>'Morris Crane'!$E$61</f>
        <v>0.75</v>
      </c>
      <c r="L42" s="2" t="s">
        <v>87</v>
      </c>
      <c r="M42" s="1" t="s">
        <v>43</v>
      </c>
      <c r="O42" s="2" t="str">
        <f>'Morris Crane'!$F$61</f>
        <v>Pursue Stern?</v>
      </c>
      <c r="P42" s="2" t="b">
        <v>0</v>
      </c>
    </row>
    <row r="43" spans="1:16" x14ac:dyDescent="0.25">
      <c r="A43" s="2">
        <f>'Morris Crane'!$G$58</f>
        <v>33950</v>
      </c>
      <c r="B43" s="1" t="s">
        <v>52</v>
      </c>
      <c r="C43" s="2">
        <v>0</v>
      </c>
      <c r="I43" s="2" t="s">
        <v>42</v>
      </c>
      <c r="J43" s="2">
        <f>'Morris Crane'!$F$58</f>
        <v>-10000</v>
      </c>
      <c r="L43" s="2" t="s">
        <v>88</v>
      </c>
      <c r="M43" s="1" t="s">
        <v>43</v>
      </c>
      <c r="O43" s="2" t="str">
        <f>'Morris Crane'!$G$57</f>
        <v>Does Stern Buy?</v>
      </c>
      <c r="P43" s="2" t="b">
        <v>0</v>
      </c>
    </row>
    <row r="44" spans="1:16" x14ac:dyDescent="0.25">
      <c r="A44" s="2">
        <f>'Morris Crane'!$H$52</f>
        <v>113000.00000000001</v>
      </c>
      <c r="B44" s="1" t="s">
        <v>52</v>
      </c>
      <c r="C44" s="2">
        <v>0</v>
      </c>
      <c r="I44" s="2" t="s">
        <v>42</v>
      </c>
      <c r="J44" s="2">
        <f>'Morris Crane'!$G$52</f>
        <v>0</v>
      </c>
      <c r="K44" s="2">
        <f>'Morris Crane'!$G$51</f>
        <v>0.15</v>
      </c>
      <c r="L44" s="2" t="s">
        <v>89</v>
      </c>
      <c r="M44" s="1" t="s">
        <v>43</v>
      </c>
      <c r="O44" s="2" t="str">
        <f>'Morris Crane'!$H$51</f>
        <v>For How Much?</v>
      </c>
      <c r="P44" s="2" t="b">
        <v>0</v>
      </c>
    </row>
    <row r="45" spans="1:16" x14ac:dyDescent="0.25">
      <c r="A45" s="2">
        <f>'Morris Crane'!$I$50</f>
        <v>70000</v>
      </c>
      <c r="B45" s="1" t="s">
        <v>56</v>
      </c>
      <c r="C45" s="2">
        <v>0</v>
      </c>
      <c r="H45" s="2" t="s">
        <v>42</v>
      </c>
      <c r="I45" s="2" t="s">
        <v>42</v>
      </c>
      <c r="J45" s="2">
        <f>'Morris Crane'!$H$50</f>
        <v>100000</v>
      </c>
      <c r="K45" s="2">
        <f>'Morris Crane'!$H$49</f>
        <v>0.2</v>
      </c>
      <c r="L45" s="2" t="s">
        <v>90</v>
      </c>
      <c r="M45" s="1" t="s">
        <v>43</v>
      </c>
      <c r="P45" s="2" t="b">
        <v>0</v>
      </c>
    </row>
    <row r="46" spans="1:16" x14ac:dyDescent="0.25">
      <c r="A46" s="2">
        <f>'Morris Crane'!$I$54</f>
        <v>120000</v>
      </c>
      <c r="B46" s="1" t="s">
        <v>57</v>
      </c>
      <c r="C46" s="2">
        <v>0</v>
      </c>
      <c r="H46" s="2" t="s">
        <v>42</v>
      </c>
      <c r="I46" s="2" t="s">
        <v>42</v>
      </c>
      <c r="J46" s="2">
        <f>'Morris Crane'!$H$54</f>
        <v>150000</v>
      </c>
      <c r="K46" s="2">
        <f>'Morris Crane'!$H$53</f>
        <v>0.7</v>
      </c>
      <c r="L46" s="2" t="s">
        <v>90</v>
      </c>
      <c r="M46" s="1" t="s">
        <v>43</v>
      </c>
      <c r="P46" s="2" t="b">
        <v>0</v>
      </c>
    </row>
    <row r="47" spans="1:16" x14ac:dyDescent="0.25">
      <c r="A47" s="2">
        <f>'Morris Crane'!$I$56</f>
        <v>150000</v>
      </c>
      <c r="B47" s="1" t="s">
        <v>58</v>
      </c>
      <c r="C47" s="2">
        <v>0</v>
      </c>
      <c r="H47" s="2" t="s">
        <v>42</v>
      </c>
      <c r="I47" s="2" t="s">
        <v>42</v>
      </c>
      <c r="J47" s="2">
        <f>'Morris Crane'!$H$56</f>
        <v>180000</v>
      </c>
      <c r="K47" s="2">
        <f>'Morris Crane'!$H$55</f>
        <v>0.1</v>
      </c>
      <c r="L47" s="2" t="s">
        <v>90</v>
      </c>
      <c r="M47" s="1" t="s">
        <v>43</v>
      </c>
      <c r="P47" s="2" t="b">
        <v>0</v>
      </c>
    </row>
    <row r="48" spans="1:16" x14ac:dyDescent="0.25">
      <c r="A48" s="2">
        <f>'Morris Crane'!$H$60</f>
        <v>20000</v>
      </c>
      <c r="B48" s="1" t="s">
        <v>53</v>
      </c>
      <c r="C48" s="2">
        <v>0</v>
      </c>
      <c r="H48" s="2" t="s">
        <v>42</v>
      </c>
      <c r="I48" s="2" t="s">
        <v>42</v>
      </c>
      <c r="J48" s="13">
        <f>'Morris Crane'!$G$60</f>
        <v>50000</v>
      </c>
      <c r="K48" s="2">
        <f>'Morris Crane'!$G$59</f>
        <v>0.85</v>
      </c>
      <c r="L48" s="2" t="s">
        <v>91</v>
      </c>
      <c r="M48" s="1" t="s">
        <v>43</v>
      </c>
      <c r="P48" s="2" t="b">
        <v>0</v>
      </c>
    </row>
    <row r="49" spans="1:16" x14ac:dyDescent="0.25">
      <c r="A49" s="2">
        <f>'Morris Crane'!$G$64</f>
        <v>30000</v>
      </c>
      <c r="B49" s="1" t="s">
        <v>53</v>
      </c>
      <c r="C49" s="2">
        <v>0</v>
      </c>
      <c r="H49" s="2" t="s">
        <v>42</v>
      </c>
      <c r="I49" s="2" t="s">
        <v>42</v>
      </c>
      <c r="J49" s="13">
        <f>'Morris Crane'!$F$64</f>
        <v>50000</v>
      </c>
      <c r="L49" s="2" t="s">
        <v>92</v>
      </c>
      <c r="M49" s="1" t="s">
        <v>43</v>
      </c>
      <c r="P49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Morris Crane</vt:lpstr>
      <vt:lpstr>Ship</vt:lpstr>
      <vt:lpstr>treeCalc_3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Posluns</dc:creator>
  <cp:lastModifiedBy>Anthony</cp:lastModifiedBy>
  <dcterms:created xsi:type="dcterms:W3CDTF">2016-10-12T21:06:07Z</dcterms:created>
  <dcterms:modified xsi:type="dcterms:W3CDTF">2024-07-11T23:31:03Z</dcterms:modified>
</cp:coreProperties>
</file>