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1Analytical Decision Making/Assignment3/"/>
    </mc:Choice>
  </mc:AlternateContent>
  <xr:revisionPtr revIDLastSave="36" documentId="8_{CF859296-C1F8-A642-B189-9B489517EE52}" xr6:coauthVersionLast="45" xr6:coauthVersionMax="47" xr10:uidLastSave="{471923CF-1688-4207-AA0A-7A0E9F62CB4C}"/>
  <bookViews>
    <workbookView xWindow="-615" yWindow="1410" windowWidth="12195" windowHeight="9765" xr2:uid="{8783890C-D41C-4CDE-92F9-40542F4D0BE7}"/>
  </bookViews>
  <sheets>
    <sheet name="Sheet1" sheetId="1" r:id="rId1"/>
    <sheet name="treeCalc_1" sheetId="2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3" i="2" l="1"/>
  <c r="K72" i="2"/>
  <c r="J72" i="2"/>
  <c r="K71" i="2"/>
  <c r="J71" i="2"/>
  <c r="K70" i="2"/>
  <c r="J70" i="2"/>
  <c r="J69" i="2"/>
  <c r="O69" i="2"/>
  <c r="K68" i="2"/>
  <c r="J68" i="2"/>
  <c r="K67" i="2"/>
  <c r="J67" i="2"/>
  <c r="J66" i="2"/>
  <c r="O66" i="2"/>
  <c r="K65" i="2"/>
  <c r="J65" i="2"/>
  <c r="K64" i="2"/>
  <c r="J64" i="2"/>
  <c r="J63" i="2"/>
  <c r="O63" i="2"/>
  <c r="K62" i="2"/>
  <c r="J62" i="2"/>
  <c r="O62" i="2"/>
  <c r="J61" i="2"/>
  <c r="O61" i="2"/>
  <c r="K23" i="2"/>
  <c r="J23" i="2"/>
  <c r="O23" i="2"/>
  <c r="J60" i="2"/>
  <c r="K59" i="2"/>
  <c r="J59" i="2"/>
  <c r="K58" i="2"/>
  <c r="J58" i="2"/>
  <c r="K57" i="2"/>
  <c r="J57" i="2"/>
  <c r="J56" i="2"/>
  <c r="O56" i="2"/>
  <c r="K55" i="2"/>
  <c r="J55" i="2"/>
  <c r="K54" i="2"/>
  <c r="J54" i="2"/>
  <c r="J53" i="2"/>
  <c r="O53" i="2"/>
  <c r="K52" i="2"/>
  <c r="J52" i="2"/>
  <c r="K51" i="2"/>
  <c r="J51" i="2"/>
  <c r="J50" i="2"/>
  <c r="O50" i="2"/>
  <c r="K49" i="2"/>
  <c r="J49" i="2"/>
  <c r="O49" i="2"/>
  <c r="J48" i="2"/>
  <c r="O48" i="2"/>
  <c r="K21" i="2"/>
  <c r="J21" i="2"/>
  <c r="O21" i="2"/>
  <c r="K47" i="2"/>
  <c r="J47" i="2"/>
  <c r="K46" i="2"/>
  <c r="J46" i="2"/>
  <c r="K45" i="2"/>
  <c r="J45" i="2"/>
  <c r="J44" i="2"/>
  <c r="O44" i="2"/>
  <c r="K43" i="2"/>
  <c r="J43" i="2"/>
  <c r="K42" i="2"/>
  <c r="J42" i="2"/>
  <c r="J41" i="2"/>
  <c r="O41" i="2"/>
  <c r="K40" i="2"/>
  <c r="J40" i="2"/>
  <c r="K39" i="2"/>
  <c r="J39" i="2"/>
  <c r="J38" i="2"/>
  <c r="O38" i="2"/>
  <c r="K37" i="2"/>
  <c r="J37" i="2"/>
  <c r="O37" i="2"/>
  <c r="J33" i="2"/>
  <c r="O33" i="2"/>
  <c r="K36" i="2"/>
  <c r="J36" i="2"/>
  <c r="K35" i="2"/>
  <c r="J35" i="2"/>
  <c r="J32" i="2"/>
  <c r="O32" i="2"/>
  <c r="K31" i="2"/>
  <c r="J31" i="2"/>
  <c r="K30" i="2"/>
  <c r="J30" i="2"/>
  <c r="J29" i="2"/>
  <c r="O29" i="2"/>
  <c r="K28" i="2"/>
  <c r="J28" i="2"/>
  <c r="K27" i="2"/>
  <c r="J27" i="2"/>
  <c r="J26" i="2"/>
  <c r="O26" i="2"/>
  <c r="K24" i="2"/>
  <c r="J24" i="2"/>
  <c r="O24" i="2"/>
  <c r="K25" i="2"/>
  <c r="J25" i="2"/>
  <c r="J13" i="2"/>
  <c r="O13" i="2"/>
  <c r="J34" i="2"/>
  <c r="K19" i="2"/>
  <c r="J19" i="2"/>
  <c r="O19" i="2"/>
  <c r="K22" i="2"/>
  <c r="J22" i="2"/>
  <c r="J17" i="2"/>
  <c r="O17" i="2"/>
  <c r="K20" i="2"/>
  <c r="J20" i="2"/>
  <c r="J16" i="2"/>
  <c r="O16" i="2"/>
  <c r="K18" i="2"/>
  <c r="J18" i="2"/>
  <c r="J15" i="2"/>
  <c r="O15" i="2"/>
  <c r="J12" i="2"/>
  <c r="O12" i="2"/>
  <c r="J14" i="2"/>
  <c r="K11" i="2"/>
  <c r="J11" i="2"/>
  <c r="O11" i="2"/>
  <c r="B11" i="2"/>
  <c r="B2" i="2"/>
  <c r="F2" i="2"/>
  <c r="J93" i="1"/>
  <c r="H101" i="1"/>
  <c r="H87" i="1"/>
  <c r="J71" i="1"/>
  <c r="H76" i="1"/>
  <c r="I64" i="1"/>
  <c r="F78" i="1"/>
  <c r="H42" i="1"/>
  <c r="I30" i="1"/>
  <c r="G134" i="1"/>
  <c r="G120" i="1"/>
  <c r="G123" i="1"/>
  <c r="F81" i="1"/>
  <c r="D139" i="1"/>
  <c r="F49" i="1"/>
  <c r="J103" i="1"/>
  <c r="H108" i="1"/>
  <c r="I96" i="1"/>
  <c r="F110" i="1"/>
  <c r="J53" i="1"/>
  <c r="J66" i="1"/>
  <c r="H60" i="1"/>
  <c r="J27" i="1"/>
  <c r="J32" i="1"/>
  <c r="H26" i="1"/>
  <c r="G124" i="1"/>
  <c r="G133" i="1"/>
  <c r="C135" i="1"/>
  <c r="C47" i="1"/>
  <c r="F15" i="1"/>
  <c r="J99" i="1"/>
  <c r="J104" i="1"/>
  <c r="J90" i="1"/>
  <c r="G79" i="1"/>
  <c r="F79" i="1"/>
  <c r="J62" i="1"/>
  <c r="F73" i="1"/>
  <c r="J23" i="1"/>
  <c r="J28" i="1"/>
  <c r="F39" i="1"/>
  <c r="E125" i="1"/>
  <c r="G129" i="1"/>
  <c r="D136" i="1"/>
  <c r="D48" i="1"/>
  <c r="E52" i="1"/>
  <c r="G111" i="1"/>
  <c r="F111" i="1"/>
  <c r="J94" i="1"/>
  <c r="F105" i="1"/>
  <c r="J61" i="1"/>
  <c r="H69" i="1"/>
  <c r="H55" i="1"/>
  <c r="J33" i="1"/>
  <c r="H35" i="1"/>
  <c r="H21" i="1"/>
  <c r="F132" i="1"/>
  <c r="F118" i="1"/>
  <c r="E138" i="1"/>
  <c r="F50" i="1"/>
  <c r="E18" i="1"/>
  <c r="F44" i="1"/>
  <c r="H107" i="1"/>
  <c r="G112" i="1"/>
  <c r="H95" i="1"/>
  <c r="G106" i="1"/>
  <c r="J57" i="1"/>
  <c r="I70" i="1"/>
  <c r="I56" i="1"/>
  <c r="J31" i="1"/>
  <c r="I36" i="1"/>
  <c r="I22" i="1"/>
  <c r="G128" i="1"/>
  <c r="E122" i="1"/>
  <c r="E137" i="1"/>
  <c r="F16" i="1"/>
  <c r="D17" i="1"/>
  <c r="G45" i="1"/>
  <c r="J89" i="1"/>
  <c r="I102" i="1"/>
  <c r="I88" i="1"/>
  <c r="J67" i="1"/>
  <c r="J72" i="1"/>
  <c r="J58" i="1"/>
  <c r="H41" i="1"/>
  <c r="J38" i="1"/>
  <c r="J24" i="1"/>
  <c r="G130" i="1"/>
  <c r="G116" i="1"/>
  <c r="G119" i="1"/>
  <c r="D83" i="1"/>
  <c r="D140" i="1"/>
  <c r="G46" i="1"/>
  <c r="J85" i="1"/>
  <c r="J98" i="1"/>
  <c r="H92" i="1"/>
  <c r="J65" i="1"/>
  <c r="J68" i="1"/>
  <c r="J54" i="1"/>
  <c r="J37" i="1"/>
  <c r="J34" i="1"/>
  <c r="J20" i="1"/>
  <c r="E131" i="1"/>
  <c r="E117" i="1"/>
  <c r="G115" i="1"/>
  <c r="E84" i="1"/>
  <c r="C139" i="1"/>
  <c r="F45" i="1"/>
  <c r="J97" i="1"/>
  <c r="J100" i="1"/>
  <c r="J86" i="1"/>
  <c r="H75" i="1"/>
  <c r="G80" i="1"/>
  <c r="H63" i="1"/>
  <c r="G74" i="1"/>
  <c r="J19" i="1"/>
  <c r="H29" i="1"/>
  <c r="G40" i="1"/>
  <c r="F126" i="1"/>
  <c r="G127" i="1"/>
  <c r="F82" i="1"/>
  <c r="C114" i="1"/>
  <c r="D51" i="1"/>
  <c r="A23" i="2" l="1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21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33" i="2"/>
  <c r="A37" i="2"/>
  <c r="A38" i="2"/>
  <c r="A39" i="2"/>
  <c r="A40" i="2"/>
  <c r="A41" i="2"/>
  <c r="A42" i="2"/>
  <c r="A43" i="2"/>
  <c r="A44" i="2"/>
  <c r="A45" i="2"/>
  <c r="A46" i="2"/>
  <c r="A47" i="2"/>
  <c r="A24" i="2"/>
  <c r="A26" i="2"/>
  <c r="A27" i="2"/>
  <c r="A28" i="2"/>
  <c r="A29" i="2"/>
  <c r="A30" i="2"/>
  <c r="A31" i="2"/>
  <c r="A32" i="2"/>
  <c r="A35" i="2"/>
  <c r="A36" i="2"/>
  <c r="A25" i="2"/>
  <c r="A34" i="2"/>
  <c r="A22" i="2"/>
  <c r="A20" i="2"/>
  <c r="A19" i="2"/>
  <c r="A18" i="2"/>
  <c r="A17" i="2"/>
  <c r="A15" i="2"/>
  <c r="A16" i="2"/>
  <c r="A14" i="2"/>
  <c r="A12" i="2"/>
  <c r="A13" i="2"/>
  <c r="A11" i="2"/>
</calcChain>
</file>

<file path=xl/sharedStrings.xml><?xml version="1.0" encoding="utf-8"?>
<sst xmlns="http://schemas.openxmlformats.org/spreadsheetml/2006/main" count="364" uniqueCount="121">
  <si>
    <t>Dayton buys at 220000?</t>
  </si>
  <si>
    <t>Chance</t>
  </si>
  <si>
    <t>How much to quote?</t>
  </si>
  <si>
    <t>Stern buys?</t>
  </si>
  <si>
    <t>What to do?</t>
  </si>
  <si>
    <t>Dayton buys at 280000?</t>
  </si>
  <si>
    <t>Dayton buys at 350000?</t>
  </si>
  <si>
    <t>Sell to Stern</t>
  </si>
  <si>
    <t>Name</t>
  </si>
  <si>
    <t>Morris Manufacturing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</si>
  <si>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</si>
  <si>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</si>
  <si>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</si>
  <si>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</si>
  <si>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</si>
  <si>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</si>
  <si>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</si>
  <si>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0,1,1,0,0,Exponential, 0,0,-1,0,-1,-1,.0001</t>
  </si>
  <si>
    <t>Creation Version</t>
  </si>
  <si>
    <t>8.0.1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</si>
  <si>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</si>
  <si>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</si>
  <si>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</si>
  <si>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</si>
  <si>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</si>
  <si>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</si>
  <si>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</si>
  <si>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</si>
  <si>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</si>
  <si>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</si>
  <si>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</si>
  <si>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</si>
  <si>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</si>
  <si>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</si>
  <si>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</si>
  <si>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</si>
  <si>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3840C0AE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</si>
  <si>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</si>
  <si>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</si>
  <si>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</si>
  <si>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</si>
  <si>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</si>
  <si>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</si>
  <si>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</si>
  <si>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</si>
  <si>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</si>
  <si>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</si>
  <si>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</si>
  <si>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</si>
  <si>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</si>
  <si>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</si>
  <si>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</si>
  <si>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</si>
  <si>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</si>
  <si>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2,0,0,3,2,3,4,0,0,0</t>
  </si>
  <si>
    <t>0</t>
  </si>
  <si>
    <t>Sell to Dayton</t>
  </si>
  <si>
    <t>2,0,0,3,5,6,7,1,0,0</t>
  </si>
  <si>
    <t>1,0,0,2,14,15,1,0,0</t>
  </si>
  <si>
    <t>Scrape the crane</t>
  </si>
  <si>
    <t>4,0,0,0,1,0,0</t>
  </si>
  <si>
    <t>$220000</t>
  </si>
  <si>
    <t>1,0,0,2,8,9,2,0,0</t>
  </si>
  <si>
    <t>$280000</t>
  </si>
  <si>
    <t>1,0,0,2,10,11,2,0,0</t>
  </si>
  <si>
    <t>$350000</t>
  </si>
  <si>
    <t>1,0,0,2,12,13,2,0,0</t>
  </si>
  <si>
    <t>Accept</t>
  </si>
  <si>
    <t>4,0,0,0,5,0,0</t>
  </si>
  <si>
    <t>Reject</t>
  </si>
  <si>
    <t>2,0,0,2,23,24,5,0,0</t>
  </si>
  <si>
    <t>4,0,0,0,6,0,0</t>
  </si>
  <si>
    <t>2,0,0,2,38,50,6,0,0</t>
  </si>
  <si>
    <t>4,0,0,0,7,0,0</t>
  </si>
  <si>
    <t>2,0,0,2,51,63,7,0,0</t>
  </si>
  <si>
    <t>Yes</t>
  </si>
  <si>
    <t>2,0,0,3,16,19,22,3,0,0</t>
  </si>
  <si>
    <t>No</t>
  </si>
  <si>
    <t>4,0,0,0,3,0,0</t>
  </si>
  <si>
    <t>$100000</t>
  </si>
  <si>
    <t>1,0,0,2,17,18,14,0,0</t>
  </si>
  <si>
    <t>4,0,0,0,16,0,0</t>
  </si>
  <si>
    <t>$150000</t>
  </si>
  <si>
    <t>1,0,0,2,20,21,14,0,0</t>
  </si>
  <si>
    <t>4,0,0,0,19,0,0</t>
  </si>
  <si>
    <t>$180000</t>
  </si>
  <si>
    <t>1,0,0,2,25,26,14,0,0</t>
  </si>
  <si>
    <t>1,0,0,2,27,37,9,0,0</t>
  </si>
  <si>
    <t>Scrapping</t>
  </si>
  <si>
    <t>4,0,0,0,9,0,0</t>
  </si>
  <si>
    <t>4,0,0,0,22,0,0</t>
  </si>
  <si>
    <t>2,0,0,3,28,31,34,23,0,0</t>
  </si>
  <si>
    <t>1,0,0,2,29,30,27,0,0</t>
  </si>
  <si>
    <t>4,0,0,0,28,0,0</t>
  </si>
  <si>
    <t>Reject - Scrapping</t>
  </si>
  <si>
    <t>1,0,0,2,32,33,27,0,0</t>
  </si>
  <si>
    <t>4,0,0,0,31,0,0</t>
  </si>
  <si>
    <t>1,0,0,2,35,36,27,0,0</t>
  </si>
  <si>
    <t>4,0,0,0,34,0,0</t>
  </si>
  <si>
    <t>4,0,0,0,23,0,0</t>
  </si>
  <si>
    <t>1,0,0,2,39,49,11,0,0</t>
  </si>
  <si>
    <t>2,0,0,3,40,43,46,38,0,0</t>
  </si>
  <si>
    <t>1,0,0,2,41,42,39,0,0</t>
  </si>
  <si>
    <t>4,0,0,0,40,0,0</t>
  </si>
  <si>
    <t>1,0,0,2,44,45,39,0,0</t>
  </si>
  <si>
    <t>4,0,0,0,43,0,0</t>
  </si>
  <si>
    <t>1,0,0,2,47,48,39,0,0</t>
  </si>
  <si>
    <t>4,0,0,0,46,0,0</t>
  </si>
  <si>
    <t>4,0,0,0,38,0,0</t>
  </si>
  <si>
    <t>4,0,0,0,11,0,0</t>
  </si>
  <si>
    <t>1,0,0,2,52,62,13,0,0</t>
  </si>
  <si>
    <t>2,0,0,3,53,56,59,51,0,0</t>
  </si>
  <si>
    <t>1,0,0,2,54,55,52,0,0</t>
  </si>
  <si>
    <t>4,0,0,0,53,0,0</t>
  </si>
  <si>
    <t>1,0,0,2,57,58,52,0,0</t>
  </si>
  <si>
    <t>4,0,0,0,56,0,0</t>
  </si>
  <si>
    <t>1,0,0,2,60,61,52,0,0</t>
  </si>
  <si>
    <t>4,0,0,0,59,0,0</t>
  </si>
  <si>
    <t>4,0,0,0,51,0,0</t>
  </si>
  <si>
    <t>4,0,0,0,13,0,0</t>
  </si>
  <si>
    <t>Stern?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</si>
</sst>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242697</xdr:colOff>
      <xdr:row>110</xdr:row>
      <xdr:rowOff>185420</xdr:rowOff>
    </xdr:from>
    <xdr:to>
      <xdr:col>6</xdr:col>
      <xdr:colOff>127</xdr:colOff>
      <xdr:row>110</xdr:row>
      <xdr:rowOff>185420</xdr:rowOff>
    </xdr:to>
    <xdr:cxnSp macro="_xll.PtreeEvent_ObjectClick">
      <xdr:nvCxnSpPr>
        <xdr:cNvPr id="374" name="PTObj_DBranchHLine_1_63">
          <a:extLst>
            <a:ext uri="{FF2B5EF4-FFF2-40B4-BE49-F238E27FC236}">
              <a16:creationId xmlns:a16="http://schemas.microsoft.com/office/drawing/2014/main" id="{E52BB668-1D60-4D2A-9639-A592E0201016}"/>
            </a:ext>
          </a:extLst>
        </xdr:cNvPr>
        <xdr:cNvCxnSpPr/>
      </xdr:nvCxnSpPr>
      <xdr:spPr>
        <a:xfrm>
          <a:off x="7157847" y="2114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108</xdr:row>
      <xdr:rowOff>180339</xdr:rowOff>
    </xdr:from>
    <xdr:to>
      <xdr:col>5</xdr:col>
      <xdr:colOff>242697</xdr:colOff>
      <xdr:row>110</xdr:row>
      <xdr:rowOff>185420</xdr:rowOff>
    </xdr:to>
    <xdr:cxnSp macro="_xll.PtreeEvent_ObjectClick">
      <xdr:nvCxnSpPr>
        <xdr:cNvPr id="373" name="PTObj_DBranchDLine_1_63">
          <a:extLst>
            <a:ext uri="{FF2B5EF4-FFF2-40B4-BE49-F238E27FC236}">
              <a16:creationId xmlns:a16="http://schemas.microsoft.com/office/drawing/2014/main" id="{123A51BD-5085-4699-B067-8B5FCE797812}"/>
            </a:ext>
          </a:extLst>
        </xdr:cNvPr>
        <xdr:cNvCxnSpPr/>
      </xdr:nvCxnSpPr>
      <xdr:spPr>
        <a:xfrm>
          <a:off x="7005447" y="2075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106</xdr:row>
      <xdr:rowOff>185420</xdr:rowOff>
    </xdr:from>
    <xdr:to>
      <xdr:col>7</xdr:col>
      <xdr:colOff>127</xdr:colOff>
      <xdr:row>106</xdr:row>
      <xdr:rowOff>185420</xdr:rowOff>
    </xdr:to>
    <xdr:cxnSp macro="_xll.PtreeEvent_ObjectClick">
      <xdr:nvCxnSpPr>
        <xdr:cNvPr id="370" name="PTObj_DBranchHLine_1_62">
          <a:extLst>
            <a:ext uri="{FF2B5EF4-FFF2-40B4-BE49-F238E27FC236}">
              <a16:creationId xmlns:a16="http://schemas.microsoft.com/office/drawing/2014/main" id="{182E52D8-DE43-4B5C-8A50-8598873803E6}"/>
            </a:ext>
          </a:extLst>
        </xdr:cNvPr>
        <xdr:cNvCxnSpPr/>
      </xdr:nvCxnSpPr>
      <xdr:spPr>
        <a:xfrm>
          <a:off x="8700897" y="2037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104</xdr:row>
      <xdr:rowOff>180339</xdr:rowOff>
    </xdr:from>
    <xdr:to>
      <xdr:col>6</xdr:col>
      <xdr:colOff>242697</xdr:colOff>
      <xdr:row>106</xdr:row>
      <xdr:rowOff>185420</xdr:rowOff>
    </xdr:to>
    <xdr:cxnSp macro="_xll.PtreeEvent_ObjectClick">
      <xdr:nvCxnSpPr>
        <xdr:cNvPr id="369" name="PTObj_DBranchDLine_1_62">
          <a:extLst>
            <a:ext uri="{FF2B5EF4-FFF2-40B4-BE49-F238E27FC236}">
              <a16:creationId xmlns:a16="http://schemas.microsoft.com/office/drawing/2014/main" id="{4B8BDDA3-49B3-4243-83CC-6F35880842C0}"/>
            </a:ext>
          </a:extLst>
        </xdr:cNvPr>
        <xdr:cNvCxnSpPr/>
      </xdr:nvCxnSpPr>
      <xdr:spPr>
        <a:xfrm>
          <a:off x="8548497" y="1999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102</xdr:row>
      <xdr:rowOff>185420</xdr:rowOff>
    </xdr:from>
    <xdr:to>
      <xdr:col>9</xdr:col>
      <xdr:colOff>127</xdr:colOff>
      <xdr:row>102</xdr:row>
      <xdr:rowOff>185420</xdr:rowOff>
    </xdr:to>
    <xdr:cxnSp macro="_xll.PtreeEvent_ObjectClick">
      <xdr:nvCxnSpPr>
        <xdr:cNvPr id="366" name="PTObj_DBranchHLine_1_61">
          <a:extLst>
            <a:ext uri="{FF2B5EF4-FFF2-40B4-BE49-F238E27FC236}">
              <a16:creationId xmlns:a16="http://schemas.microsoft.com/office/drawing/2014/main" id="{AA2205B3-145F-4D1A-AA8A-E7F6FFBA31D1}"/>
            </a:ext>
          </a:extLst>
        </xdr:cNvPr>
        <xdr:cNvCxnSpPr/>
      </xdr:nvCxnSpPr>
      <xdr:spPr>
        <a:xfrm>
          <a:off x="11786997" y="1961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100</xdr:row>
      <xdr:rowOff>180339</xdr:rowOff>
    </xdr:from>
    <xdr:to>
      <xdr:col>8</xdr:col>
      <xdr:colOff>242697</xdr:colOff>
      <xdr:row>102</xdr:row>
      <xdr:rowOff>185420</xdr:rowOff>
    </xdr:to>
    <xdr:cxnSp macro="_xll.PtreeEvent_ObjectClick">
      <xdr:nvCxnSpPr>
        <xdr:cNvPr id="365" name="PTObj_DBranchDLine_1_61">
          <a:extLst>
            <a:ext uri="{FF2B5EF4-FFF2-40B4-BE49-F238E27FC236}">
              <a16:creationId xmlns:a16="http://schemas.microsoft.com/office/drawing/2014/main" id="{0EB54BAA-7403-44C9-91DB-1AF6BB3184FC}"/>
            </a:ext>
          </a:extLst>
        </xdr:cNvPr>
        <xdr:cNvCxnSpPr/>
      </xdr:nvCxnSpPr>
      <xdr:spPr>
        <a:xfrm>
          <a:off x="11634597" y="19230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98</xdr:row>
      <xdr:rowOff>185420</xdr:rowOff>
    </xdr:from>
    <xdr:to>
      <xdr:col>9</xdr:col>
      <xdr:colOff>127</xdr:colOff>
      <xdr:row>98</xdr:row>
      <xdr:rowOff>185420</xdr:rowOff>
    </xdr:to>
    <xdr:cxnSp macro="_xll.PtreeEvent_ObjectClick">
      <xdr:nvCxnSpPr>
        <xdr:cNvPr id="362" name="PTObj_DBranchHLine_1_60">
          <a:extLst>
            <a:ext uri="{FF2B5EF4-FFF2-40B4-BE49-F238E27FC236}">
              <a16:creationId xmlns:a16="http://schemas.microsoft.com/office/drawing/2014/main" id="{DD44F7DD-A9AC-4A24-8DD1-65A3BAC6B0F2}"/>
            </a:ext>
          </a:extLst>
        </xdr:cNvPr>
        <xdr:cNvCxnSpPr/>
      </xdr:nvCxnSpPr>
      <xdr:spPr>
        <a:xfrm>
          <a:off x="11786997" y="1885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98</xdr:row>
      <xdr:rowOff>185420</xdr:rowOff>
    </xdr:from>
    <xdr:to>
      <xdr:col>8</xdr:col>
      <xdr:colOff>242697</xdr:colOff>
      <xdr:row>100</xdr:row>
      <xdr:rowOff>180339</xdr:rowOff>
    </xdr:to>
    <xdr:cxnSp macro="_xll.PtreeEvent_ObjectClick">
      <xdr:nvCxnSpPr>
        <xdr:cNvPr id="361" name="PTObj_DBranchDLine_1_60">
          <a:extLst>
            <a:ext uri="{FF2B5EF4-FFF2-40B4-BE49-F238E27FC236}">
              <a16:creationId xmlns:a16="http://schemas.microsoft.com/office/drawing/2014/main" id="{8E50EE01-CE4D-44D0-9A97-1B7EDDD60288}"/>
            </a:ext>
          </a:extLst>
        </xdr:cNvPr>
        <xdr:cNvCxnSpPr/>
      </xdr:nvCxnSpPr>
      <xdr:spPr>
        <a:xfrm flipV="1">
          <a:off x="11634597" y="18854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100</xdr:row>
      <xdr:rowOff>185420</xdr:rowOff>
    </xdr:from>
    <xdr:to>
      <xdr:col>8</xdr:col>
      <xdr:colOff>127</xdr:colOff>
      <xdr:row>100</xdr:row>
      <xdr:rowOff>185420</xdr:rowOff>
    </xdr:to>
    <xdr:cxnSp macro="_xll.PtreeEvent_ObjectClick">
      <xdr:nvCxnSpPr>
        <xdr:cNvPr id="358" name="PTObj_DBranchHLine_1_59">
          <a:extLst>
            <a:ext uri="{FF2B5EF4-FFF2-40B4-BE49-F238E27FC236}">
              <a16:creationId xmlns:a16="http://schemas.microsoft.com/office/drawing/2014/main" id="{6A88843D-3573-4B83-82D1-99E9AD150BEF}"/>
            </a:ext>
          </a:extLst>
        </xdr:cNvPr>
        <xdr:cNvCxnSpPr/>
      </xdr:nvCxnSpPr>
      <xdr:spPr>
        <a:xfrm>
          <a:off x="10243947" y="1923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90</xdr:row>
      <xdr:rowOff>180339</xdr:rowOff>
    </xdr:from>
    <xdr:to>
      <xdr:col>7</xdr:col>
      <xdr:colOff>242697</xdr:colOff>
      <xdr:row>100</xdr:row>
      <xdr:rowOff>185420</xdr:rowOff>
    </xdr:to>
    <xdr:cxnSp macro="_xll.PtreeEvent_ObjectClick">
      <xdr:nvCxnSpPr>
        <xdr:cNvPr id="357" name="PTObj_DBranchDLine_1_59">
          <a:extLst>
            <a:ext uri="{FF2B5EF4-FFF2-40B4-BE49-F238E27FC236}">
              <a16:creationId xmlns:a16="http://schemas.microsoft.com/office/drawing/2014/main" id="{13506B74-0BFF-43A3-9A1E-54AD8FEC64B4}"/>
            </a:ext>
          </a:extLst>
        </xdr:cNvPr>
        <xdr:cNvCxnSpPr/>
      </xdr:nvCxnSpPr>
      <xdr:spPr>
        <a:xfrm>
          <a:off x="10091547" y="17325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96</xdr:row>
      <xdr:rowOff>185420</xdr:rowOff>
    </xdr:from>
    <xdr:to>
      <xdr:col>9</xdr:col>
      <xdr:colOff>127</xdr:colOff>
      <xdr:row>96</xdr:row>
      <xdr:rowOff>185420</xdr:rowOff>
    </xdr:to>
    <xdr:cxnSp macro="_xll.PtreeEvent_ObjectClick">
      <xdr:nvCxnSpPr>
        <xdr:cNvPr id="354" name="PTObj_DBranchHLine_1_58">
          <a:extLst>
            <a:ext uri="{FF2B5EF4-FFF2-40B4-BE49-F238E27FC236}">
              <a16:creationId xmlns:a16="http://schemas.microsoft.com/office/drawing/2014/main" id="{B132732A-1021-4ACD-B7A1-4D8D2D2C1F82}"/>
            </a:ext>
          </a:extLst>
        </xdr:cNvPr>
        <xdr:cNvCxnSpPr/>
      </xdr:nvCxnSpPr>
      <xdr:spPr>
        <a:xfrm>
          <a:off x="11786997" y="1847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94</xdr:row>
      <xdr:rowOff>180339</xdr:rowOff>
    </xdr:from>
    <xdr:to>
      <xdr:col>8</xdr:col>
      <xdr:colOff>242697</xdr:colOff>
      <xdr:row>96</xdr:row>
      <xdr:rowOff>185420</xdr:rowOff>
    </xdr:to>
    <xdr:cxnSp macro="_xll.PtreeEvent_ObjectClick">
      <xdr:nvCxnSpPr>
        <xdr:cNvPr id="353" name="PTObj_DBranchDLine_1_58">
          <a:extLst>
            <a:ext uri="{FF2B5EF4-FFF2-40B4-BE49-F238E27FC236}">
              <a16:creationId xmlns:a16="http://schemas.microsoft.com/office/drawing/2014/main" id="{D35771BF-26BD-445F-9626-05530777E1E9}"/>
            </a:ext>
          </a:extLst>
        </xdr:cNvPr>
        <xdr:cNvCxnSpPr/>
      </xdr:nvCxnSpPr>
      <xdr:spPr>
        <a:xfrm>
          <a:off x="11634597" y="1808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92</xdr:row>
      <xdr:rowOff>185420</xdr:rowOff>
    </xdr:from>
    <xdr:to>
      <xdr:col>9</xdr:col>
      <xdr:colOff>127</xdr:colOff>
      <xdr:row>92</xdr:row>
      <xdr:rowOff>185420</xdr:rowOff>
    </xdr:to>
    <xdr:cxnSp macro="_xll.PtreeEvent_ObjectClick">
      <xdr:nvCxnSpPr>
        <xdr:cNvPr id="350" name="PTObj_DBranchHLine_1_57">
          <a:extLst>
            <a:ext uri="{FF2B5EF4-FFF2-40B4-BE49-F238E27FC236}">
              <a16:creationId xmlns:a16="http://schemas.microsoft.com/office/drawing/2014/main" id="{9801475E-24C6-46F1-A0F5-6AC7EA880455}"/>
            </a:ext>
          </a:extLst>
        </xdr:cNvPr>
        <xdr:cNvCxnSpPr/>
      </xdr:nvCxnSpPr>
      <xdr:spPr>
        <a:xfrm>
          <a:off x="11786997" y="1771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92</xdr:row>
      <xdr:rowOff>185420</xdr:rowOff>
    </xdr:from>
    <xdr:to>
      <xdr:col>8</xdr:col>
      <xdr:colOff>242697</xdr:colOff>
      <xdr:row>94</xdr:row>
      <xdr:rowOff>180339</xdr:rowOff>
    </xdr:to>
    <xdr:cxnSp macro="_xll.PtreeEvent_ObjectClick">
      <xdr:nvCxnSpPr>
        <xdr:cNvPr id="349" name="PTObj_DBranchDLine_1_57">
          <a:extLst>
            <a:ext uri="{FF2B5EF4-FFF2-40B4-BE49-F238E27FC236}">
              <a16:creationId xmlns:a16="http://schemas.microsoft.com/office/drawing/2014/main" id="{81950DF0-57F2-42E1-B5A5-CD4C92620AD0}"/>
            </a:ext>
          </a:extLst>
        </xdr:cNvPr>
        <xdr:cNvCxnSpPr/>
      </xdr:nvCxnSpPr>
      <xdr:spPr>
        <a:xfrm flipV="1">
          <a:off x="11634597" y="1771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94</xdr:row>
      <xdr:rowOff>185420</xdr:rowOff>
    </xdr:from>
    <xdr:to>
      <xdr:col>8</xdr:col>
      <xdr:colOff>127</xdr:colOff>
      <xdr:row>94</xdr:row>
      <xdr:rowOff>185420</xdr:rowOff>
    </xdr:to>
    <xdr:cxnSp macro="_xll.PtreeEvent_ObjectClick">
      <xdr:nvCxnSpPr>
        <xdr:cNvPr id="346" name="PTObj_DBranchHLine_1_56">
          <a:extLst>
            <a:ext uri="{FF2B5EF4-FFF2-40B4-BE49-F238E27FC236}">
              <a16:creationId xmlns:a16="http://schemas.microsoft.com/office/drawing/2014/main" id="{6C98065D-7147-4BC8-B7B8-7561A11CA9F5}"/>
            </a:ext>
          </a:extLst>
        </xdr:cNvPr>
        <xdr:cNvCxnSpPr/>
      </xdr:nvCxnSpPr>
      <xdr:spPr>
        <a:xfrm>
          <a:off x="10243947" y="1809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90</xdr:row>
      <xdr:rowOff>180339</xdr:rowOff>
    </xdr:from>
    <xdr:to>
      <xdr:col>7</xdr:col>
      <xdr:colOff>242697</xdr:colOff>
      <xdr:row>94</xdr:row>
      <xdr:rowOff>185420</xdr:rowOff>
    </xdr:to>
    <xdr:cxnSp macro="_xll.PtreeEvent_ObjectClick">
      <xdr:nvCxnSpPr>
        <xdr:cNvPr id="345" name="PTObj_DBranchDLine_1_56">
          <a:extLst>
            <a:ext uri="{FF2B5EF4-FFF2-40B4-BE49-F238E27FC236}">
              <a16:creationId xmlns:a16="http://schemas.microsoft.com/office/drawing/2014/main" id="{107889B7-B79F-41A9-860D-D0F8207409E6}"/>
            </a:ext>
          </a:extLst>
        </xdr:cNvPr>
        <xdr:cNvCxnSpPr/>
      </xdr:nvCxnSpPr>
      <xdr:spPr>
        <a:xfrm>
          <a:off x="10091547" y="17325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88</xdr:row>
      <xdr:rowOff>185420</xdr:rowOff>
    </xdr:from>
    <xdr:to>
      <xdr:col>9</xdr:col>
      <xdr:colOff>127</xdr:colOff>
      <xdr:row>88</xdr:row>
      <xdr:rowOff>185420</xdr:rowOff>
    </xdr:to>
    <xdr:cxnSp macro="_xll.PtreeEvent_ObjectClick">
      <xdr:nvCxnSpPr>
        <xdr:cNvPr id="342" name="PTObj_DBranchHLine_1_55">
          <a:extLst>
            <a:ext uri="{FF2B5EF4-FFF2-40B4-BE49-F238E27FC236}">
              <a16:creationId xmlns:a16="http://schemas.microsoft.com/office/drawing/2014/main" id="{51BB74F7-ADF2-4163-9463-3A4F6D3BD2FB}"/>
            </a:ext>
          </a:extLst>
        </xdr:cNvPr>
        <xdr:cNvCxnSpPr/>
      </xdr:nvCxnSpPr>
      <xdr:spPr>
        <a:xfrm>
          <a:off x="11786997" y="1694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86</xdr:row>
      <xdr:rowOff>180339</xdr:rowOff>
    </xdr:from>
    <xdr:to>
      <xdr:col>8</xdr:col>
      <xdr:colOff>242697</xdr:colOff>
      <xdr:row>88</xdr:row>
      <xdr:rowOff>185420</xdr:rowOff>
    </xdr:to>
    <xdr:cxnSp macro="_xll.PtreeEvent_ObjectClick">
      <xdr:nvCxnSpPr>
        <xdr:cNvPr id="341" name="PTObj_DBranchDLine_1_55">
          <a:extLst>
            <a:ext uri="{FF2B5EF4-FFF2-40B4-BE49-F238E27FC236}">
              <a16:creationId xmlns:a16="http://schemas.microsoft.com/office/drawing/2014/main" id="{4F95387B-003D-4B9C-B8B3-218F7B87D1BB}"/>
            </a:ext>
          </a:extLst>
        </xdr:cNvPr>
        <xdr:cNvCxnSpPr/>
      </xdr:nvCxnSpPr>
      <xdr:spPr>
        <a:xfrm>
          <a:off x="11634597" y="16563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84</xdr:row>
      <xdr:rowOff>185420</xdr:rowOff>
    </xdr:from>
    <xdr:to>
      <xdr:col>9</xdr:col>
      <xdr:colOff>127</xdr:colOff>
      <xdr:row>84</xdr:row>
      <xdr:rowOff>185420</xdr:rowOff>
    </xdr:to>
    <xdr:cxnSp macro="_xll.PtreeEvent_ObjectClick">
      <xdr:nvCxnSpPr>
        <xdr:cNvPr id="338" name="PTObj_DBranchHLine_1_54">
          <a:extLst>
            <a:ext uri="{FF2B5EF4-FFF2-40B4-BE49-F238E27FC236}">
              <a16:creationId xmlns:a16="http://schemas.microsoft.com/office/drawing/2014/main" id="{D994DA26-D55D-449D-9A34-6903BF584D36}"/>
            </a:ext>
          </a:extLst>
        </xdr:cNvPr>
        <xdr:cNvCxnSpPr/>
      </xdr:nvCxnSpPr>
      <xdr:spPr>
        <a:xfrm>
          <a:off x="11786997" y="1618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84</xdr:row>
      <xdr:rowOff>185420</xdr:rowOff>
    </xdr:from>
    <xdr:to>
      <xdr:col>8</xdr:col>
      <xdr:colOff>242697</xdr:colOff>
      <xdr:row>86</xdr:row>
      <xdr:rowOff>180339</xdr:rowOff>
    </xdr:to>
    <xdr:cxnSp macro="_xll.PtreeEvent_ObjectClick">
      <xdr:nvCxnSpPr>
        <xdr:cNvPr id="337" name="PTObj_DBranchDLine_1_54">
          <a:extLst>
            <a:ext uri="{FF2B5EF4-FFF2-40B4-BE49-F238E27FC236}">
              <a16:creationId xmlns:a16="http://schemas.microsoft.com/office/drawing/2014/main" id="{82F51D07-22B4-4209-98CF-90EDE3C9AE1D}"/>
            </a:ext>
          </a:extLst>
        </xdr:cNvPr>
        <xdr:cNvCxnSpPr/>
      </xdr:nvCxnSpPr>
      <xdr:spPr>
        <a:xfrm flipV="1">
          <a:off x="11634597" y="1618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86</xdr:row>
      <xdr:rowOff>185420</xdr:rowOff>
    </xdr:from>
    <xdr:to>
      <xdr:col>8</xdr:col>
      <xdr:colOff>127</xdr:colOff>
      <xdr:row>86</xdr:row>
      <xdr:rowOff>185420</xdr:rowOff>
    </xdr:to>
    <xdr:cxnSp macro="_xll.PtreeEvent_ObjectClick">
      <xdr:nvCxnSpPr>
        <xdr:cNvPr id="334" name="PTObj_DBranchHLine_1_53">
          <a:extLst>
            <a:ext uri="{FF2B5EF4-FFF2-40B4-BE49-F238E27FC236}">
              <a16:creationId xmlns:a16="http://schemas.microsoft.com/office/drawing/2014/main" id="{C5855FBB-6694-4335-B589-4D2EBF83BA07}"/>
            </a:ext>
          </a:extLst>
        </xdr:cNvPr>
        <xdr:cNvCxnSpPr/>
      </xdr:nvCxnSpPr>
      <xdr:spPr>
        <a:xfrm>
          <a:off x="10243947" y="1656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86</xdr:row>
      <xdr:rowOff>185420</xdr:rowOff>
    </xdr:from>
    <xdr:to>
      <xdr:col>7</xdr:col>
      <xdr:colOff>242697</xdr:colOff>
      <xdr:row>90</xdr:row>
      <xdr:rowOff>180339</xdr:rowOff>
    </xdr:to>
    <xdr:cxnSp macro="_xll.PtreeEvent_ObjectClick">
      <xdr:nvCxnSpPr>
        <xdr:cNvPr id="333" name="PTObj_DBranchDLine_1_53">
          <a:extLst>
            <a:ext uri="{FF2B5EF4-FFF2-40B4-BE49-F238E27FC236}">
              <a16:creationId xmlns:a16="http://schemas.microsoft.com/office/drawing/2014/main" id="{6216921E-6EC7-49EE-BBA4-1BF22FE3BAF1}"/>
            </a:ext>
          </a:extLst>
        </xdr:cNvPr>
        <xdr:cNvCxnSpPr/>
      </xdr:nvCxnSpPr>
      <xdr:spPr>
        <a:xfrm flipV="1">
          <a:off x="10091547" y="16568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90</xdr:row>
      <xdr:rowOff>185420</xdr:rowOff>
    </xdr:from>
    <xdr:to>
      <xdr:col>7</xdr:col>
      <xdr:colOff>127</xdr:colOff>
      <xdr:row>90</xdr:row>
      <xdr:rowOff>185420</xdr:rowOff>
    </xdr:to>
    <xdr:cxnSp macro="_xll.PtreeEvent_ObjectClick">
      <xdr:nvCxnSpPr>
        <xdr:cNvPr id="330" name="PTObj_DBranchHLine_1_52">
          <a:extLst>
            <a:ext uri="{FF2B5EF4-FFF2-40B4-BE49-F238E27FC236}">
              <a16:creationId xmlns:a16="http://schemas.microsoft.com/office/drawing/2014/main" id="{04049D3E-1F2E-46FB-B1D1-69451ABAF4F6}"/>
            </a:ext>
          </a:extLst>
        </xdr:cNvPr>
        <xdr:cNvCxnSpPr/>
      </xdr:nvCxnSpPr>
      <xdr:spPr>
        <a:xfrm>
          <a:off x="8700897" y="1733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90</xdr:row>
      <xdr:rowOff>185420</xdr:rowOff>
    </xdr:from>
    <xdr:to>
      <xdr:col>6</xdr:col>
      <xdr:colOff>242697</xdr:colOff>
      <xdr:row>104</xdr:row>
      <xdr:rowOff>180339</xdr:rowOff>
    </xdr:to>
    <xdr:cxnSp macro="_xll.PtreeEvent_ObjectClick">
      <xdr:nvCxnSpPr>
        <xdr:cNvPr id="329" name="PTObj_DBranchDLine_1_52">
          <a:extLst>
            <a:ext uri="{FF2B5EF4-FFF2-40B4-BE49-F238E27FC236}">
              <a16:creationId xmlns:a16="http://schemas.microsoft.com/office/drawing/2014/main" id="{CA96FCED-3A84-406D-9174-F26F01310828}"/>
            </a:ext>
          </a:extLst>
        </xdr:cNvPr>
        <xdr:cNvCxnSpPr/>
      </xdr:nvCxnSpPr>
      <xdr:spPr>
        <a:xfrm flipV="1">
          <a:off x="8548497" y="17330420"/>
          <a:ext cx="152400" cy="2661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104</xdr:row>
      <xdr:rowOff>185420</xdr:rowOff>
    </xdr:from>
    <xdr:to>
      <xdr:col>6</xdr:col>
      <xdr:colOff>127</xdr:colOff>
      <xdr:row>104</xdr:row>
      <xdr:rowOff>185420</xdr:rowOff>
    </xdr:to>
    <xdr:cxnSp macro="_xll.PtreeEvent_ObjectClick">
      <xdr:nvCxnSpPr>
        <xdr:cNvPr id="326" name="PTObj_DBranchHLine_1_51">
          <a:extLst>
            <a:ext uri="{FF2B5EF4-FFF2-40B4-BE49-F238E27FC236}">
              <a16:creationId xmlns:a16="http://schemas.microsoft.com/office/drawing/2014/main" id="{84C14064-57D6-4C64-950A-1820833943F7}"/>
            </a:ext>
          </a:extLst>
        </xdr:cNvPr>
        <xdr:cNvCxnSpPr/>
      </xdr:nvCxnSpPr>
      <xdr:spPr>
        <a:xfrm>
          <a:off x="7157847" y="1999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104</xdr:row>
      <xdr:rowOff>185420</xdr:rowOff>
    </xdr:from>
    <xdr:to>
      <xdr:col>5</xdr:col>
      <xdr:colOff>242697</xdr:colOff>
      <xdr:row>108</xdr:row>
      <xdr:rowOff>180339</xdr:rowOff>
    </xdr:to>
    <xdr:cxnSp macro="_xll.PtreeEvent_ObjectClick">
      <xdr:nvCxnSpPr>
        <xdr:cNvPr id="325" name="PTObj_DBranchDLine_1_51">
          <a:extLst>
            <a:ext uri="{FF2B5EF4-FFF2-40B4-BE49-F238E27FC236}">
              <a16:creationId xmlns:a16="http://schemas.microsoft.com/office/drawing/2014/main" id="{D13FA17B-6012-4D64-8B76-73CB0B882915}"/>
            </a:ext>
          </a:extLst>
        </xdr:cNvPr>
        <xdr:cNvCxnSpPr/>
      </xdr:nvCxnSpPr>
      <xdr:spPr>
        <a:xfrm flipV="1">
          <a:off x="7005447" y="19997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108</xdr:row>
      <xdr:rowOff>185420</xdr:rowOff>
    </xdr:from>
    <xdr:to>
      <xdr:col>5</xdr:col>
      <xdr:colOff>127</xdr:colOff>
      <xdr:row>108</xdr:row>
      <xdr:rowOff>185420</xdr:rowOff>
    </xdr:to>
    <xdr:cxnSp macro="_xll.PtreeEvent_ObjectClick">
      <xdr:nvCxnSpPr>
        <xdr:cNvPr id="322" name="PTObj_DBranchHLine_1_13">
          <a:extLst>
            <a:ext uri="{FF2B5EF4-FFF2-40B4-BE49-F238E27FC236}">
              <a16:creationId xmlns:a16="http://schemas.microsoft.com/office/drawing/2014/main" id="{3A336739-FBD4-48ED-82FF-09377C1A8176}"/>
            </a:ext>
          </a:extLst>
        </xdr:cNvPr>
        <xdr:cNvCxnSpPr/>
      </xdr:nvCxnSpPr>
      <xdr:spPr>
        <a:xfrm>
          <a:off x="5614797" y="2075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82</xdr:row>
      <xdr:rowOff>180339</xdr:rowOff>
    </xdr:from>
    <xdr:to>
      <xdr:col>4</xdr:col>
      <xdr:colOff>242697</xdr:colOff>
      <xdr:row>108</xdr:row>
      <xdr:rowOff>185420</xdr:rowOff>
    </xdr:to>
    <xdr:cxnSp macro="_xll.PtreeEvent_ObjectClick">
      <xdr:nvCxnSpPr>
        <xdr:cNvPr id="321" name="PTObj_DBranchDLine_1_13">
          <a:extLst>
            <a:ext uri="{FF2B5EF4-FFF2-40B4-BE49-F238E27FC236}">
              <a16:creationId xmlns:a16="http://schemas.microsoft.com/office/drawing/2014/main" id="{D48ED4CB-C0CE-4331-A897-1E9628A70ABC}"/>
            </a:ext>
          </a:extLst>
        </xdr:cNvPr>
        <xdr:cNvCxnSpPr/>
      </xdr:nvCxnSpPr>
      <xdr:spPr>
        <a:xfrm>
          <a:off x="5462397" y="15801339"/>
          <a:ext cx="152400" cy="495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78</xdr:row>
      <xdr:rowOff>185420</xdr:rowOff>
    </xdr:from>
    <xdr:to>
      <xdr:col>6</xdr:col>
      <xdr:colOff>127</xdr:colOff>
      <xdr:row>78</xdr:row>
      <xdr:rowOff>185420</xdr:rowOff>
    </xdr:to>
    <xdr:cxnSp macro="_xll.PtreeEvent_ObjectClick">
      <xdr:nvCxnSpPr>
        <xdr:cNvPr id="314" name="PTObj_DBranchHLine_1_50">
          <a:extLst>
            <a:ext uri="{FF2B5EF4-FFF2-40B4-BE49-F238E27FC236}">
              <a16:creationId xmlns:a16="http://schemas.microsoft.com/office/drawing/2014/main" id="{3DC74FD9-433F-4F92-BE52-08E8A4198AA9}"/>
            </a:ext>
          </a:extLst>
        </xdr:cNvPr>
        <xdr:cNvCxnSpPr/>
      </xdr:nvCxnSpPr>
      <xdr:spPr>
        <a:xfrm>
          <a:off x="7157847" y="1504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76</xdr:row>
      <xdr:rowOff>180339</xdr:rowOff>
    </xdr:from>
    <xdr:to>
      <xdr:col>5</xdr:col>
      <xdr:colOff>242697</xdr:colOff>
      <xdr:row>78</xdr:row>
      <xdr:rowOff>185420</xdr:rowOff>
    </xdr:to>
    <xdr:cxnSp macro="_xll.PtreeEvent_ObjectClick">
      <xdr:nvCxnSpPr>
        <xdr:cNvPr id="313" name="PTObj_DBranchDLine_1_50">
          <a:extLst>
            <a:ext uri="{FF2B5EF4-FFF2-40B4-BE49-F238E27FC236}">
              <a16:creationId xmlns:a16="http://schemas.microsoft.com/office/drawing/2014/main" id="{64C76025-80A4-43FB-84AE-611C1F71B8D3}"/>
            </a:ext>
          </a:extLst>
        </xdr:cNvPr>
        <xdr:cNvCxnSpPr/>
      </xdr:nvCxnSpPr>
      <xdr:spPr>
        <a:xfrm>
          <a:off x="7005447" y="14658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74</xdr:row>
      <xdr:rowOff>185420</xdr:rowOff>
    </xdr:from>
    <xdr:to>
      <xdr:col>7</xdr:col>
      <xdr:colOff>127</xdr:colOff>
      <xdr:row>74</xdr:row>
      <xdr:rowOff>185420</xdr:rowOff>
    </xdr:to>
    <xdr:cxnSp macro="_xll.PtreeEvent_ObjectClick">
      <xdr:nvCxnSpPr>
        <xdr:cNvPr id="310" name="PTObj_DBranchHLine_1_49">
          <a:extLst>
            <a:ext uri="{FF2B5EF4-FFF2-40B4-BE49-F238E27FC236}">
              <a16:creationId xmlns:a16="http://schemas.microsoft.com/office/drawing/2014/main" id="{3D1DA2C5-0FB5-41DB-A135-0F3E05EE1E1F}"/>
            </a:ext>
          </a:extLst>
        </xdr:cNvPr>
        <xdr:cNvCxnSpPr/>
      </xdr:nvCxnSpPr>
      <xdr:spPr>
        <a:xfrm>
          <a:off x="8700897" y="1428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72</xdr:row>
      <xdr:rowOff>180339</xdr:rowOff>
    </xdr:from>
    <xdr:to>
      <xdr:col>6</xdr:col>
      <xdr:colOff>242697</xdr:colOff>
      <xdr:row>74</xdr:row>
      <xdr:rowOff>185420</xdr:rowOff>
    </xdr:to>
    <xdr:cxnSp macro="_xll.PtreeEvent_ObjectClick">
      <xdr:nvCxnSpPr>
        <xdr:cNvPr id="309" name="PTObj_DBranchDLine_1_49">
          <a:extLst>
            <a:ext uri="{FF2B5EF4-FFF2-40B4-BE49-F238E27FC236}">
              <a16:creationId xmlns:a16="http://schemas.microsoft.com/office/drawing/2014/main" id="{5210DAE6-3BD3-43F2-BA84-B2DE9FC7F176}"/>
            </a:ext>
          </a:extLst>
        </xdr:cNvPr>
        <xdr:cNvCxnSpPr/>
      </xdr:nvCxnSpPr>
      <xdr:spPr>
        <a:xfrm>
          <a:off x="8548497" y="13896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70</xdr:row>
      <xdr:rowOff>185420</xdr:rowOff>
    </xdr:from>
    <xdr:to>
      <xdr:col>9</xdr:col>
      <xdr:colOff>127</xdr:colOff>
      <xdr:row>70</xdr:row>
      <xdr:rowOff>185420</xdr:rowOff>
    </xdr:to>
    <xdr:cxnSp macro="_xll.PtreeEvent_ObjectClick">
      <xdr:nvCxnSpPr>
        <xdr:cNvPr id="306" name="PTObj_DBranchHLine_1_48">
          <a:extLst>
            <a:ext uri="{FF2B5EF4-FFF2-40B4-BE49-F238E27FC236}">
              <a16:creationId xmlns:a16="http://schemas.microsoft.com/office/drawing/2014/main" id="{DE95C33F-1780-4DE4-9F50-3FBF05FE20A4}"/>
            </a:ext>
          </a:extLst>
        </xdr:cNvPr>
        <xdr:cNvCxnSpPr/>
      </xdr:nvCxnSpPr>
      <xdr:spPr>
        <a:xfrm>
          <a:off x="11786997" y="1352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68</xdr:row>
      <xdr:rowOff>180339</xdr:rowOff>
    </xdr:from>
    <xdr:to>
      <xdr:col>8</xdr:col>
      <xdr:colOff>242697</xdr:colOff>
      <xdr:row>70</xdr:row>
      <xdr:rowOff>185420</xdr:rowOff>
    </xdr:to>
    <xdr:cxnSp macro="_xll.PtreeEvent_ObjectClick">
      <xdr:nvCxnSpPr>
        <xdr:cNvPr id="305" name="PTObj_DBranchDLine_1_48">
          <a:extLst>
            <a:ext uri="{FF2B5EF4-FFF2-40B4-BE49-F238E27FC236}">
              <a16:creationId xmlns:a16="http://schemas.microsoft.com/office/drawing/2014/main" id="{AA3E46EF-8FBC-4D27-BCC6-FB887FB17762}"/>
            </a:ext>
          </a:extLst>
        </xdr:cNvPr>
        <xdr:cNvCxnSpPr/>
      </xdr:nvCxnSpPr>
      <xdr:spPr>
        <a:xfrm>
          <a:off x="11634597" y="1313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66</xdr:row>
      <xdr:rowOff>185420</xdr:rowOff>
    </xdr:from>
    <xdr:to>
      <xdr:col>9</xdr:col>
      <xdr:colOff>127</xdr:colOff>
      <xdr:row>66</xdr:row>
      <xdr:rowOff>185420</xdr:rowOff>
    </xdr:to>
    <xdr:cxnSp macro="_xll.PtreeEvent_ObjectClick">
      <xdr:nvCxnSpPr>
        <xdr:cNvPr id="302" name="PTObj_DBranchHLine_1_47">
          <a:extLst>
            <a:ext uri="{FF2B5EF4-FFF2-40B4-BE49-F238E27FC236}">
              <a16:creationId xmlns:a16="http://schemas.microsoft.com/office/drawing/2014/main" id="{F451C1BD-33BC-49D2-9805-C5770BF60EA3}"/>
            </a:ext>
          </a:extLst>
        </xdr:cNvPr>
        <xdr:cNvCxnSpPr/>
      </xdr:nvCxnSpPr>
      <xdr:spPr>
        <a:xfrm>
          <a:off x="11786997" y="1275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66</xdr:row>
      <xdr:rowOff>185420</xdr:rowOff>
    </xdr:from>
    <xdr:to>
      <xdr:col>8</xdr:col>
      <xdr:colOff>242697</xdr:colOff>
      <xdr:row>68</xdr:row>
      <xdr:rowOff>180339</xdr:rowOff>
    </xdr:to>
    <xdr:cxnSp macro="_xll.PtreeEvent_ObjectClick">
      <xdr:nvCxnSpPr>
        <xdr:cNvPr id="301" name="PTObj_DBranchDLine_1_47">
          <a:extLst>
            <a:ext uri="{FF2B5EF4-FFF2-40B4-BE49-F238E27FC236}">
              <a16:creationId xmlns:a16="http://schemas.microsoft.com/office/drawing/2014/main" id="{37467AF0-A3E2-4949-ACB4-C93A982BE37C}"/>
            </a:ext>
          </a:extLst>
        </xdr:cNvPr>
        <xdr:cNvCxnSpPr/>
      </xdr:nvCxnSpPr>
      <xdr:spPr>
        <a:xfrm flipV="1">
          <a:off x="11634597" y="1275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68</xdr:row>
      <xdr:rowOff>185420</xdr:rowOff>
    </xdr:from>
    <xdr:to>
      <xdr:col>8</xdr:col>
      <xdr:colOff>127</xdr:colOff>
      <xdr:row>68</xdr:row>
      <xdr:rowOff>185420</xdr:rowOff>
    </xdr:to>
    <xdr:cxnSp macro="_xll.PtreeEvent_ObjectClick">
      <xdr:nvCxnSpPr>
        <xdr:cNvPr id="298" name="PTObj_DBranchHLine_1_46">
          <a:extLst>
            <a:ext uri="{FF2B5EF4-FFF2-40B4-BE49-F238E27FC236}">
              <a16:creationId xmlns:a16="http://schemas.microsoft.com/office/drawing/2014/main" id="{FD0792B6-0A67-424A-A489-AB7FA51C6F22}"/>
            </a:ext>
          </a:extLst>
        </xdr:cNvPr>
        <xdr:cNvCxnSpPr/>
      </xdr:nvCxnSpPr>
      <xdr:spPr>
        <a:xfrm>
          <a:off x="10243947" y="1313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58</xdr:row>
      <xdr:rowOff>180339</xdr:rowOff>
    </xdr:from>
    <xdr:to>
      <xdr:col>7</xdr:col>
      <xdr:colOff>242697</xdr:colOff>
      <xdr:row>68</xdr:row>
      <xdr:rowOff>185420</xdr:rowOff>
    </xdr:to>
    <xdr:cxnSp macro="_xll.PtreeEvent_ObjectClick">
      <xdr:nvCxnSpPr>
        <xdr:cNvPr id="297" name="PTObj_DBranchDLine_1_46">
          <a:extLst>
            <a:ext uri="{FF2B5EF4-FFF2-40B4-BE49-F238E27FC236}">
              <a16:creationId xmlns:a16="http://schemas.microsoft.com/office/drawing/2014/main" id="{CE927FE3-627D-46F8-B74F-0ABA5564217A}"/>
            </a:ext>
          </a:extLst>
        </xdr:cNvPr>
        <xdr:cNvCxnSpPr/>
      </xdr:nvCxnSpPr>
      <xdr:spPr>
        <a:xfrm>
          <a:off x="10091547" y="11229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64</xdr:row>
      <xdr:rowOff>185420</xdr:rowOff>
    </xdr:from>
    <xdr:to>
      <xdr:col>9</xdr:col>
      <xdr:colOff>127</xdr:colOff>
      <xdr:row>64</xdr:row>
      <xdr:rowOff>185420</xdr:rowOff>
    </xdr:to>
    <xdr:cxnSp macro="_xll.PtreeEvent_ObjectClick">
      <xdr:nvCxnSpPr>
        <xdr:cNvPr id="294" name="PTObj_DBranchHLine_1_45">
          <a:extLst>
            <a:ext uri="{FF2B5EF4-FFF2-40B4-BE49-F238E27FC236}">
              <a16:creationId xmlns:a16="http://schemas.microsoft.com/office/drawing/2014/main" id="{6A8B96D1-E927-4D44-9052-36D10FC93127}"/>
            </a:ext>
          </a:extLst>
        </xdr:cNvPr>
        <xdr:cNvCxnSpPr/>
      </xdr:nvCxnSpPr>
      <xdr:spPr>
        <a:xfrm>
          <a:off x="11786997" y="1237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62</xdr:row>
      <xdr:rowOff>180339</xdr:rowOff>
    </xdr:from>
    <xdr:to>
      <xdr:col>8</xdr:col>
      <xdr:colOff>242697</xdr:colOff>
      <xdr:row>64</xdr:row>
      <xdr:rowOff>185420</xdr:rowOff>
    </xdr:to>
    <xdr:cxnSp macro="_xll.PtreeEvent_ObjectClick">
      <xdr:nvCxnSpPr>
        <xdr:cNvPr id="293" name="PTObj_DBranchDLine_1_45">
          <a:extLst>
            <a:ext uri="{FF2B5EF4-FFF2-40B4-BE49-F238E27FC236}">
              <a16:creationId xmlns:a16="http://schemas.microsoft.com/office/drawing/2014/main" id="{E98F98A4-F5C2-45DB-8325-7AF48A87AE2A}"/>
            </a:ext>
          </a:extLst>
        </xdr:cNvPr>
        <xdr:cNvCxnSpPr/>
      </xdr:nvCxnSpPr>
      <xdr:spPr>
        <a:xfrm>
          <a:off x="11634597" y="11991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60</xdr:row>
      <xdr:rowOff>185420</xdr:rowOff>
    </xdr:from>
    <xdr:to>
      <xdr:col>9</xdr:col>
      <xdr:colOff>127</xdr:colOff>
      <xdr:row>60</xdr:row>
      <xdr:rowOff>185420</xdr:rowOff>
    </xdr:to>
    <xdr:cxnSp macro="_xll.PtreeEvent_ObjectClick">
      <xdr:nvCxnSpPr>
        <xdr:cNvPr id="290" name="PTObj_DBranchHLine_1_44">
          <a:extLst>
            <a:ext uri="{FF2B5EF4-FFF2-40B4-BE49-F238E27FC236}">
              <a16:creationId xmlns:a16="http://schemas.microsoft.com/office/drawing/2014/main" id="{EA022400-6987-40A5-B7DE-732B34349229}"/>
            </a:ext>
          </a:extLst>
        </xdr:cNvPr>
        <xdr:cNvCxnSpPr/>
      </xdr:nvCxnSpPr>
      <xdr:spPr>
        <a:xfrm>
          <a:off x="11786997" y="1161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60</xdr:row>
      <xdr:rowOff>185420</xdr:rowOff>
    </xdr:from>
    <xdr:to>
      <xdr:col>8</xdr:col>
      <xdr:colOff>242697</xdr:colOff>
      <xdr:row>62</xdr:row>
      <xdr:rowOff>180339</xdr:rowOff>
    </xdr:to>
    <xdr:cxnSp macro="_xll.PtreeEvent_ObjectClick">
      <xdr:nvCxnSpPr>
        <xdr:cNvPr id="289" name="PTObj_DBranchDLine_1_44">
          <a:extLst>
            <a:ext uri="{FF2B5EF4-FFF2-40B4-BE49-F238E27FC236}">
              <a16:creationId xmlns:a16="http://schemas.microsoft.com/office/drawing/2014/main" id="{025B540F-18FB-4BD0-872A-89FEDBA1D95B}"/>
            </a:ext>
          </a:extLst>
        </xdr:cNvPr>
        <xdr:cNvCxnSpPr/>
      </xdr:nvCxnSpPr>
      <xdr:spPr>
        <a:xfrm flipV="1">
          <a:off x="11634597" y="11615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62</xdr:row>
      <xdr:rowOff>185420</xdr:rowOff>
    </xdr:from>
    <xdr:to>
      <xdr:col>8</xdr:col>
      <xdr:colOff>127</xdr:colOff>
      <xdr:row>62</xdr:row>
      <xdr:rowOff>185420</xdr:rowOff>
    </xdr:to>
    <xdr:cxnSp macro="_xll.PtreeEvent_ObjectClick">
      <xdr:nvCxnSpPr>
        <xdr:cNvPr id="286" name="PTObj_DBranchHLine_1_43">
          <a:extLst>
            <a:ext uri="{FF2B5EF4-FFF2-40B4-BE49-F238E27FC236}">
              <a16:creationId xmlns:a16="http://schemas.microsoft.com/office/drawing/2014/main" id="{9151ACF9-4D55-4C89-9F4F-097A6E71021D}"/>
            </a:ext>
          </a:extLst>
        </xdr:cNvPr>
        <xdr:cNvCxnSpPr/>
      </xdr:nvCxnSpPr>
      <xdr:spPr>
        <a:xfrm>
          <a:off x="10243947" y="1199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58</xdr:row>
      <xdr:rowOff>180339</xdr:rowOff>
    </xdr:from>
    <xdr:to>
      <xdr:col>7</xdr:col>
      <xdr:colOff>242697</xdr:colOff>
      <xdr:row>62</xdr:row>
      <xdr:rowOff>185420</xdr:rowOff>
    </xdr:to>
    <xdr:cxnSp macro="_xll.PtreeEvent_ObjectClick">
      <xdr:nvCxnSpPr>
        <xdr:cNvPr id="285" name="PTObj_DBranchDLine_1_43">
          <a:extLst>
            <a:ext uri="{FF2B5EF4-FFF2-40B4-BE49-F238E27FC236}">
              <a16:creationId xmlns:a16="http://schemas.microsoft.com/office/drawing/2014/main" id="{B90E69F3-AD5E-4EC2-AA48-752C0BBEC640}"/>
            </a:ext>
          </a:extLst>
        </xdr:cNvPr>
        <xdr:cNvCxnSpPr/>
      </xdr:nvCxnSpPr>
      <xdr:spPr>
        <a:xfrm>
          <a:off x="10091547" y="11229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56</xdr:row>
      <xdr:rowOff>185420</xdr:rowOff>
    </xdr:from>
    <xdr:to>
      <xdr:col>9</xdr:col>
      <xdr:colOff>127</xdr:colOff>
      <xdr:row>56</xdr:row>
      <xdr:rowOff>185420</xdr:rowOff>
    </xdr:to>
    <xdr:cxnSp macro="_xll.PtreeEvent_ObjectClick">
      <xdr:nvCxnSpPr>
        <xdr:cNvPr id="282" name="PTObj_DBranchHLine_1_42">
          <a:extLst>
            <a:ext uri="{FF2B5EF4-FFF2-40B4-BE49-F238E27FC236}">
              <a16:creationId xmlns:a16="http://schemas.microsoft.com/office/drawing/2014/main" id="{0AAE7B45-6284-4F9E-ACF4-B0AA4C2E8837}"/>
            </a:ext>
          </a:extLst>
        </xdr:cNvPr>
        <xdr:cNvCxnSpPr/>
      </xdr:nvCxnSpPr>
      <xdr:spPr>
        <a:xfrm>
          <a:off x="11786997" y="1085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54</xdr:row>
      <xdr:rowOff>180339</xdr:rowOff>
    </xdr:from>
    <xdr:to>
      <xdr:col>8</xdr:col>
      <xdr:colOff>242697</xdr:colOff>
      <xdr:row>56</xdr:row>
      <xdr:rowOff>185420</xdr:rowOff>
    </xdr:to>
    <xdr:cxnSp macro="_xll.PtreeEvent_ObjectClick">
      <xdr:nvCxnSpPr>
        <xdr:cNvPr id="281" name="PTObj_DBranchDLine_1_42">
          <a:extLst>
            <a:ext uri="{FF2B5EF4-FFF2-40B4-BE49-F238E27FC236}">
              <a16:creationId xmlns:a16="http://schemas.microsoft.com/office/drawing/2014/main" id="{F738AFBD-44F2-4A31-AC5A-063FF3DA998D}"/>
            </a:ext>
          </a:extLst>
        </xdr:cNvPr>
        <xdr:cNvCxnSpPr/>
      </xdr:nvCxnSpPr>
      <xdr:spPr>
        <a:xfrm>
          <a:off x="11634597" y="1046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52</xdr:row>
      <xdr:rowOff>185420</xdr:rowOff>
    </xdr:from>
    <xdr:to>
      <xdr:col>9</xdr:col>
      <xdr:colOff>127</xdr:colOff>
      <xdr:row>52</xdr:row>
      <xdr:rowOff>185420</xdr:rowOff>
    </xdr:to>
    <xdr:cxnSp macro="_xll.PtreeEvent_ObjectClick">
      <xdr:nvCxnSpPr>
        <xdr:cNvPr id="278" name="PTObj_DBranchHLine_1_41">
          <a:extLst>
            <a:ext uri="{FF2B5EF4-FFF2-40B4-BE49-F238E27FC236}">
              <a16:creationId xmlns:a16="http://schemas.microsoft.com/office/drawing/2014/main" id="{0C5B92D0-581C-45B3-83A7-4D560D3CEEAE}"/>
            </a:ext>
          </a:extLst>
        </xdr:cNvPr>
        <xdr:cNvCxnSpPr/>
      </xdr:nvCxnSpPr>
      <xdr:spPr>
        <a:xfrm>
          <a:off x="11786997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52</xdr:row>
      <xdr:rowOff>185420</xdr:rowOff>
    </xdr:from>
    <xdr:to>
      <xdr:col>8</xdr:col>
      <xdr:colOff>242697</xdr:colOff>
      <xdr:row>54</xdr:row>
      <xdr:rowOff>180339</xdr:rowOff>
    </xdr:to>
    <xdr:cxnSp macro="_xll.PtreeEvent_ObjectClick">
      <xdr:nvCxnSpPr>
        <xdr:cNvPr id="277" name="PTObj_DBranchDLine_1_41">
          <a:extLst>
            <a:ext uri="{FF2B5EF4-FFF2-40B4-BE49-F238E27FC236}">
              <a16:creationId xmlns:a16="http://schemas.microsoft.com/office/drawing/2014/main" id="{8CDC24AE-2824-46FD-847C-BA19ADC32D2D}"/>
            </a:ext>
          </a:extLst>
        </xdr:cNvPr>
        <xdr:cNvCxnSpPr/>
      </xdr:nvCxnSpPr>
      <xdr:spPr>
        <a:xfrm flipV="1">
          <a:off x="11634597" y="1009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54</xdr:row>
      <xdr:rowOff>185420</xdr:rowOff>
    </xdr:from>
    <xdr:to>
      <xdr:col>8</xdr:col>
      <xdr:colOff>127</xdr:colOff>
      <xdr:row>54</xdr:row>
      <xdr:rowOff>185420</xdr:rowOff>
    </xdr:to>
    <xdr:cxnSp macro="_xll.PtreeEvent_ObjectClick">
      <xdr:nvCxnSpPr>
        <xdr:cNvPr id="274" name="PTObj_DBranchHLine_1_40">
          <a:extLst>
            <a:ext uri="{FF2B5EF4-FFF2-40B4-BE49-F238E27FC236}">
              <a16:creationId xmlns:a16="http://schemas.microsoft.com/office/drawing/2014/main" id="{D113965F-9CA9-4605-A257-7F6AE40FE6BC}"/>
            </a:ext>
          </a:extLst>
        </xdr:cNvPr>
        <xdr:cNvCxnSpPr/>
      </xdr:nvCxnSpPr>
      <xdr:spPr>
        <a:xfrm>
          <a:off x="10243947" y="1047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54</xdr:row>
      <xdr:rowOff>185420</xdr:rowOff>
    </xdr:from>
    <xdr:to>
      <xdr:col>7</xdr:col>
      <xdr:colOff>242697</xdr:colOff>
      <xdr:row>58</xdr:row>
      <xdr:rowOff>180339</xdr:rowOff>
    </xdr:to>
    <xdr:cxnSp macro="_xll.PtreeEvent_ObjectClick">
      <xdr:nvCxnSpPr>
        <xdr:cNvPr id="273" name="PTObj_DBranchDLine_1_40">
          <a:extLst>
            <a:ext uri="{FF2B5EF4-FFF2-40B4-BE49-F238E27FC236}">
              <a16:creationId xmlns:a16="http://schemas.microsoft.com/office/drawing/2014/main" id="{E788AEE8-36A2-4684-BA66-0DB555CE1C90}"/>
            </a:ext>
          </a:extLst>
        </xdr:cNvPr>
        <xdr:cNvCxnSpPr/>
      </xdr:nvCxnSpPr>
      <xdr:spPr>
        <a:xfrm flipV="1">
          <a:off x="10091547" y="10472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270" name="PTObj_DBranchHLine_1_39">
          <a:extLst>
            <a:ext uri="{FF2B5EF4-FFF2-40B4-BE49-F238E27FC236}">
              <a16:creationId xmlns:a16="http://schemas.microsoft.com/office/drawing/2014/main" id="{D4164B62-A27B-4B49-AA11-0C13A7847AAC}"/>
            </a:ext>
          </a:extLst>
        </xdr:cNvPr>
        <xdr:cNvCxnSpPr/>
      </xdr:nvCxnSpPr>
      <xdr:spPr>
        <a:xfrm>
          <a:off x="8700897" y="1123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58</xdr:row>
      <xdr:rowOff>185420</xdr:rowOff>
    </xdr:from>
    <xdr:to>
      <xdr:col>6</xdr:col>
      <xdr:colOff>242697</xdr:colOff>
      <xdr:row>72</xdr:row>
      <xdr:rowOff>180339</xdr:rowOff>
    </xdr:to>
    <xdr:cxnSp macro="_xll.PtreeEvent_ObjectClick">
      <xdr:nvCxnSpPr>
        <xdr:cNvPr id="269" name="PTObj_DBranchDLine_1_39">
          <a:extLst>
            <a:ext uri="{FF2B5EF4-FFF2-40B4-BE49-F238E27FC236}">
              <a16:creationId xmlns:a16="http://schemas.microsoft.com/office/drawing/2014/main" id="{BC41D8EC-A443-4AC8-BE92-AE7F58D71DB5}"/>
            </a:ext>
          </a:extLst>
        </xdr:cNvPr>
        <xdr:cNvCxnSpPr/>
      </xdr:nvCxnSpPr>
      <xdr:spPr>
        <a:xfrm flipV="1">
          <a:off x="8548497" y="11234420"/>
          <a:ext cx="152400" cy="2661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72</xdr:row>
      <xdr:rowOff>185420</xdr:rowOff>
    </xdr:from>
    <xdr:to>
      <xdr:col>6</xdr:col>
      <xdr:colOff>127</xdr:colOff>
      <xdr:row>72</xdr:row>
      <xdr:rowOff>185420</xdr:rowOff>
    </xdr:to>
    <xdr:cxnSp macro="_xll.PtreeEvent_ObjectClick">
      <xdr:nvCxnSpPr>
        <xdr:cNvPr id="266" name="PTObj_DBranchHLine_1_38">
          <a:extLst>
            <a:ext uri="{FF2B5EF4-FFF2-40B4-BE49-F238E27FC236}">
              <a16:creationId xmlns:a16="http://schemas.microsoft.com/office/drawing/2014/main" id="{C44C995A-9013-4765-A377-D77647C2D42A}"/>
            </a:ext>
          </a:extLst>
        </xdr:cNvPr>
        <xdr:cNvCxnSpPr/>
      </xdr:nvCxnSpPr>
      <xdr:spPr>
        <a:xfrm>
          <a:off x="7157847" y="1390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72</xdr:row>
      <xdr:rowOff>185420</xdr:rowOff>
    </xdr:from>
    <xdr:to>
      <xdr:col>5</xdr:col>
      <xdr:colOff>242697</xdr:colOff>
      <xdr:row>76</xdr:row>
      <xdr:rowOff>180339</xdr:rowOff>
    </xdr:to>
    <xdr:cxnSp macro="_xll.PtreeEvent_ObjectClick">
      <xdr:nvCxnSpPr>
        <xdr:cNvPr id="265" name="PTObj_DBranchDLine_1_38">
          <a:extLst>
            <a:ext uri="{FF2B5EF4-FFF2-40B4-BE49-F238E27FC236}">
              <a16:creationId xmlns:a16="http://schemas.microsoft.com/office/drawing/2014/main" id="{BC5456C1-ECA3-426F-BD6D-A136026155FA}"/>
            </a:ext>
          </a:extLst>
        </xdr:cNvPr>
        <xdr:cNvCxnSpPr/>
      </xdr:nvCxnSpPr>
      <xdr:spPr>
        <a:xfrm flipV="1">
          <a:off x="7005447" y="13901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76</xdr:row>
      <xdr:rowOff>185420</xdr:rowOff>
    </xdr:from>
    <xdr:to>
      <xdr:col>5</xdr:col>
      <xdr:colOff>127</xdr:colOff>
      <xdr:row>76</xdr:row>
      <xdr:rowOff>185420</xdr:rowOff>
    </xdr:to>
    <xdr:cxnSp macro="_xll.PtreeEvent_ObjectClick">
      <xdr:nvCxnSpPr>
        <xdr:cNvPr id="262" name="PTObj_DBranchHLine_1_11">
          <a:extLst>
            <a:ext uri="{FF2B5EF4-FFF2-40B4-BE49-F238E27FC236}">
              <a16:creationId xmlns:a16="http://schemas.microsoft.com/office/drawing/2014/main" id="{F2D914A1-F6FC-455D-8E55-8DDD717C6810}"/>
            </a:ext>
          </a:extLst>
        </xdr:cNvPr>
        <xdr:cNvCxnSpPr/>
      </xdr:nvCxnSpPr>
      <xdr:spPr>
        <a:xfrm>
          <a:off x="5614797" y="1466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50</xdr:row>
      <xdr:rowOff>180339</xdr:rowOff>
    </xdr:from>
    <xdr:to>
      <xdr:col>4</xdr:col>
      <xdr:colOff>242697</xdr:colOff>
      <xdr:row>76</xdr:row>
      <xdr:rowOff>185420</xdr:rowOff>
    </xdr:to>
    <xdr:cxnSp macro="_xll.PtreeEvent_ObjectClick">
      <xdr:nvCxnSpPr>
        <xdr:cNvPr id="261" name="PTObj_DBranchDLine_1_11">
          <a:extLst>
            <a:ext uri="{FF2B5EF4-FFF2-40B4-BE49-F238E27FC236}">
              <a16:creationId xmlns:a16="http://schemas.microsoft.com/office/drawing/2014/main" id="{FBEEF092-F561-4617-BFEB-4E0E4EF65C88}"/>
            </a:ext>
          </a:extLst>
        </xdr:cNvPr>
        <xdr:cNvCxnSpPr/>
      </xdr:nvCxnSpPr>
      <xdr:spPr>
        <a:xfrm>
          <a:off x="5462397" y="9705339"/>
          <a:ext cx="152400" cy="495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40</xdr:row>
      <xdr:rowOff>185420</xdr:rowOff>
    </xdr:from>
    <xdr:to>
      <xdr:col>7</xdr:col>
      <xdr:colOff>127</xdr:colOff>
      <xdr:row>40</xdr:row>
      <xdr:rowOff>185420</xdr:rowOff>
    </xdr:to>
    <xdr:cxnSp macro="_xll.PtreeEvent_ObjectClick">
      <xdr:nvCxnSpPr>
        <xdr:cNvPr id="254" name="PTObj_DBranchHLine_1_37">
          <a:extLst>
            <a:ext uri="{FF2B5EF4-FFF2-40B4-BE49-F238E27FC236}">
              <a16:creationId xmlns:a16="http://schemas.microsoft.com/office/drawing/2014/main" id="{78CFB775-8511-4F43-82F5-62B135A9E2C7}"/>
            </a:ext>
          </a:extLst>
        </xdr:cNvPr>
        <xdr:cNvCxnSpPr/>
      </xdr:nvCxnSpPr>
      <xdr:spPr>
        <a:xfrm>
          <a:off x="8700897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38</xdr:row>
      <xdr:rowOff>180339</xdr:rowOff>
    </xdr:from>
    <xdr:to>
      <xdr:col>6</xdr:col>
      <xdr:colOff>242697</xdr:colOff>
      <xdr:row>40</xdr:row>
      <xdr:rowOff>185420</xdr:rowOff>
    </xdr:to>
    <xdr:cxnSp macro="_xll.PtreeEvent_ObjectClick">
      <xdr:nvCxnSpPr>
        <xdr:cNvPr id="253" name="PTObj_DBranchDLine_1_37">
          <a:extLst>
            <a:ext uri="{FF2B5EF4-FFF2-40B4-BE49-F238E27FC236}">
              <a16:creationId xmlns:a16="http://schemas.microsoft.com/office/drawing/2014/main" id="{7FAA4B85-7A38-454D-BDD1-E624A1B70B98}"/>
            </a:ext>
          </a:extLst>
        </xdr:cNvPr>
        <xdr:cNvCxnSpPr/>
      </xdr:nvCxnSpPr>
      <xdr:spPr>
        <a:xfrm>
          <a:off x="8548497" y="741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36</xdr:row>
      <xdr:rowOff>185420</xdr:rowOff>
    </xdr:from>
    <xdr:to>
      <xdr:col>9</xdr:col>
      <xdr:colOff>127</xdr:colOff>
      <xdr:row>36</xdr:row>
      <xdr:rowOff>185420</xdr:rowOff>
    </xdr:to>
    <xdr:cxnSp macro="_xll.PtreeEvent_ObjectClick">
      <xdr:nvCxnSpPr>
        <xdr:cNvPr id="250" name="PTObj_DBranchHLine_1_36">
          <a:extLst>
            <a:ext uri="{FF2B5EF4-FFF2-40B4-BE49-F238E27FC236}">
              <a16:creationId xmlns:a16="http://schemas.microsoft.com/office/drawing/2014/main" id="{A5F232F4-5296-4AE5-BC67-4707520BB179}"/>
            </a:ext>
          </a:extLst>
        </xdr:cNvPr>
        <xdr:cNvCxnSpPr/>
      </xdr:nvCxnSpPr>
      <xdr:spPr>
        <a:xfrm>
          <a:off x="11786997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34</xdr:row>
      <xdr:rowOff>180339</xdr:rowOff>
    </xdr:from>
    <xdr:to>
      <xdr:col>8</xdr:col>
      <xdr:colOff>242697</xdr:colOff>
      <xdr:row>36</xdr:row>
      <xdr:rowOff>185420</xdr:rowOff>
    </xdr:to>
    <xdr:cxnSp macro="_xll.PtreeEvent_ObjectClick">
      <xdr:nvCxnSpPr>
        <xdr:cNvPr id="249" name="PTObj_DBranchDLine_1_36">
          <a:extLst>
            <a:ext uri="{FF2B5EF4-FFF2-40B4-BE49-F238E27FC236}">
              <a16:creationId xmlns:a16="http://schemas.microsoft.com/office/drawing/2014/main" id="{B46291A6-1B39-4AB1-A724-9123C366685E}"/>
            </a:ext>
          </a:extLst>
        </xdr:cNvPr>
        <xdr:cNvCxnSpPr/>
      </xdr:nvCxnSpPr>
      <xdr:spPr>
        <a:xfrm>
          <a:off x="11634597" y="665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32</xdr:row>
      <xdr:rowOff>185420</xdr:rowOff>
    </xdr:from>
    <xdr:to>
      <xdr:col>9</xdr:col>
      <xdr:colOff>127</xdr:colOff>
      <xdr:row>32</xdr:row>
      <xdr:rowOff>185420</xdr:rowOff>
    </xdr:to>
    <xdr:cxnSp macro="_xll.PtreeEvent_ObjectClick">
      <xdr:nvCxnSpPr>
        <xdr:cNvPr id="246" name="PTObj_DBranchHLine_1_35">
          <a:extLst>
            <a:ext uri="{FF2B5EF4-FFF2-40B4-BE49-F238E27FC236}">
              <a16:creationId xmlns:a16="http://schemas.microsoft.com/office/drawing/2014/main" id="{90243599-FB62-4D71-847A-0086F81BFD65}"/>
            </a:ext>
          </a:extLst>
        </xdr:cNvPr>
        <xdr:cNvCxnSpPr/>
      </xdr:nvCxnSpPr>
      <xdr:spPr>
        <a:xfrm>
          <a:off x="11786997" y="628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32</xdr:row>
      <xdr:rowOff>185420</xdr:rowOff>
    </xdr:from>
    <xdr:to>
      <xdr:col>8</xdr:col>
      <xdr:colOff>242697</xdr:colOff>
      <xdr:row>34</xdr:row>
      <xdr:rowOff>180339</xdr:rowOff>
    </xdr:to>
    <xdr:cxnSp macro="_xll.PtreeEvent_ObjectClick">
      <xdr:nvCxnSpPr>
        <xdr:cNvPr id="245" name="PTObj_DBranchDLine_1_35">
          <a:extLst>
            <a:ext uri="{FF2B5EF4-FFF2-40B4-BE49-F238E27FC236}">
              <a16:creationId xmlns:a16="http://schemas.microsoft.com/office/drawing/2014/main" id="{E4843D42-F427-447B-9C66-5D979A9E4502}"/>
            </a:ext>
          </a:extLst>
        </xdr:cNvPr>
        <xdr:cNvCxnSpPr/>
      </xdr:nvCxnSpPr>
      <xdr:spPr>
        <a:xfrm flipV="1">
          <a:off x="11634597" y="628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34</xdr:row>
      <xdr:rowOff>185420</xdr:rowOff>
    </xdr:from>
    <xdr:to>
      <xdr:col>8</xdr:col>
      <xdr:colOff>127</xdr:colOff>
      <xdr:row>34</xdr:row>
      <xdr:rowOff>185420</xdr:rowOff>
    </xdr:to>
    <xdr:cxnSp macro="_xll.PtreeEvent_ObjectClick">
      <xdr:nvCxnSpPr>
        <xdr:cNvPr id="242" name="PTObj_DBranchHLine_1_34">
          <a:extLst>
            <a:ext uri="{FF2B5EF4-FFF2-40B4-BE49-F238E27FC236}">
              <a16:creationId xmlns:a16="http://schemas.microsoft.com/office/drawing/2014/main" id="{18D04F24-B2AE-4555-A882-D8260E5E00BC}"/>
            </a:ext>
          </a:extLst>
        </xdr:cNvPr>
        <xdr:cNvCxnSpPr/>
      </xdr:nvCxnSpPr>
      <xdr:spPr>
        <a:xfrm>
          <a:off x="10243947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24</xdr:row>
      <xdr:rowOff>180340</xdr:rowOff>
    </xdr:from>
    <xdr:to>
      <xdr:col>7</xdr:col>
      <xdr:colOff>242697</xdr:colOff>
      <xdr:row>34</xdr:row>
      <xdr:rowOff>185420</xdr:rowOff>
    </xdr:to>
    <xdr:cxnSp macro="_xll.PtreeEvent_ObjectClick">
      <xdr:nvCxnSpPr>
        <xdr:cNvPr id="241" name="PTObj_DBranchDLine_1_34">
          <a:extLst>
            <a:ext uri="{FF2B5EF4-FFF2-40B4-BE49-F238E27FC236}">
              <a16:creationId xmlns:a16="http://schemas.microsoft.com/office/drawing/2014/main" id="{F0C33A37-8EF3-41F8-9E79-67B7F7BE9749}"/>
            </a:ext>
          </a:extLst>
        </xdr:cNvPr>
        <xdr:cNvCxnSpPr/>
      </xdr:nvCxnSpPr>
      <xdr:spPr>
        <a:xfrm>
          <a:off x="10091547" y="4752340"/>
          <a:ext cx="152400" cy="191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30</xdr:row>
      <xdr:rowOff>185420</xdr:rowOff>
    </xdr:from>
    <xdr:to>
      <xdr:col>9</xdr:col>
      <xdr:colOff>127</xdr:colOff>
      <xdr:row>30</xdr:row>
      <xdr:rowOff>185420</xdr:rowOff>
    </xdr:to>
    <xdr:cxnSp macro="_xll.PtreeEvent_ObjectClick">
      <xdr:nvCxnSpPr>
        <xdr:cNvPr id="238" name="PTObj_DBranchHLine_1_33">
          <a:extLst>
            <a:ext uri="{FF2B5EF4-FFF2-40B4-BE49-F238E27FC236}">
              <a16:creationId xmlns:a16="http://schemas.microsoft.com/office/drawing/2014/main" id="{6542935D-76CB-4442-A567-FAB63ADDE311}"/>
            </a:ext>
          </a:extLst>
        </xdr:cNvPr>
        <xdr:cNvCxnSpPr/>
      </xdr:nvCxnSpPr>
      <xdr:spPr>
        <a:xfrm>
          <a:off x="11786997" y="590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28</xdr:row>
      <xdr:rowOff>180340</xdr:rowOff>
    </xdr:from>
    <xdr:to>
      <xdr:col>8</xdr:col>
      <xdr:colOff>242697</xdr:colOff>
      <xdr:row>30</xdr:row>
      <xdr:rowOff>185420</xdr:rowOff>
    </xdr:to>
    <xdr:cxnSp macro="_xll.PtreeEvent_ObjectClick">
      <xdr:nvCxnSpPr>
        <xdr:cNvPr id="237" name="PTObj_DBranchDLine_1_33">
          <a:extLst>
            <a:ext uri="{FF2B5EF4-FFF2-40B4-BE49-F238E27FC236}">
              <a16:creationId xmlns:a16="http://schemas.microsoft.com/office/drawing/2014/main" id="{C7AFE258-8678-4D9D-A874-831D1648C29E}"/>
            </a:ext>
          </a:extLst>
        </xdr:cNvPr>
        <xdr:cNvCxnSpPr/>
      </xdr:nvCxnSpPr>
      <xdr:spPr>
        <a:xfrm>
          <a:off x="11634597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26</xdr:row>
      <xdr:rowOff>185420</xdr:rowOff>
    </xdr:from>
    <xdr:to>
      <xdr:col>9</xdr:col>
      <xdr:colOff>127</xdr:colOff>
      <xdr:row>26</xdr:row>
      <xdr:rowOff>185420</xdr:rowOff>
    </xdr:to>
    <xdr:cxnSp macro="_xll.PtreeEvent_ObjectClick">
      <xdr:nvCxnSpPr>
        <xdr:cNvPr id="234" name="PTObj_DBranchHLine_1_32">
          <a:extLst>
            <a:ext uri="{FF2B5EF4-FFF2-40B4-BE49-F238E27FC236}">
              <a16:creationId xmlns:a16="http://schemas.microsoft.com/office/drawing/2014/main" id="{5F4E4C04-A489-4F43-9527-8F28AA58A7E3}"/>
            </a:ext>
          </a:extLst>
        </xdr:cNvPr>
        <xdr:cNvCxnSpPr/>
      </xdr:nvCxnSpPr>
      <xdr:spPr>
        <a:xfrm>
          <a:off x="11786997" y="513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26</xdr:row>
      <xdr:rowOff>185420</xdr:rowOff>
    </xdr:from>
    <xdr:to>
      <xdr:col>8</xdr:col>
      <xdr:colOff>242697</xdr:colOff>
      <xdr:row>28</xdr:row>
      <xdr:rowOff>180340</xdr:rowOff>
    </xdr:to>
    <xdr:cxnSp macro="_xll.PtreeEvent_ObjectClick">
      <xdr:nvCxnSpPr>
        <xdr:cNvPr id="233" name="PTObj_DBranchDLine_1_32">
          <a:extLst>
            <a:ext uri="{FF2B5EF4-FFF2-40B4-BE49-F238E27FC236}">
              <a16:creationId xmlns:a16="http://schemas.microsoft.com/office/drawing/2014/main" id="{0420B9C3-5128-49A2-8575-32022DA74F04}"/>
            </a:ext>
          </a:extLst>
        </xdr:cNvPr>
        <xdr:cNvCxnSpPr/>
      </xdr:nvCxnSpPr>
      <xdr:spPr>
        <a:xfrm flipV="1">
          <a:off x="11634597" y="5138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28</xdr:row>
      <xdr:rowOff>185420</xdr:rowOff>
    </xdr:from>
    <xdr:to>
      <xdr:col>8</xdr:col>
      <xdr:colOff>127</xdr:colOff>
      <xdr:row>28</xdr:row>
      <xdr:rowOff>185420</xdr:rowOff>
    </xdr:to>
    <xdr:cxnSp macro="_xll.PtreeEvent_ObjectClick">
      <xdr:nvCxnSpPr>
        <xdr:cNvPr id="230" name="PTObj_DBranchHLine_1_31">
          <a:extLst>
            <a:ext uri="{FF2B5EF4-FFF2-40B4-BE49-F238E27FC236}">
              <a16:creationId xmlns:a16="http://schemas.microsoft.com/office/drawing/2014/main" id="{BC488103-2BC5-4168-BC15-A85C14A3707F}"/>
            </a:ext>
          </a:extLst>
        </xdr:cNvPr>
        <xdr:cNvCxnSpPr/>
      </xdr:nvCxnSpPr>
      <xdr:spPr>
        <a:xfrm>
          <a:off x="10243947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24</xdr:row>
      <xdr:rowOff>180340</xdr:rowOff>
    </xdr:from>
    <xdr:to>
      <xdr:col>7</xdr:col>
      <xdr:colOff>242697</xdr:colOff>
      <xdr:row>28</xdr:row>
      <xdr:rowOff>185420</xdr:rowOff>
    </xdr:to>
    <xdr:cxnSp macro="_xll.PtreeEvent_ObjectClick">
      <xdr:nvCxnSpPr>
        <xdr:cNvPr id="229" name="PTObj_DBranchDLine_1_31">
          <a:extLst>
            <a:ext uri="{FF2B5EF4-FFF2-40B4-BE49-F238E27FC236}">
              <a16:creationId xmlns:a16="http://schemas.microsoft.com/office/drawing/2014/main" id="{FE687158-F131-44D8-854D-F412B7FC81B7}"/>
            </a:ext>
          </a:extLst>
        </xdr:cNvPr>
        <xdr:cNvCxnSpPr/>
      </xdr:nvCxnSpPr>
      <xdr:spPr>
        <a:xfrm>
          <a:off x="10091547" y="4752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22</xdr:row>
      <xdr:rowOff>185420</xdr:rowOff>
    </xdr:from>
    <xdr:to>
      <xdr:col>9</xdr:col>
      <xdr:colOff>127</xdr:colOff>
      <xdr:row>22</xdr:row>
      <xdr:rowOff>185420</xdr:rowOff>
    </xdr:to>
    <xdr:cxnSp macro="_xll.PtreeEvent_ObjectClick">
      <xdr:nvCxnSpPr>
        <xdr:cNvPr id="226" name="PTObj_DBranchHLine_1_30">
          <a:extLst>
            <a:ext uri="{FF2B5EF4-FFF2-40B4-BE49-F238E27FC236}">
              <a16:creationId xmlns:a16="http://schemas.microsoft.com/office/drawing/2014/main" id="{CDD63CC6-AB1A-4100-B834-53B89DA1AEE9}"/>
            </a:ext>
          </a:extLst>
        </xdr:cNvPr>
        <xdr:cNvCxnSpPr/>
      </xdr:nvCxnSpPr>
      <xdr:spPr>
        <a:xfrm>
          <a:off x="11786997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20</xdr:row>
      <xdr:rowOff>180340</xdr:rowOff>
    </xdr:from>
    <xdr:to>
      <xdr:col>8</xdr:col>
      <xdr:colOff>242697</xdr:colOff>
      <xdr:row>22</xdr:row>
      <xdr:rowOff>185420</xdr:rowOff>
    </xdr:to>
    <xdr:cxnSp macro="_xll.PtreeEvent_ObjectClick">
      <xdr:nvCxnSpPr>
        <xdr:cNvPr id="225" name="PTObj_DBranchDLine_1_30">
          <a:extLst>
            <a:ext uri="{FF2B5EF4-FFF2-40B4-BE49-F238E27FC236}">
              <a16:creationId xmlns:a16="http://schemas.microsoft.com/office/drawing/2014/main" id="{7A5D7F38-001B-4F29-960F-51536DBD326C}"/>
            </a:ext>
          </a:extLst>
        </xdr:cNvPr>
        <xdr:cNvCxnSpPr/>
      </xdr:nvCxnSpPr>
      <xdr:spPr>
        <a:xfrm>
          <a:off x="11634597" y="3990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18</xdr:row>
      <xdr:rowOff>185420</xdr:rowOff>
    </xdr:from>
    <xdr:to>
      <xdr:col>9</xdr:col>
      <xdr:colOff>127</xdr:colOff>
      <xdr:row>18</xdr:row>
      <xdr:rowOff>185420</xdr:rowOff>
    </xdr:to>
    <xdr:cxnSp macro="_xll.PtreeEvent_ObjectClick">
      <xdr:nvCxnSpPr>
        <xdr:cNvPr id="222" name="PTObj_DBranchHLine_1_29">
          <a:extLst>
            <a:ext uri="{FF2B5EF4-FFF2-40B4-BE49-F238E27FC236}">
              <a16:creationId xmlns:a16="http://schemas.microsoft.com/office/drawing/2014/main" id="{ABC8EBE8-C2E0-43EE-A0C3-149184655A29}"/>
            </a:ext>
          </a:extLst>
        </xdr:cNvPr>
        <xdr:cNvCxnSpPr/>
      </xdr:nvCxnSpPr>
      <xdr:spPr>
        <a:xfrm>
          <a:off x="11786997" y="361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18</xdr:row>
      <xdr:rowOff>185420</xdr:rowOff>
    </xdr:from>
    <xdr:to>
      <xdr:col>8</xdr:col>
      <xdr:colOff>242697</xdr:colOff>
      <xdr:row>20</xdr:row>
      <xdr:rowOff>180340</xdr:rowOff>
    </xdr:to>
    <xdr:cxnSp macro="_xll.PtreeEvent_ObjectClick">
      <xdr:nvCxnSpPr>
        <xdr:cNvPr id="221" name="PTObj_DBranchDLine_1_29">
          <a:extLst>
            <a:ext uri="{FF2B5EF4-FFF2-40B4-BE49-F238E27FC236}">
              <a16:creationId xmlns:a16="http://schemas.microsoft.com/office/drawing/2014/main" id="{D0A0A759-01D2-42FF-ABFF-31DA53919B18}"/>
            </a:ext>
          </a:extLst>
        </xdr:cNvPr>
        <xdr:cNvCxnSpPr/>
      </xdr:nvCxnSpPr>
      <xdr:spPr>
        <a:xfrm flipV="1">
          <a:off x="11634597" y="3614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20</xdr:row>
      <xdr:rowOff>185420</xdr:rowOff>
    </xdr:from>
    <xdr:to>
      <xdr:col>8</xdr:col>
      <xdr:colOff>127</xdr:colOff>
      <xdr:row>20</xdr:row>
      <xdr:rowOff>185420</xdr:rowOff>
    </xdr:to>
    <xdr:cxnSp macro="_xll.PtreeEvent_ObjectClick">
      <xdr:nvCxnSpPr>
        <xdr:cNvPr id="218" name="PTObj_DBranchHLine_1_28">
          <a:extLst>
            <a:ext uri="{FF2B5EF4-FFF2-40B4-BE49-F238E27FC236}">
              <a16:creationId xmlns:a16="http://schemas.microsoft.com/office/drawing/2014/main" id="{E83F116C-6540-49EA-AB52-EC0AC8A1A2B8}"/>
            </a:ext>
          </a:extLst>
        </xdr:cNvPr>
        <xdr:cNvCxnSpPr/>
      </xdr:nvCxnSpPr>
      <xdr:spPr>
        <a:xfrm>
          <a:off x="10243947" y="399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20</xdr:row>
      <xdr:rowOff>185420</xdr:rowOff>
    </xdr:from>
    <xdr:to>
      <xdr:col>7</xdr:col>
      <xdr:colOff>242697</xdr:colOff>
      <xdr:row>24</xdr:row>
      <xdr:rowOff>180340</xdr:rowOff>
    </xdr:to>
    <xdr:cxnSp macro="_xll.PtreeEvent_ObjectClick">
      <xdr:nvCxnSpPr>
        <xdr:cNvPr id="217" name="PTObj_DBranchDLine_1_28">
          <a:extLst>
            <a:ext uri="{FF2B5EF4-FFF2-40B4-BE49-F238E27FC236}">
              <a16:creationId xmlns:a16="http://schemas.microsoft.com/office/drawing/2014/main" id="{91D2AAD1-EC74-4815-A69C-12876CD71A0E}"/>
            </a:ext>
          </a:extLst>
        </xdr:cNvPr>
        <xdr:cNvCxnSpPr/>
      </xdr:nvCxnSpPr>
      <xdr:spPr>
        <a:xfrm flipV="1">
          <a:off x="10091547" y="3995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24</xdr:row>
      <xdr:rowOff>185420</xdr:rowOff>
    </xdr:from>
    <xdr:to>
      <xdr:col>7</xdr:col>
      <xdr:colOff>127</xdr:colOff>
      <xdr:row>24</xdr:row>
      <xdr:rowOff>185420</xdr:rowOff>
    </xdr:to>
    <xdr:cxnSp macro="_xll.PtreeEvent_ObjectClick">
      <xdr:nvCxnSpPr>
        <xdr:cNvPr id="214" name="PTObj_DBranchHLine_1_27">
          <a:extLst>
            <a:ext uri="{FF2B5EF4-FFF2-40B4-BE49-F238E27FC236}">
              <a16:creationId xmlns:a16="http://schemas.microsoft.com/office/drawing/2014/main" id="{23EF3F88-A5F5-4BF6-840E-A0BB601A992D}"/>
            </a:ext>
          </a:extLst>
        </xdr:cNvPr>
        <xdr:cNvCxnSpPr/>
      </xdr:nvCxnSpPr>
      <xdr:spPr>
        <a:xfrm>
          <a:off x="8700897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24</xdr:row>
      <xdr:rowOff>185420</xdr:rowOff>
    </xdr:from>
    <xdr:to>
      <xdr:col>6</xdr:col>
      <xdr:colOff>242697</xdr:colOff>
      <xdr:row>38</xdr:row>
      <xdr:rowOff>180339</xdr:rowOff>
    </xdr:to>
    <xdr:cxnSp macro="_xll.PtreeEvent_ObjectClick">
      <xdr:nvCxnSpPr>
        <xdr:cNvPr id="213" name="PTObj_DBranchDLine_1_27">
          <a:extLst>
            <a:ext uri="{FF2B5EF4-FFF2-40B4-BE49-F238E27FC236}">
              <a16:creationId xmlns:a16="http://schemas.microsoft.com/office/drawing/2014/main" id="{C7299782-5E9B-4552-8099-804185419274}"/>
            </a:ext>
          </a:extLst>
        </xdr:cNvPr>
        <xdr:cNvCxnSpPr/>
      </xdr:nvCxnSpPr>
      <xdr:spPr>
        <a:xfrm flipV="1">
          <a:off x="8548497" y="4757420"/>
          <a:ext cx="152400" cy="2661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38</xdr:row>
      <xdr:rowOff>185420</xdr:rowOff>
    </xdr:from>
    <xdr:to>
      <xdr:col>6</xdr:col>
      <xdr:colOff>127</xdr:colOff>
      <xdr:row>38</xdr:row>
      <xdr:rowOff>185420</xdr:rowOff>
    </xdr:to>
    <xdr:cxnSp macro="_xll.PtreeEvent_ObjectClick">
      <xdr:nvCxnSpPr>
        <xdr:cNvPr id="210" name="PTObj_DBranchHLine_1_23">
          <a:extLst>
            <a:ext uri="{FF2B5EF4-FFF2-40B4-BE49-F238E27FC236}">
              <a16:creationId xmlns:a16="http://schemas.microsoft.com/office/drawing/2014/main" id="{EAA4861E-13AD-4FF6-86BB-368933E6806A}"/>
            </a:ext>
          </a:extLst>
        </xdr:cNvPr>
        <xdr:cNvCxnSpPr/>
      </xdr:nvCxnSpPr>
      <xdr:spPr>
        <a:xfrm>
          <a:off x="7157847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38</xdr:row>
      <xdr:rowOff>185420</xdr:rowOff>
    </xdr:from>
    <xdr:to>
      <xdr:col>5</xdr:col>
      <xdr:colOff>242697</xdr:colOff>
      <xdr:row>42</xdr:row>
      <xdr:rowOff>180339</xdr:rowOff>
    </xdr:to>
    <xdr:cxnSp macro="_xll.PtreeEvent_ObjectClick">
      <xdr:nvCxnSpPr>
        <xdr:cNvPr id="209" name="PTObj_DBranchDLine_1_23">
          <a:extLst>
            <a:ext uri="{FF2B5EF4-FFF2-40B4-BE49-F238E27FC236}">
              <a16:creationId xmlns:a16="http://schemas.microsoft.com/office/drawing/2014/main" id="{D6FF47EF-DF51-4516-9D22-838D48401C26}"/>
            </a:ext>
          </a:extLst>
        </xdr:cNvPr>
        <xdr:cNvCxnSpPr/>
      </xdr:nvCxnSpPr>
      <xdr:spPr>
        <a:xfrm flipV="1">
          <a:off x="7005447" y="7424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132</xdr:row>
      <xdr:rowOff>185420</xdr:rowOff>
    </xdr:from>
    <xdr:to>
      <xdr:col>6</xdr:col>
      <xdr:colOff>127</xdr:colOff>
      <xdr:row>132</xdr:row>
      <xdr:rowOff>185420</xdr:rowOff>
    </xdr:to>
    <xdr:cxnSp macro="_xll.PtreeEvent_ObjectClick">
      <xdr:nvCxnSpPr>
        <xdr:cNvPr id="202" name="PTObj_DBranchHLine_1_26">
          <a:extLst>
            <a:ext uri="{FF2B5EF4-FFF2-40B4-BE49-F238E27FC236}">
              <a16:creationId xmlns:a16="http://schemas.microsoft.com/office/drawing/2014/main" id="{3E7C7C23-4579-4650-87BA-5274B506D45B}"/>
            </a:ext>
          </a:extLst>
        </xdr:cNvPr>
        <xdr:cNvCxnSpPr/>
      </xdr:nvCxnSpPr>
      <xdr:spPr>
        <a:xfrm>
          <a:off x="7157847" y="1123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130</xdr:row>
      <xdr:rowOff>180339</xdr:rowOff>
    </xdr:from>
    <xdr:to>
      <xdr:col>5</xdr:col>
      <xdr:colOff>242697</xdr:colOff>
      <xdr:row>132</xdr:row>
      <xdr:rowOff>185420</xdr:rowOff>
    </xdr:to>
    <xdr:cxnSp macro="_xll.PtreeEvent_ObjectClick">
      <xdr:nvCxnSpPr>
        <xdr:cNvPr id="201" name="PTObj_DBranchDLine_1_26">
          <a:extLst>
            <a:ext uri="{FF2B5EF4-FFF2-40B4-BE49-F238E27FC236}">
              <a16:creationId xmlns:a16="http://schemas.microsoft.com/office/drawing/2014/main" id="{A9445483-658B-408A-BDD1-40371B7CB87C}"/>
            </a:ext>
          </a:extLst>
        </xdr:cNvPr>
        <xdr:cNvCxnSpPr/>
      </xdr:nvCxnSpPr>
      <xdr:spPr>
        <a:xfrm>
          <a:off x="7005447" y="10848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128</xdr:row>
      <xdr:rowOff>185420</xdr:rowOff>
    </xdr:from>
    <xdr:to>
      <xdr:col>6</xdr:col>
      <xdr:colOff>127</xdr:colOff>
      <xdr:row>128</xdr:row>
      <xdr:rowOff>185420</xdr:rowOff>
    </xdr:to>
    <xdr:cxnSp macro="_xll.PtreeEvent_ObjectClick">
      <xdr:nvCxnSpPr>
        <xdr:cNvPr id="198" name="PTObj_DBranchHLine_1_25">
          <a:extLst>
            <a:ext uri="{FF2B5EF4-FFF2-40B4-BE49-F238E27FC236}">
              <a16:creationId xmlns:a16="http://schemas.microsoft.com/office/drawing/2014/main" id="{D6B9639E-979E-4C59-9375-ECEFDA71C481}"/>
            </a:ext>
          </a:extLst>
        </xdr:cNvPr>
        <xdr:cNvCxnSpPr/>
      </xdr:nvCxnSpPr>
      <xdr:spPr>
        <a:xfrm>
          <a:off x="7157847" y="1047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128</xdr:row>
      <xdr:rowOff>185420</xdr:rowOff>
    </xdr:from>
    <xdr:to>
      <xdr:col>5</xdr:col>
      <xdr:colOff>242697</xdr:colOff>
      <xdr:row>130</xdr:row>
      <xdr:rowOff>180339</xdr:rowOff>
    </xdr:to>
    <xdr:cxnSp macro="_xll.PtreeEvent_ObjectClick">
      <xdr:nvCxnSpPr>
        <xdr:cNvPr id="197" name="PTObj_DBranchDLine_1_25">
          <a:extLst>
            <a:ext uri="{FF2B5EF4-FFF2-40B4-BE49-F238E27FC236}">
              <a16:creationId xmlns:a16="http://schemas.microsoft.com/office/drawing/2014/main" id="{C2744BE6-E502-431C-A8B1-C6F1D219540D}"/>
            </a:ext>
          </a:extLst>
        </xdr:cNvPr>
        <xdr:cNvCxnSpPr/>
      </xdr:nvCxnSpPr>
      <xdr:spPr>
        <a:xfrm flipV="1">
          <a:off x="7005447" y="10472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130</xdr:row>
      <xdr:rowOff>185420</xdr:rowOff>
    </xdr:from>
    <xdr:to>
      <xdr:col>5</xdr:col>
      <xdr:colOff>127</xdr:colOff>
      <xdr:row>130</xdr:row>
      <xdr:rowOff>185420</xdr:rowOff>
    </xdr:to>
    <xdr:cxnSp macro="_xll.PtreeEvent_ObjectClick">
      <xdr:nvCxnSpPr>
        <xdr:cNvPr id="194" name="PTObj_DBranchHLine_1_22">
          <a:extLst>
            <a:ext uri="{FF2B5EF4-FFF2-40B4-BE49-F238E27FC236}">
              <a16:creationId xmlns:a16="http://schemas.microsoft.com/office/drawing/2014/main" id="{E17F3382-095F-4403-AD70-64691E8DB2F4}"/>
            </a:ext>
          </a:extLst>
        </xdr:cNvPr>
        <xdr:cNvCxnSpPr/>
      </xdr:nvCxnSpPr>
      <xdr:spPr>
        <a:xfrm>
          <a:off x="5614797" y="1085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120</xdr:row>
      <xdr:rowOff>180339</xdr:rowOff>
    </xdr:from>
    <xdr:to>
      <xdr:col>4</xdr:col>
      <xdr:colOff>242697</xdr:colOff>
      <xdr:row>130</xdr:row>
      <xdr:rowOff>185420</xdr:rowOff>
    </xdr:to>
    <xdr:cxnSp macro="_xll.PtreeEvent_ObjectClick">
      <xdr:nvCxnSpPr>
        <xdr:cNvPr id="193" name="PTObj_DBranchDLine_1_22">
          <a:extLst>
            <a:ext uri="{FF2B5EF4-FFF2-40B4-BE49-F238E27FC236}">
              <a16:creationId xmlns:a16="http://schemas.microsoft.com/office/drawing/2014/main" id="{20A5F6C8-A706-4976-A4A4-45DEDDAAE43D}"/>
            </a:ext>
          </a:extLst>
        </xdr:cNvPr>
        <xdr:cNvCxnSpPr/>
      </xdr:nvCxnSpPr>
      <xdr:spPr>
        <a:xfrm>
          <a:off x="5462397" y="8943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126</xdr:row>
      <xdr:rowOff>185420</xdr:rowOff>
    </xdr:from>
    <xdr:to>
      <xdr:col>6</xdr:col>
      <xdr:colOff>127</xdr:colOff>
      <xdr:row>126</xdr:row>
      <xdr:rowOff>185420</xdr:rowOff>
    </xdr:to>
    <xdr:cxnSp macro="_xll.PtreeEvent_ObjectClick">
      <xdr:nvCxnSpPr>
        <xdr:cNvPr id="190" name="PTObj_DBranchHLine_1_21">
          <a:extLst>
            <a:ext uri="{FF2B5EF4-FFF2-40B4-BE49-F238E27FC236}">
              <a16:creationId xmlns:a16="http://schemas.microsoft.com/office/drawing/2014/main" id="{04547720-1F27-4CC7-8B28-025E3A4E14AC}"/>
            </a:ext>
          </a:extLst>
        </xdr:cNvPr>
        <xdr:cNvCxnSpPr/>
      </xdr:nvCxnSpPr>
      <xdr:spPr>
        <a:xfrm>
          <a:off x="7157847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124</xdr:row>
      <xdr:rowOff>180339</xdr:rowOff>
    </xdr:from>
    <xdr:to>
      <xdr:col>5</xdr:col>
      <xdr:colOff>242697</xdr:colOff>
      <xdr:row>126</xdr:row>
      <xdr:rowOff>185420</xdr:rowOff>
    </xdr:to>
    <xdr:cxnSp macro="_xll.PtreeEvent_ObjectClick">
      <xdr:nvCxnSpPr>
        <xdr:cNvPr id="189" name="PTObj_DBranchDLine_1_21">
          <a:extLst>
            <a:ext uri="{FF2B5EF4-FFF2-40B4-BE49-F238E27FC236}">
              <a16:creationId xmlns:a16="http://schemas.microsoft.com/office/drawing/2014/main" id="{41138E17-EF4C-4D5C-A2E3-6E6F7E19C46B}"/>
            </a:ext>
          </a:extLst>
        </xdr:cNvPr>
        <xdr:cNvCxnSpPr/>
      </xdr:nvCxnSpPr>
      <xdr:spPr>
        <a:xfrm>
          <a:off x="7005447" y="9705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122</xdr:row>
      <xdr:rowOff>185420</xdr:rowOff>
    </xdr:from>
    <xdr:to>
      <xdr:col>6</xdr:col>
      <xdr:colOff>127</xdr:colOff>
      <xdr:row>122</xdr:row>
      <xdr:rowOff>185420</xdr:rowOff>
    </xdr:to>
    <xdr:cxnSp macro="_xll.PtreeEvent_ObjectClick">
      <xdr:nvCxnSpPr>
        <xdr:cNvPr id="186" name="PTObj_DBranchHLine_1_20">
          <a:extLst>
            <a:ext uri="{FF2B5EF4-FFF2-40B4-BE49-F238E27FC236}">
              <a16:creationId xmlns:a16="http://schemas.microsoft.com/office/drawing/2014/main" id="{F400B347-CC29-42E2-87D9-E59CE6538542}"/>
            </a:ext>
          </a:extLst>
        </xdr:cNvPr>
        <xdr:cNvCxnSpPr/>
      </xdr:nvCxnSpPr>
      <xdr:spPr>
        <a:xfrm>
          <a:off x="7157847" y="932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122</xdr:row>
      <xdr:rowOff>185420</xdr:rowOff>
    </xdr:from>
    <xdr:to>
      <xdr:col>5</xdr:col>
      <xdr:colOff>242697</xdr:colOff>
      <xdr:row>124</xdr:row>
      <xdr:rowOff>180339</xdr:rowOff>
    </xdr:to>
    <xdr:cxnSp macro="_xll.PtreeEvent_ObjectClick">
      <xdr:nvCxnSpPr>
        <xdr:cNvPr id="185" name="PTObj_DBranchDLine_1_20">
          <a:extLst>
            <a:ext uri="{FF2B5EF4-FFF2-40B4-BE49-F238E27FC236}">
              <a16:creationId xmlns:a16="http://schemas.microsoft.com/office/drawing/2014/main" id="{812767CF-6B79-47B7-8997-56F19D2A0A08}"/>
            </a:ext>
          </a:extLst>
        </xdr:cNvPr>
        <xdr:cNvCxnSpPr/>
      </xdr:nvCxnSpPr>
      <xdr:spPr>
        <a:xfrm flipV="1">
          <a:off x="7005447" y="9329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124</xdr:row>
      <xdr:rowOff>185420</xdr:rowOff>
    </xdr:from>
    <xdr:to>
      <xdr:col>5</xdr:col>
      <xdr:colOff>127</xdr:colOff>
      <xdr:row>124</xdr:row>
      <xdr:rowOff>185420</xdr:rowOff>
    </xdr:to>
    <xdr:cxnSp macro="_xll.PtreeEvent_ObjectClick">
      <xdr:nvCxnSpPr>
        <xdr:cNvPr id="182" name="PTObj_DBranchHLine_1_19">
          <a:extLst>
            <a:ext uri="{FF2B5EF4-FFF2-40B4-BE49-F238E27FC236}">
              <a16:creationId xmlns:a16="http://schemas.microsoft.com/office/drawing/2014/main" id="{B9BD1BC3-CDCD-4CA5-8D34-D149F468EA0F}"/>
            </a:ext>
          </a:extLst>
        </xdr:cNvPr>
        <xdr:cNvCxnSpPr/>
      </xdr:nvCxnSpPr>
      <xdr:spPr>
        <a:xfrm>
          <a:off x="5614797" y="971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120</xdr:row>
      <xdr:rowOff>180339</xdr:rowOff>
    </xdr:from>
    <xdr:to>
      <xdr:col>4</xdr:col>
      <xdr:colOff>242697</xdr:colOff>
      <xdr:row>124</xdr:row>
      <xdr:rowOff>185420</xdr:rowOff>
    </xdr:to>
    <xdr:cxnSp macro="_xll.PtreeEvent_ObjectClick">
      <xdr:nvCxnSpPr>
        <xdr:cNvPr id="181" name="PTObj_DBranchDLine_1_19">
          <a:extLst>
            <a:ext uri="{FF2B5EF4-FFF2-40B4-BE49-F238E27FC236}">
              <a16:creationId xmlns:a16="http://schemas.microsoft.com/office/drawing/2014/main" id="{41E44C8B-643F-4BB5-B83C-570A8140FD68}"/>
            </a:ext>
          </a:extLst>
        </xdr:cNvPr>
        <xdr:cNvCxnSpPr/>
      </xdr:nvCxnSpPr>
      <xdr:spPr>
        <a:xfrm>
          <a:off x="5462397" y="8943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118</xdr:row>
      <xdr:rowOff>185420</xdr:rowOff>
    </xdr:from>
    <xdr:to>
      <xdr:col>6</xdr:col>
      <xdr:colOff>127</xdr:colOff>
      <xdr:row>118</xdr:row>
      <xdr:rowOff>185420</xdr:rowOff>
    </xdr:to>
    <xdr:cxnSp macro="_xll.PtreeEvent_ObjectClick">
      <xdr:nvCxnSpPr>
        <xdr:cNvPr id="178" name="PTObj_DBranchHLine_1_18">
          <a:extLst>
            <a:ext uri="{FF2B5EF4-FFF2-40B4-BE49-F238E27FC236}">
              <a16:creationId xmlns:a16="http://schemas.microsoft.com/office/drawing/2014/main" id="{ED4B6F01-1E25-4092-A619-084262E69018}"/>
            </a:ext>
          </a:extLst>
        </xdr:cNvPr>
        <xdr:cNvCxnSpPr/>
      </xdr:nvCxnSpPr>
      <xdr:spPr>
        <a:xfrm>
          <a:off x="7157847" y="856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116</xdr:row>
      <xdr:rowOff>180339</xdr:rowOff>
    </xdr:from>
    <xdr:to>
      <xdr:col>5</xdr:col>
      <xdr:colOff>242697</xdr:colOff>
      <xdr:row>118</xdr:row>
      <xdr:rowOff>185420</xdr:rowOff>
    </xdr:to>
    <xdr:cxnSp macro="_xll.PtreeEvent_ObjectClick">
      <xdr:nvCxnSpPr>
        <xdr:cNvPr id="177" name="PTObj_DBranchDLine_1_18">
          <a:extLst>
            <a:ext uri="{FF2B5EF4-FFF2-40B4-BE49-F238E27FC236}">
              <a16:creationId xmlns:a16="http://schemas.microsoft.com/office/drawing/2014/main" id="{D6F2FEBD-7A8A-4C9E-8AF7-0F96A6810DB8}"/>
            </a:ext>
          </a:extLst>
        </xdr:cNvPr>
        <xdr:cNvCxnSpPr/>
      </xdr:nvCxnSpPr>
      <xdr:spPr>
        <a:xfrm>
          <a:off x="7005447" y="8181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114</xdr:row>
      <xdr:rowOff>185420</xdr:rowOff>
    </xdr:from>
    <xdr:to>
      <xdr:col>6</xdr:col>
      <xdr:colOff>127</xdr:colOff>
      <xdr:row>114</xdr:row>
      <xdr:rowOff>185420</xdr:rowOff>
    </xdr:to>
    <xdr:cxnSp macro="_xll.PtreeEvent_ObjectClick">
      <xdr:nvCxnSpPr>
        <xdr:cNvPr id="174" name="PTObj_DBranchHLine_1_17">
          <a:extLst>
            <a:ext uri="{FF2B5EF4-FFF2-40B4-BE49-F238E27FC236}">
              <a16:creationId xmlns:a16="http://schemas.microsoft.com/office/drawing/2014/main" id="{B4E0B3A9-50A2-4F89-A4C2-5EACC23DDBA0}"/>
            </a:ext>
          </a:extLst>
        </xdr:cNvPr>
        <xdr:cNvCxnSpPr/>
      </xdr:nvCxnSpPr>
      <xdr:spPr>
        <a:xfrm>
          <a:off x="7157847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114</xdr:row>
      <xdr:rowOff>185420</xdr:rowOff>
    </xdr:from>
    <xdr:to>
      <xdr:col>5</xdr:col>
      <xdr:colOff>242697</xdr:colOff>
      <xdr:row>116</xdr:row>
      <xdr:rowOff>180339</xdr:rowOff>
    </xdr:to>
    <xdr:cxnSp macro="_xll.PtreeEvent_ObjectClick">
      <xdr:nvCxnSpPr>
        <xdr:cNvPr id="173" name="PTObj_DBranchDLine_1_17">
          <a:extLst>
            <a:ext uri="{FF2B5EF4-FFF2-40B4-BE49-F238E27FC236}">
              <a16:creationId xmlns:a16="http://schemas.microsoft.com/office/drawing/2014/main" id="{61FCF853-4CB3-4699-9368-4EA0A88D9349}"/>
            </a:ext>
          </a:extLst>
        </xdr:cNvPr>
        <xdr:cNvCxnSpPr/>
      </xdr:nvCxnSpPr>
      <xdr:spPr>
        <a:xfrm flipV="1">
          <a:off x="7005447" y="7805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116</xdr:row>
      <xdr:rowOff>185420</xdr:rowOff>
    </xdr:from>
    <xdr:to>
      <xdr:col>5</xdr:col>
      <xdr:colOff>127</xdr:colOff>
      <xdr:row>116</xdr:row>
      <xdr:rowOff>185420</xdr:rowOff>
    </xdr:to>
    <xdr:cxnSp macro="_xll.PtreeEvent_ObjectClick">
      <xdr:nvCxnSpPr>
        <xdr:cNvPr id="170" name="PTObj_DBranchHLine_1_16">
          <a:extLst>
            <a:ext uri="{FF2B5EF4-FFF2-40B4-BE49-F238E27FC236}">
              <a16:creationId xmlns:a16="http://schemas.microsoft.com/office/drawing/2014/main" id="{A04E8B15-0A16-4C38-BBD7-CC07AD20723B}"/>
            </a:ext>
          </a:extLst>
        </xdr:cNvPr>
        <xdr:cNvCxnSpPr/>
      </xdr:nvCxnSpPr>
      <xdr:spPr>
        <a:xfrm>
          <a:off x="5614797" y="818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116</xdr:row>
      <xdr:rowOff>185420</xdr:rowOff>
    </xdr:from>
    <xdr:to>
      <xdr:col>4</xdr:col>
      <xdr:colOff>242697</xdr:colOff>
      <xdr:row>120</xdr:row>
      <xdr:rowOff>180339</xdr:rowOff>
    </xdr:to>
    <xdr:cxnSp macro="_xll.PtreeEvent_ObjectClick">
      <xdr:nvCxnSpPr>
        <xdr:cNvPr id="169" name="PTObj_DBranchDLine_1_16">
          <a:extLst>
            <a:ext uri="{FF2B5EF4-FFF2-40B4-BE49-F238E27FC236}">
              <a16:creationId xmlns:a16="http://schemas.microsoft.com/office/drawing/2014/main" id="{576222DC-28D5-4A65-9361-4B39A7F77B9E}"/>
            </a:ext>
          </a:extLst>
        </xdr:cNvPr>
        <xdr:cNvCxnSpPr/>
      </xdr:nvCxnSpPr>
      <xdr:spPr>
        <a:xfrm flipV="1">
          <a:off x="5462397" y="8186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120</xdr:row>
      <xdr:rowOff>185420</xdr:rowOff>
    </xdr:from>
    <xdr:to>
      <xdr:col>4</xdr:col>
      <xdr:colOff>127</xdr:colOff>
      <xdr:row>120</xdr:row>
      <xdr:rowOff>185420</xdr:rowOff>
    </xdr:to>
    <xdr:cxnSp macro="_xll.PtreeEvent_ObjectClick">
      <xdr:nvCxnSpPr>
        <xdr:cNvPr id="166" name="PTObj_DBranchHLine_1_14">
          <a:extLst>
            <a:ext uri="{FF2B5EF4-FFF2-40B4-BE49-F238E27FC236}">
              <a16:creationId xmlns:a16="http://schemas.microsoft.com/office/drawing/2014/main" id="{C0F1A94F-4E08-4ACC-AC1C-D243EECF3488}"/>
            </a:ext>
          </a:extLst>
        </xdr:cNvPr>
        <xdr:cNvCxnSpPr/>
      </xdr:nvCxnSpPr>
      <xdr:spPr>
        <a:xfrm>
          <a:off x="4071747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120</xdr:row>
      <xdr:rowOff>185420</xdr:rowOff>
    </xdr:from>
    <xdr:to>
      <xdr:col>3</xdr:col>
      <xdr:colOff>242697</xdr:colOff>
      <xdr:row>134</xdr:row>
      <xdr:rowOff>180339</xdr:rowOff>
    </xdr:to>
    <xdr:cxnSp macro="_xll.PtreeEvent_ObjectClick">
      <xdr:nvCxnSpPr>
        <xdr:cNvPr id="165" name="PTObj_DBranchDLine_1_14">
          <a:extLst>
            <a:ext uri="{FF2B5EF4-FFF2-40B4-BE49-F238E27FC236}">
              <a16:creationId xmlns:a16="http://schemas.microsoft.com/office/drawing/2014/main" id="{7FDE92D6-995E-41C1-B662-FA8B3F391EBF}"/>
            </a:ext>
          </a:extLst>
        </xdr:cNvPr>
        <xdr:cNvCxnSpPr/>
      </xdr:nvCxnSpPr>
      <xdr:spPr>
        <a:xfrm flipV="1">
          <a:off x="3919347" y="8948420"/>
          <a:ext cx="152400" cy="2661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136</xdr:row>
      <xdr:rowOff>185420</xdr:rowOff>
    </xdr:from>
    <xdr:to>
      <xdr:col>4</xdr:col>
      <xdr:colOff>127</xdr:colOff>
      <xdr:row>136</xdr:row>
      <xdr:rowOff>185420</xdr:rowOff>
    </xdr:to>
    <xdr:cxnSp macro="_xll.PtreeEvent_ObjectClick">
      <xdr:nvCxnSpPr>
        <xdr:cNvPr id="158" name="PTObj_DBranchHLine_1_15">
          <a:extLst>
            <a:ext uri="{FF2B5EF4-FFF2-40B4-BE49-F238E27FC236}">
              <a16:creationId xmlns:a16="http://schemas.microsoft.com/office/drawing/2014/main" id="{A955D494-4B84-499B-B5A9-C23B751C8DFE}"/>
            </a:ext>
          </a:extLst>
        </xdr:cNvPr>
        <xdr:cNvCxnSpPr/>
      </xdr:nvCxnSpPr>
      <xdr:spPr>
        <a:xfrm>
          <a:off x="4071747" y="856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134</xdr:row>
      <xdr:rowOff>180339</xdr:rowOff>
    </xdr:from>
    <xdr:to>
      <xdr:col>3</xdr:col>
      <xdr:colOff>242697</xdr:colOff>
      <xdr:row>136</xdr:row>
      <xdr:rowOff>185420</xdr:rowOff>
    </xdr:to>
    <xdr:cxnSp macro="_xll.PtreeEvent_ObjectClick">
      <xdr:nvCxnSpPr>
        <xdr:cNvPr id="157" name="PTObj_DBranchDLine_1_15">
          <a:extLst>
            <a:ext uri="{FF2B5EF4-FFF2-40B4-BE49-F238E27FC236}">
              <a16:creationId xmlns:a16="http://schemas.microsoft.com/office/drawing/2014/main" id="{FD757DB0-785C-40E1-A5C2-62525C2B7DAD}"/>
            </a:ext>
          </a:extLst>
        </xdr:cNvPr>
        <xdr:cNvCxnSpPr/>
      </xdr:nvCxnSpPr>
      <xdr:spPr>
        <a:xfrm>
          <a:off x="3919347" y="8181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134</xdr:row>
      <xdr:rowOff>185420</xdr:rowOff>
    </xdr:from>
    <xdr:to>
      <xdr:col>3</xdr:col>
      <xdr:colOff>127</xdr:colOff>
      <xdr:row>134</xdr:row>
      <xdr:rowOff>185420</xdr:rowOff>
    </xdr:to>
    <xdr:cxnSp macro="_xll.PtreeEvent_ObjectClick">
      <xdr:nvCxnSpPr>
        <xdr:cNvPr id="150" name="PTObj_DBranchHLine_1_3">
          <a:extLst>
            <a:ext uri="{FF2B5EF4-FFF2-40B4-BE49-F238E27FC236}">
              <a16:creationId xmlns:a16="http://schemas.microsoft.com/office/drawing/2014/main" id="{AB0534A4-03BB-4666-97FA-DAF217A9C81F}"/>
            </a:ext>
          </a:extLst>
        </xdr:cNvPr>
        <xdr:cNvCxnSpPr/>
      </xdr:nvCxnSpPr>
      <xdr:spPr>
        <a:xfrm>
          <a:off x="2471547" y="7805420"/>
          <a:ext cx="13576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112</xdr:row>
      <xdr:rowOff>180339</xdr:rowOff>
    </xdr:from>
    <xdr:to>
      <xdr:col>2</xdr:col>
      <xdr:colOff>242697</xdr:colOff>
      <xdr:row>134</xdr:row>
      <xdr:rowOff>185420</xdr:rowOff>
    </xdr:to>
    <xdr:cxnSp macro="_xll.PtreeEvent_ObjectClick">
      <xdr:nvCxnSpPr>
        <xdr:cNvPr id="149" name="PTObj_DBranchDLine_1_3">
          <a:extLst>
            <a:ext uri="{FF2B5EF4-FFF2-40B4-BE49-F238E27FC236}">
              <a16:creationId xmlns:a16="http://schemas.microsoft.com/office/drawing/2014/main" id="{4C6E7620-EACE-42B1-9F39-5D0397EA140F}"/>
            </a:ext>
          </a:extLst>
        </xdr:cNvPr>
        <xdr:cNvCxnSpPr/>
      </xdr:nvCxnSpPr>
      <xdr:spPr>
        <a:xfrm>
          <a:off x="2319147" y="741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44</xdr:row>
      <xdr:rowOff>185420</xdr:rowOff>
    </xdr:from>
    <xdr:to>
      <xdr:col>6</xdr:col>
      <xdr:colOff>127</xdr:colOff>
      <xdr:row>44</xdr:row>
      <xdr:rowOff>185420</xdr:rowOff>
    </xdr:to>
    <xdr:cxnSp macro="_xll.PtreeEvent_ObjectClick">
      <xdr:nvCxnSpPr>
        <xdr:cNvPr id="142" name="PTObj_DBranchHLine_1_24">
          <a:extLst>
            <a:ext uri="{FF2B5EF4-FFF2-40B4-BE49-F238E27FC236}">
              <a16:creationId xmlns:a16="http://schemas.microsoft.com/office/drawing/2014/main" id="{4F116D08-F9D5-46D5-9AD5-89E9462108F1}"/>
            </a:ext>
          </a:extLst>
        </xdr:cNvPr>
        <xdr:cNvCxnSpPr/>
      </xdr:nvCxnSpPr>
      <xdr:spPr>
        <a:xfrm>
          <a:off x="7157847" y="4376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42</xdr:row>
      <xdr:rowOff>180340</xdr:rowOff>
    </xdr:from>
    <xdr:to>
      <xdr:col>5</xdr:col>
      <xdr:colOff>242697</xdr:colOff>
      <xdr:row>44</xdr:row>
      <xdr:rowOff>185420</xdr:rowOff>
    </xdr:to>
    <xdr:cxnSp macro="_xll.PtreeEvent_ObjectClick">
      <xdr:nvCxnSpPr>
        <xdr:cNvPr id="141" name="PTObj_DBranchDLine_1_24">
          <a:extLst>
            <a:ext uri="{FF2B5EF4-FFF2-40B4-BE49-F238E27FC236}">
              <a16:creationId xmlns:a16="http://schemas.microsoft.com/office/drawing/2014/main" id="{841D85DC-61F2-475D-9CC5-36E48DD7506D}"/>
            </a:ext>
          </a:extLst>
        </xdr:cNvPr>
        <xdr:cNvCxnSpPr/>
      </xdr:nvCxnSpPr>
      <xdr:spPr>
        <a:xfrm>
          <a:off x="7005447" y="3990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34" name="PTObj_DBranchHLine_1_9">
          <a:extLst>
            <a:ext uri="{FF2B5EF4-FFF2-40B4-BE49-F238E27FC236}">
              <a16:creationId xmlns:a16="http://schemas.microsoft.com/office/drawing/2014/main" id="{6B5D3FA8-5644-423B-8050-0C16B5CA5B24}"/>
            </a:ext>
          </a:extLst>
        </xdr:cNvPr>
        <xdr:cNvCxnSpPr/>
      </xdr:nvCxnSpPr>
      <xdr:spPr>
        <a:xfrm>
          <a:off x="5614797" y="361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</xdr:row>
      <xdr:rowOff>180340</xdr:rowOff>
    </xdr:from>
    <xdr:to>
      <xdr:col>4</xdr:col>
      <xdr:colOff>242697</xdr:colOff>
      <xdr:row>42</xdr:row>
      <xdr:rowOff>185420</xdr:rowOff>
    </xdr:to>
    <xdr:cxnSp macro="_xll.PtreeEvent_ObjectClick">
      <xdr:nvCxnSpPr>
        <xdr:cNvPr id="133" name="PTObj_DBranchDLine_1_9">
          <a:extLst>
            <a:ext uri="{FF2B5EF4-FFF2-40B4-BE49-F238E27FC236}">
              <a16:creationId xmlns:a16="http://schemas.microsoft.com/office/drawing/2014/main" id="{AD563DD9-73A7-438B-8301-5E60B35EB4C7}"/>
            </a:ext>
          </a:extLst>
        </xdr:cNvPr>
        <xdr:cNvCxnSpPr/>
      </xdr:nvCxnSpPr>
      <xdr:spPr>
        <a:xfrm>
          <a:off x="5462397" y="3228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80</xdr:row>
      <xdr:rowOff>185420</xdr:rowOff>
    </xdr:from>
    <xdr:to>
      <xdr:col>5</xdr:col>
      <xdr:colOff>127</xdr:colOff>
      <xdr:row>80</xdr:row>
      <xdr:rowOff>185420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id="{7DB44DBE-7871-4F1C-BCBA-5E24B83D10BB}"/>
            </a:ext>
          </a:extLst>
        </xdr:cNvPr>
        <xdr:cNvCxnSpPr/>
      </xdr:nvCxnSpPr>
      <xdr:spPr>
        <a:xfrm>
          <a:off x="5614797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80</xdr:row>
      <xdr:rowOff>185420</xdr:rowOff>
    </xdr:from>
    <xdr:to>
      <xdr:col>4</xdr:col>
      <xdr:colOff>242697</xdr:colOff>
      <xdr:row>82</xdr:row>
      <xdr:rowOff>180340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id="{2B9C771B-FAAE-45B9-8D05-90220359FB8A}"/>
            </a:ext>
          </a:extLst>
        </xdr:cNvPr>
        <xdr:cNvCxnSpPr/>
      </xdr:nvCxnSpPr>
      <xdr:spPr>
        <a:xfrm flipV="1">
          <a:off x="5462397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82</xdr:row>
      <xdr:rowOff>185420</xdr:rowOff>
    </xdr:from>
    <xdr:to>
      <xdr:col>4</xdr:col>
      <xdr:colOff>127</xdr:colOff>
      <xdr:row>82</xdr:row>
      <xdr:rowOff>185420</xdr:rowOff>
    </xdr:to>
    <xdr:cxnSp macro="_xll.PtreeEvent_ObjectClick">
      <xdr:nvCxnSpPr>
        <xdr:cNvPr id="62" name="PTObj_DBranchHLine_1_7">
          <a:extLst>
            <a:ext uri="{FF2B5EF4-FFF2-40B4-BE49-F238E27FC236}">
              <a16:creationId xmlns:a16="http://schemas.microsoft.com/office/drawing/2014/main" id="{6844DE86-E5D2-47DF-AF30-AE4692F4BE6C}"/>
            </a:ext>
          </a:extLst>
        </xdr:cNvPr>
        <xdr:cNvCxnSpPr/>
      </xdr:nvCxnSpPr>
      <xdr:spPr>
        <a:xfrm>
          <a:off x="4071747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46</xdr:row>
      <xdr:rowOff>180340</xdr:rowOff>
    </xdr:from>
    <xdr:to>
      <xdr:col>3</xdr:col>
      <xdr:colOff>242697</xdr:colOff>
      <xdr:row>82</xdr:row>
      <xdr:rowOff>185420</xdr:rowOff>
    </xdr:to>
    <xdr:cxnSp macro="_xll.PtreeEvent_ObjectClick">
      <xdr:nvCxnSpPr>
        <xdr:cNvPr id="61" name="PTObj_DBranchDLine_1_7">
          <a:extLst>
            <a:ext uri="{FF2B5EF4-FFF2-40B4-BE49-F238E27FC236}">
              <a16:creationId xmlns:a16="http://schemas.microsoft.com/office/drawing/2014/main" id="{ADA85A07-C36D-4CB2-BCC0-7C7E0BE50984}"/>
            </a:ext>
          </a:extLst>
        </xdr:cNvPr>
        <xdr:cNvCxnSpPr/>
      </xdr:nvCxnSpPr>
      <xdr:spPr>
        <a:xfrm>
          <a:off x="3919347" y="3990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48</xdr:row>
      <xdr:rowOff>185420</xdr:rowOff>
    </xdr:from>
    <xdr:to>
      <xdr:col>5</xdr:col>
      <xdr:colOff>127</xdr:colOff>
      <xdr:row>48</xdr:row>
      <xdr:rowOff>185420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0A732565-FBFB-42EE-BD22-93FAA8BCFDA0}"/>
            </a:ext>
          </a:extLst>
        </xdr:cNvPr>
        <xdr:cNvCxnSpPr/>
      </xdr:nvCxnSpPr>
      <xdr:spPr>
        <a:xfrm>
          <a:off x="5614797" y="437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48</xdr:row>
      <xdr:rowOff>185420</xdr:rowOff>
    </xdr:from>
    <xdr:to>
      <xdr:col>4</xdr:col>
      <xdr:colOff>242697</xdr:colOff>
      <xdr:row>50</xdr:row>
      <xdr:rowOff>180340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5B82011C-27F6-445C-8CBF-1630E88DE675}"/>
            </a:ext>
          </a:extLst>
        </xdr:cNvPr>
        <xdr:cNvCxnSpPr/>
      </xdr:nvCxnSpPr>
      <xdr:spPr>
        <a:xfrm flipV="1">
          <a:off x="5462397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50</xdr:row>
      <xdr:rowOff>185420</xdr:rowOff>
    </xdr:from>
    <xdr:to>
      <xdr:col>4</xdr:col>
      <xdr:colOff>127</xdr:colOff>
      <xdr:row>50</xdr:row>
      <xdr:rowOff>185420</xdr:rowOff>
    </xdr:to>
    <xdr:cxnSp macro="_xll.PtreeEvent_ObjectClick">
      <xdr:nvCxnSpPr>
        <xdr:cNvPr id="50" name="PTObj_DBranchHLine_1_6">
          <a:extLst>
            <a:ext uri="{FF2B5EF4-FFF2-40B4-BE49-F238E27FC236}">
              <a16:creationId xmlns:a16="http://schemas.microsoft.com/office/drawing/2014/main" id="{2EC0D86B-E5CA-4354-8FE2-A936EB1FE874}"/>
            </a:ext>
          </a:extLst>
        </xdr:cNvPr>
        <xdr:cNvCxnSpPr/>
      </xdr:nvCxnSpPr>
      <xdr:spPr>
        <a:xfrm>
          <a:off x="4071747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46</xdr:row>
      <xdr:rowOff>180340</xdr:rowOff>
    </xdr:from>
    <xdr:to>
      <xdr:col>3</xdr:col>
      <xdr:colOff>242697</xdr:colOff>
      <xdr:row>50</xdr:row>
      <xdr:rowOff>185420</xdr:rowOff>
    </xdr:to>
    <xdr:cxnSp macro="_xll.PtreeEvent_ObjectClick">
      <xdr:nvCxnSpPr>
        <xdr:cNvPr id="49" name="PTObj_DBranchDLine_1_6">
          <a:extLst>
            <a:ext uri="{FF2B5EF4-FFF2-40B4-BE49-F238E27FC236}">
              <a16:creationId xmlns:a16="http://schemas.microsoft.com/office/drawing/2014/main" id="{AE8C0723-2496-402A-A277-1D1E568F4863}"/>
            </a:ext>
          </a:extLst>
        </xdr:cNvPr>
        <xdr:cNvCxnSpPr/>
      </xdr:nvCxnSpPr>
      <xdr:spPr>
        <a:xfrm>
          <a:off x="3919347" y="3990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14</xdr:row>
      <xdr:rowOff>185420</xdr:rowOff>
    </xdr:from>
    <xdr:to>
      <xdr:col>5</xdr:col>
      <xdr:colOff>127</xdr:colOff>
      <xdr:row>14</xdr:row>
      <xdr:rowOff>185420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E0A1F0C7-E8AC-42DF-8D80-58510D508668}"/>
            </a:ext>
          </a:extLst>
        </xdr:cNvPr>
        <xdr:cNvCxnSpPr/>
      </xdr:nvCxnSpPr>
      <xdr:spPr>
        <a:xfrm>
          <a:off x="5614797" y="2852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14</xdr:row>
      <xdr:rowOff>185420</xdr:rowOff>
    </xdr:from>
    <xdr:to>
      <xdr:col>4</xdr:col>
      <xdr:colOff>242697</xdr:colOff>
      <xdr:row>16</xdr:row>
      <xdr:rowOff>180340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C9867E80-4B55-4B83-AE41-D532A0B58E94}"/>
            </a:ext>
          </a:extLst>
        </xdr:cNvPr>
        <xdr:cNvCxnSpPr/>
      </xdr:nvCxnSpPr>
      <xdr:spPr>
        <a:xfrm flipV="1">
          <a:off x="5462397" y="2852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</xdr:row>
      <xdr:rowOff>185420</xdr:rowOff>
    </xdr:from>
    <xdr:to>
      <xdr:col>4</xdr:col>
      <xdr:colOff>127</xdr:colOff>
      <xdr:row>16</xdr:row>
      <xdr:rowOff>185420</xdr:rowOff>
    </xdr:to>
    <xdr:cxnSp macro="_xll.PtreeEvent_ObjectClick">
      <xdr:nvCxnSpPr>
        <xdr:cNvPr id="38" name="PTObj_DBranchHLine_1_5">
          <a:extLst>
            <a:ext uri="{FF2B5EF4-FFF2-40B4-BE49-F238E27FC236}">
              <a16:creationId xmlns:a16="http://schemas.microsoft.com/office/drawing/2014/main" id="{97B9D9BD-E408-4410-8EC1-7B21F8FBA999}"/>
            </a:ext>
          </a:extLst>
        </xdr:cNvPr>
        <xdr:cNvCxnSpPr/>
      </xdr:nvCxnSpPr>
      <xdr:spPr>
        <a:xfrm>
          <a:off x="4071747" y="285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16</xdr:row>
      <xdr:rowOff>185420</xdr:rowOff>
    </xdr:from>
    <xdr:to>
      <xdr:col>3</xdr:col>
      <xdr:colOff>242697</xdr:colOff>
      <xdr:row>46</xdr:row>
      <xdr:rowOff>180340</xdr:rowOff>
    </xdr:to>
    <xdr:cxnSp macro="_xll.PtreeEvent_ObjectClick">
      <xdr:nvCxnSpPr>
        <xdr:cNvPr id="37" name="PTObj_DBranchDLine_1_5">
          <a:extLst>
            <a:ext uri="{FF2B5EF4-FFF2-40B4-BE49-F238E27FC236}">
              <a16:creationId xmlns:a16="http://schemas.microsoft.com/office/drawing/2014/main" id="{31ED624C-1A1E-474D-BDED-04A7F2319A42}"/>
            </a:ext>
          </a:extLst>
        </xdr:cNvPr>
        <xdr:cNvCxnSpPr/>
      </xdr:nvCxnSpPr>
      <xdr:spPr>
        <a:xfrm flipV="1">
          <a:off x="3919347" y="2852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46</xdr:row>
      <xdr:rowOff>185420</xdr:rowOff>
    </xdr:from>
    <xdr:to>
      <xdr:col>3</xdr:col>
      <xdr:colOff>127</xdr:colOff>
      <xdr:row>46</xdr:row>
      <xdr:rowOff>185420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F6D5A5C4-225F-475C-A950-34D6292408FA}"/>
            </a:ext>
          </a:extLst>
        </xdr:cNvPr>
        <xdr:cNvCxnSpPr/>
      </xdr:nvCxnSpPr>
      <xdr:spPr>
        <a:xfrm>
          <a:off x="2471547" y="2852420"/>
          <a:ext cx="13576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46</xdr:row>
      <xdr:rowOff>185420</xdr:rowOff>
    </xdr:from>
    <xdr:to>
      <xdr:col>2</xdr:col>
      <xdr:colOff>242697</xdr:colOff>
      <xdr:row>112</xdr:row>
      <xdr:rowOff>180340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52F6D67A-0E8F-4210-96F7-0D07017B0C47}"/>
            </a:ext>
          </a:extLst>
        </xdr:cNvPr>
        <xdr:cNvCxnSpPr/>
      </xdr:nvCxnSpPr>
      <xdr:spPr>
        <a:xfrm flipV="1">
          <a:off x="2319147" y="2852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138</xdr:row>
      <xdr:rowOff>185420</xdr:rowOff>
    </xdr:from>
    <xdr:to>
      <xdr:col>3</xdr:col>
      <xdr:colOff>127</xdr:colOff>
      <xdr:row>138</xdr:row>
      <xdr:rowOff>185420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C7721E45-F0A8-43CA-9E41-0348CDAC281B}"/>
            </a:ext>
          </a:extLst>
        </xdr:cNvPr>
        <xdr:cNvCxnSpPr/>
      </xdr:nvCxnSpPr>
      <xdr:spPr>
        <a:xfrm>
          <a:off x="2471547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112</xdr:row>
      <xdr:rowOff>180340</xdr:rowOff>
    </xdr:from>
    <xdr:to>
      <xdr:col>2</xdr:col>
      <xdr:colOff>242697</xdr:colOff>
      <xdr:row>138</xdr:row>
      <xdr:rowOff>185420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5530B6E5-4F06-42C1-8AC0-5162CF8EB149}"/>
            </a:ext>
          </a:extLst>
        </xdr:cNvPr>
        <xdr:cNvCxnSpPr/>
      </xdr:nvCxnSpPr>
      <xdr:spPr>
        <a:xfrm>
          <a:off x="2319147" y="3228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112</xdr:row>
      <xdr:rowOff>185420</xdr:rowOff>
    </xdr:from>
    <xdr:to>
      <xdr:col>2</xdr:col>
      <xdr:colOff>127</xdr:colOff>
      <xdr:row>112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6B1B16E3-AA74-4CF4-B34B-A1EF2DD45DFC}"/>
            </a:ext>
          </a:extLst>
        </xdr:cNvPr>
        <xdr:cNvCxnSpPr/>
      </xdr:nvCxnSpPr>
      <xdr:spPr>
        <a:xfrm>
          <a:off x="787400" y="2852420"/>
          <a:ext cx="14225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112</xdr:row>
      <xdr:rowOff>90170</xdr:rowOff>
    </xdr:from>
    <xdr:to>
      <xdr:col>2</xdr:col>
      <xdr:colOff>190627</xdr:colOff>
      <xdr:row>113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1F507EA7-7F2B-492A-A560-791C1DB88224}"/>
            </a:ext>
          </a:extLst>
        </xdr:cNvPr>
        <xdr:cNvSpPr/>
      </xdr:nvSpPr>
      <xdr:spPr>
        <a:xfrm>
          <a:off x="2209927" y="275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112</xdr:row>
      <xdr:rowOff>95107</xdr:rowOff>
    </xdr:from>
    <xdr:ext cx="973985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33D5D38D-1AB9-4DE7-AB47-D2F70E350FC0}"/>
            </a:ext>
          </a:extLst>
        </xdr:cNvPr>
        <xdr:cNvSpPr txBox="1"/>
      </xdr:nvSpPr>
      <xdr:spPr>
        <a:xfrm>
          <a:off x="825500" y="2762107"/>
          <a:ext cx="97398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Morris Manufacturing</a:t>
          </a:r>
        </a:p>
      </xdr:txBody>
    </xdr:sp>
    <xdr:clientData/>
  </xdr:oneCellAnchor>
  <xdr:twoCellAnchor editAs="oneCell">
    <xdr:from>
      <xdr:col>3</xdr:col>
      <xdr:colOff>127</xdr:colOff>
      <xdr:row>138</xdr:row>
      <xdr:rowOff>90170</xdr:rowOff>
    </xdr:from>
    <xdr:to>
      <xdr:col>3</xdr:col>
      <xdr:colOff>190627</xdr:colOff>
      <xdr:row>139</xdr:row>
      <xdr:rowOff>90170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6FD27597-1139-431F-84CB-9E94089C2641}"/>
            </a:ext>
          </a:extLst>
        </xdr:cNvPr>
        <xdr:cNvSpPr/>
      </xdr:nvSpPr>
      <xdr:spPr>
        <a:xfrm rot="-5400000">
          <a:off x="3762502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138</xdr:row>
      <xdr:rowOff>95107</xdr:rowOff>
    </xdr:from>
    <xdr:ext cx="754823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9D522129-628E-4407-9867-E6FF3940B7B6}"/>
            </a:ext>
          </a:extLst>
        </xdr:cNvPr>
        <xdr:cNvSpPr txBox="1"/>
      </xdr:nvSpPr>
      <xdr:spPr>
        <a:xfrm>
          <a:off x="2509647" y="3905107"/>
          <a:ext cx="7548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Scrape the crane</a:t>
          </a:r>
        </a:p>
      </xdr:txBody>
    </xdr:sp>
    <xdr:clientData/>
  </xdr:oneCellAnchor>
  <xdr:twoCellAnchor editAs="oneCell">
    <xdr:from>
      <xdr:col>3</xdr:col>
      <xdr:colOff>127</xdr:colOff>
      <xdr:row>46</xdr:row>
      <xdr:rowOff>90170</xdr:rowOff>
    </xdr:from>
    <xdr:to>
      <xdr:col>3</xdr:col>
      <xdr:colOff>190627</xdr:colOff>
      <xdr:row>47</xdr:row>
      <xdr:rowOff>90170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12E5DCE2-B602-4E40-BBA0-14EEC9713C7E}"/>
            </a:ext>
          </a:extLst>
        </xdr:cNvPr>
        <xdr:cNvSpPr/>
      </xdr:nvSpPr>
      <xdr:spPr>
        <a:xfrm>
          <a:off x="3829177" y="275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46</xdr:row>
      <xdr:rowOff>95107</xdr:rowOff>
    </xdr:from>
    <xdr:ext cx="636585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609655F5-1401-462F-97A9-E03379378B60}"/>
            </a:ext>
          </a:extLst>
        </xdr:cNvPr>
        <xdr:cNvSpPr txBox="1"/>
      </xdr:nvSpPr>
      <xdr:spPr>
        <a:xfrm>
          <a:off x="2509647" y="2762107"/>
          <a:ext cx="63658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Dayton</a:t>
          </a:r>
        </a:p>
      </xdr:txBody>
    </xdr:sp>
    <xdr:clientData/>
  </xdr:oneCellAnchor>
  <xdr:twoCellAnchor editAs="oneCell">
    <xdr:from>
      <xdr:col>4</xdr:col>
      <xdr:colOff>127</xdr:colOff>
      <xdr:row>16</xdr:row>
      <xdr:rowOff>90170</xdr:rowOff>
    </xdr:from>
    <xdr:to>
      <xdr:col>4</xdr:col>
      <xdr:colOff>190627</xdr:colOff>
      <xdr:row>17</xdr:row>
      <xdr:rowOff>90170</xdr:rowOff>
    </xdr:to>
    <xdr:sp macro="_xll.PtreeEvent_ObjectClick" textlink="">
      <xdr:nvSpPr>
        <xdr:cNvPr id="36" name="PTObj_DNode_1_5">
          <a:extLst>
            <a:ext uri="{FF2B5EF4-FFF2-40B4-BE49-F238E27FC236}">
              <a16:creationId xmlns:a16="http://schemas.microsoft.com/office/drawing/2014/main" id="{D81443EB-3120-40BF-A9FA-A93345AAAB28}"/>
            </a:ext>
          </a:extLst>
        </xdr:cNvPr>
        <xdr:cNvSpPr/>
      </xdr:nvSpPr>
      <xdr:spPr>
        <a:xfrm>
          <a:off x="5372227" y="275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16</xdr:row>
      <xdr:rowOff>95107</xdr:rowOff>
    </xdr:from>
    <xdr:ext cx="419409" cy="180627"/>
    <xdr:sp macro="_xll.PtreeEvent_ObjectClick" textlink="">
      <xdr:nvSpPr>
        <xdr:cNvPr id="39" name="PTObj_DBranchName_1_5">
          <a:extLst>
            <a:ext uri="{FF2B5EF4-FFF2-40B4-BE49-F238E27FC236}">
              <a16:creationId xmlns:a16="http://schemas.microsoft.com/office/drawing/2014/main" id="{129B3B8A-D2C0-40CA-93D1-1FAE0EADD97A}"/>
            </a:ext>
          </a:extLst>
        </xdr:cNvPr>
        <xdr:cNvSpPr txBox="1"/>
      </xdr:nvSpPr>
      <xdr:spPr>
        <a:xfrm>
          <a:off x="4109847" y="2762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$220000</a:t>
          </a:r>
        </a:p>
      </xdr:txBody>
    </xdr:sp>
    <xdr:clientData/>
  </xdr:oneCellAnchor>
  <xdr:twoCellAnchor editAs="oneCell">
    <xdr:from>
      <xdr:col>5</xdr:col>
      <xdr:colOff>127</xdr:colOff>
      <xdr:row>14</xdr:row>
      <xdr:rowOff>90170</xdr:rowOff>
    </xdr:from>
    <xdr:to>
      <xdr:col>5</xdr:col>
      <xdr:colOff>190627</xdr:colOff>
      <xdr:row>15</xdr:row>
      <xdr:rowOff>90170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CADE1431-E870-424A-81F3-8BB712164D51}"/>
            </a:ext>
          </a:extLst>
        </xdr:cNvPr>
        <xdr:cNvSpPr/>
      </xdr:nvSpPr>
      <xdr:spPr>
        <a:xfrm rot="-5400000">
          <a:off x="6486652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14</xdr:row>
      <xdr:rowOff>95107</xdr:rowOff>
    </xdr:from>
    <xdr:ext cx="340927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BD83A31C-846E-41FD-AF01-258EFCBBB36A}"/>
            </a:ext>
          </a:extLst>
        </xdr:cNvPr>
        <xdr:cNvSpPr txBox="1"/>
      </xdr:nvSpPr>
      <xdr:spPr>
        <a:xfrm>
          <a:off x="5652897" y="2762107"/>
          <a:ext cx="3409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90170</xdr:rowOff>
    </xdr:from>
    <xdr:to>
      <xdr:col>4</xdr:col>
      <xdr:colOff>190627</xdr:colOff>
      <xdr:row>51</xdr:row>
      <xdr:rowOff>90170</xdr:rowOff>
    </xdr:to>
    <xdr:sp macro="_xll.PtreeEvent_ObjectClick" textlink="">
      <xdr:nvSpPr>
        <xdr:cNvPr id="48" name="PTObj_DNode_1_6">
          <a:extLst>
            <a:ext uri="{FF2B5EF4-FFF2-40B4-BE49-F238E27FC236}">
              <a16:creationId xmlns:a16="http://schemas.microsoft.com/office/drawing/2014/main" id="{CE079507-529D-4002-961A-85D8E92D73A9}"/>
            </a:ext>
          </a:extLst>
        </xdr:cNvPr>
        <xdr:cNvSpPr/>
      </xdr:nvSpPr>
      <xdr:spPr>
        <a:xfrm>
          <a:off x="5372227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50</xdr:row>
      <xdr:rowOff>95107</xdr:rowOff>
    </xdr:from>
    <xdr:ext cx="419409" cy="180627"/>
    <xdr:sp macro="_xll.PtreeEvent_ObjectClick" textlink="">
      <xdr:nvSpPr>
        <xdr:cNvPr id="51" name="PTObj_DBranchName_1_6">
          <a:extLst>
            <a:ext uri="{FF2B5EF4-FFF2-40B4-BE49-F238E27FC236}">
              <a16:creationId xmlns:a16="http://schemas.microsoft.com/office/drawing/2014/main" id="{4FFE4E5E-D47B-4F3C-A957-E2BB157738A6}"/>
            </a:ext>
          </a:extLst>
        </xdr:cNvPr>
        <xdr:cNvSpPr txBox="1"/>
      </xdr:nvSpPr>
      <xdr:spPr>
        <a:xfrm>
          <a:off x="4109847" y="4286107"/>
          <a:ext cx="41940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$280000</a:t>
          </a:r>
        </a:p>
      </xdr:txBody>
    </xdr:sp>
    <xdr:clientData/>
  </xdr:oneCellAnchor>
  <xdr:twoCellAnchor editAs="oneCell">
    <xdr:from>
      <xdr:col>5</xdr:col>
      <xdr:colOff>127</xdr:colOff>
      <xdr:row>48</xdr:row>
      <xdr:rowOff>90170</xdr:rowOff>
    </xdr:from>
    <xdr:to>
      <xdr:col>5</xdr:col>
      <xdr:colOff>190627</xdr:colOff>
      <xdr:row>49</xdr:row>
      <xdr:rowOff>90170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F22F0199-D509-4193-9786-4C839D2956CF}"/>
            </a:ext>
          </a:extLst>
        </xdr:cNvPr>
        <xdr:cNvSpPr/>
      </xdr:nvSpPr>
      <xdr:spPr>
        <a:xfrm rot="-5400000">
          <a:off x="6905752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48</xdr:row>
      <xdr:rowOff>95107</xdr:rowOff>
    </xdr:from>
    <xdr:ext cx="340927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15DE7664-21A3-4E67-BC5B-C211EFA15095}"/>
            </a:ext>
          </a:extLst>
        </xdr:cNvPr>
        <xdr:cNvSpPr txBox="1"/>
      </xdr:nvSpPr>
      <xdr:spPr>
        <a:xfrm>
          <a:off x="5652897" y="4286107"/>
          <a:ext cx="3409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4</xdr:col>
      <xdr:colOff>127</xdr:colOff>
      <xdr:row>82</xdr:row>
      <xdr:rowOff>90170</xdr:rowOff>
    </xdr:from>
    <xdr:to>
      <xdr:col>4</xdr:col>
      <xdr:colOff>190627</xdr:colOff>
      <xdr:row>83</xdr:row>
      <xdr:rowOff>90170</xdr:rowOff>
    </xdr:to>
    <xdr:sp macro="_xll.PtreeEvent_ObjectClick" textlink="">
      <xdr:nvSpPr>
        <xdr:cNvPr id="60" name="PTObj_DNode_1_7">
          <a:extLst>
            <a:ext uri="{FF2B5EF4-FFF2-40B4-BE49-F238E27FC236}">
              <a16:creationId xmlns:a16="http://schemas.microsoft.com/office/drawing/2014/main" id="{67FE6D4E-20FC-454A-8F47-F8EB02E56326}"/>
            </a:ext>
          </a:extLst>
        </xdr:cNvPr>
        <xdr:cNvSpPr/>
      </xdr:nvSpPr>
      <xdr:spPr>
        <a:xfrm>
          <a:off x="5372227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82</xdr:row>
      <xdr:rowOff>95107</xdr:rowOff>
    </xdr:from>
    <xdr:ext cx="419409" cy="180627"/>
    <xdr:sp macro="_xll.PtreeEvent_ObjectClick" textlink="">
      <xdr:nvSpPr>
        <xdr:cNvPr id="63" name="PTObj_DBranchName_1_7">
          <a:extLst>
            <a:ext uri="{FF2B5EF4-FFF2-40B4-BE49-F238E27FC236}">
              <a16:creationId xmlns:a16="http://schemas.microsoft.com/office/drawing/2014/main" id="{D02161C5-A793-4D57-ACD2-F57DFA539DB1}"/>
            </a:ext>
          </a:extLst>
        </xdr:cNvPr>
        <xdr:cNvSpPr txBox="1"/>
      </xdr:nvSpPr>
      <xdr:spPr>
        <a:xfrm>
          <a:off x="4109847" y="5429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$350000</a:t>
          </a:r>
        </a:p>
      </xdr:txBody>
    </xdr:sp>
    <xdr:clientData/>
  </xdr:oneCellAnchor>
  <xdr:twoCellAnchor editAs="oneCell">
    <xdr:from>
      <xdr:col>5</xdr:col>
      <xdr:colOff>127</xdr:colOff>
      <xdr:row>80</xdr:row>
      <xdr:rowOff>90170</xdr:rowOff>
    </xdr:from>
    <xdr:to>
      <xdr:col>5</xdr:col>
      <xdr:colOff>190627</xdr:colOff>
      <xdr:row>81</xdr:row>
      <xdr:rowOff>90170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id="{5115847B-6741-4B17-9A67-A2DC35A202A6}"/>
            </a:ext>
          </a:extLst>
        </xdr:cNvPr>
        <xdr:cNvSpPr/>
      </xdr:nvSpPr>
      <xdr:spPr>
        <a:xfrm rot="-5400000">
          <a:off x="6915277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80</xdr:row>
      <xdr:rowOff>95107</xdr:rowOff>
    </xdr:from>
    <xdr:ext cx="340927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id="{57ACDB6B-263F-4ABB-A836-AA7A6180C32E}"/>
            </a:ext>
          </a:extLst>
        </xdr:cNvPr>
        <xdr:cNvSpPr txBox="1"/>
      </xdr:nvSpPr>
      <xdr:spPr>
        <a:xfrm>
          <a:off x="5652897" y="5429107"/>
          <a:ext cx="3409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32" name="PTObj_DNode_1_9">
          <a:extLst>
            <a:ext uri="{FF2B5EF4-FFF2-40B4-BE49-F238E27FC236}">
              <a16:creationId xmlns:a16="http://schemas.microsoft.com/office/drawing/2014/main" id="{59EA1634-99FE-4E59-9034-A8E04AE95CD9}"/>
            </a:ext>
          </a:extLst>
        </xdr:cNvPr>
        <xdr:cNvSpPr/>
      </xdr:nvSpPr>
      <xdr:spPr>
        <a:xfrm>
          <a:off x="6915277" y="3519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315535" cy="180627"/>
    <xdr:sp macro="_xll.PtreeEvent_ObjectClick" textlink="">
      <xdr:nvSpPr>
        <xdr:cNvPr id="135" name="PTObj_DBranchName_1_9">
          <a:extLst>
            <a:ext uri="{FF2B5EF4-FFF2-40B4-BE49-F238E27FC236}">
              <a16:creationId xmlns:a16="http://schemas.microsoft.com/office/drawing/2014/main" id="{F40DFE06-BA6A-43B2-9D20-D898EA038D3E}"/>
            </a:ext>
          </a:extLst>
        </xdr:cNvPr>
        <xdr:cNvSpPr txBox="1"/>
      </xdr:nvSpPr>
      <xdr:spPr>
        <a:xfrm>
          <a:off x="5652897" y="3524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44</xdr:row>
      <xdr:rowOff>90170</xdr:rowOff>
    </xdr:from>
    <xdr:to>
      <xdr:col>6</xdr:col>
      <xdr:colOff>190627</xdr:colOff>
      <xdr:row>45</xdr:row>
      <xdr:rowOff>90170</xdr:rowOff>
    </xdr:to>
    <xdr:sp macro="_xll.PtreeEvent_ObjectClick" textlink="">
      <xdr:nvSpPr>
        <xdr:cNvPr id="140" name="PTObj_DNode_1_24">
          <a:extLst>
            <a:ext uri="{FF2B5EF4-FFF2-40B4-BE49-F238E27FC236}">
              <a16:creationId xmlns:a16="http://schemas.microsoft.com/office/drawing/2014/main" id="{DCD9D65F-F6F0-4483-8541-A9CEF191D957}"/>
            </a:ext>
          </a:extLst>
        </xdr:cNvPr>
        <xdr:cNvSpPr/>
      </xdr:nvSpPr>
      <xdr:spPr>
        <a:xfrm rot="-5400000">
          <a:off x="830592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44</xdr:row>
      <xdr:rowOff>95107</xdr:rowOff>
    </xdr:from>
    <xdr:ext cx="464423" cy="180627"/>
    <xdr:sp macro="_xll.PtreeEvent_ObjectClick" textlink="">
      <xdr:nvSpPr>
        <xdr:cNvPr id="143" name="PTObj_DBranchName_1_24">
          <a:extLst>
            <a:ext uri="{FF2B5EF4-FFF2-40B4-BE49-F238E27FC236}">
              <a16:creationId xmlns:a16="http://schemas.microsoft.com/office/drawing/2014/main" id="{044E0464-F8BF-4F07-ABED-3C4DF705D5D1}"/>
            </a:ext>
          </a:extLst>
        </xdr:cNvPr>
        <xdr:cNvSpPr txBox="1"/>
      </xdr:nvSpPr>
      <xdr:spPr>
        <a:xfrm>
          <a:off x="7262622" y="8477107"/>
          <a:ext cx="4644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Scrapping</a:t>
          </a:r>
        </a:p>
      </xdr:txBody>
    </xdr:sp>
    <xdr:clientData/>
  </xdr:oneCellAnchor>
  <xdr:twoCellAnchor editAs="oneCell">
    <xdr:from>
      <xdr:col>3</xdr:col>
      <xdr:colOff>127</xdr:colOff>
      <xdr:row>134</xdr:row>
      <xdr:rowOff>90170</xdr:rowOff>
    </xdr:from>
    <xdr:to>
      <xdr:col>3</xdr:col>
      <xdr:colOff>190627</xdr:colOff>
      <xdr:row>135</xdr:row>
      <xdr:rowOff>90170</xdr:rowOff>
    </xdr:to>
    <xdr:sp macro="_xll.PtreeEvent_ObjectClick" textlink="">
      <xdr:nvSpPr>
        <xdr:cNvPr id="148" name="PTObj_DNode_1_3">
          <a:extLst>
            <a:ext uri="{FF2B5EF4-FFF2-40B4-BE49-F238E27FC236}">
              <a16:creationId xmlns:a16="http://schemas.microsoft.com/office/drawing/2014/main" id="{9B59C9A2-A78B-4F68-8418-EC2795D47A40}"/>
            </a:ext>
          </a:extLst>
        </xdr:cNvPr>
        <xdr:cNvSpPr/>
      </xdr:nvSpPr>
      <xdr:spPr>
        <a:xfrm>
          <a:off x="3829177" y="771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134</xdr:row>
      <xdr:rowOff>95107</xdr:rowOff>
    </xdr:from>
    <xdr:ext cx="557781" cy="180627"/>
    <xdr:sp macro="_xll.PtreeEvent_ObjectClick" textlink="">
      <xdr:nvSpPr>
        <xdr:cNvPr id="151" name="PTObj_DBranchName_1_3">
          <a:extLst>
            <a:ext uri="{FF2B5EF4-FFF2-40B4-BE49-F238E27FC236}">
              <a16:creationId xmlns:a16="http://schemas.microsoft.com/office/drawing/2014/main" id="{1F7AB227-FDA9-4ABE-99B1-AD69ADE4603E}"/>
            </a:ext>
          </a:extLst>
        </xdr:cNvPr>
        <xdr:cNvSpPr txBox="1"/>
      </xdr:nvSpPr>
      <xdr:spPr>
        <a:xfrm>
          <a:off x="2509647" y="7715107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4</xdr:col>
      <xdr:colOff>127</xdr:colOff>
      <xdr:row>136</xdr:row>
      <xdr:rowOff>90170</xdr:rowOff>
    </xdr:from>
    <xdr:to>
      <xdr:col>4</xdr:col>
      <xdr:colOff>190627</xdr:colOff>
      <xdr:row>137</xdr:row>
      <xdr:rowOff>90170</xdr:rowOff>
    </xdr:to>
    <xdr:sp macro="_xll.PtreeEvent_ObjectClick" textlink="">
      <xdr:nvSpPr>
        <xdr:cNvPr id="156" name="PTObj_DNode_1_15">
          <a:extLst>
            <a:ext uri="{FF2B5EF4-FFF2-40B4-BE49-F238E27FC236}">
              <a16:creationId xmlns:a16="http://schemas.microsoft.com/office/drawing/2014/main" id="{7D8E088A-6681-4298-95F2-517536A47FC1}"/>
            </a:ext>
          </a:extLst>
        </xdr:cNvPr>
        <xdr:cNvSpPr/>
      </xdr:nvSpPr>
      <xdr:spPr>
        <a:xfrm rot="-5400000">
          <a:off x="5372227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136</xdr:row>
      <xdr:rowOff>95107</xdr:rowOff>
    </xdr:from>
    <xdr:ext cx="175754" cy="180627"/>
    <xdr:sp macro="_xll.PtreeEvent_ObjectClick" textlink="">
      <xdr:nvSpPr>
        <xdr:cNvPr id="159" name="PTObj_DBranchName_1_15">
          <a:extLst>
            <a:ext uri="{FF2B5EF4-FFF2-40B4-BE49-F238E27FC236}">
              <a16:creationId xmlns:a16="http://schemas.microsoft.com/office/drawing/2014/main" id="{174704BE-B4AE-4BCE-99C3-747606C47908}"/>
            </a:ext>
          </a:extLst>
        </xdr:cNvPr>
        <xdr:cNvSpPr txBox="1"/>
      </xdr:nvSpPr>
      <xdr:spPr>
        <a:xfrm>
          <a:off x="4109847" y="26003107"/>
          <a:ext cx="17575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120</xdr:row>
      <xdr:rowOff>90170</xdr:rowOff>
    </xdr:from>
    <xdr:to>
      <xdr:col>4</xdr:col>
      <xdr:colOff>190627</xdr:colOff>
      <xdr:row>121</xdr:row>
      <xdr:rowOff>90170</xdr:rowOff>
    </xdr:to>
    <xdr:sp macro="_xll.PtreeEvent_ObjectClick" textlink="">
      <xdr:nvSpPr>
        <xdr:cNvPr id="164" name="PTObj_DNode_1_14">
          <a:extLst>
            <a:ext uri="{FF2B5EF4-FFF2-40B4-BE49-F238E27FC236}">
              <a16:creationId xmlns:a16="http://schemas.microsoft.com/office/drawing/2014/main" id="{1CAF83A8-7013-4321-9CC0-397FBC57FF9E}"/>
            </a:ext>
          </a:extLst>
        </xdr:cNvPr>
        <xdr:cNvSpPr/>
      </xdr:nvSpPr>
      <xdr:spPr>
        <a:xfrm>
          <a:off x="5372227" y="885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120</xdr:row>
      <xdr:rowOff>95107</xdr:rowOff>
    </xdr:from>
    <xdr:ext cx="196592" cy="180627"/>
    <xdr:sp macro="_xll.PtreeEvent_ObjectClick" textlink="">
      <xdr:nvSpPr>
        <xdr:cNvPr id="167" name="PTObj_DBranchName_1_14">
          <a:extLst>
            <a:ext uri="{FF2B5EF4-FFF2-40B4-BE49-F238E27FC236}">
              <a16:creationId xmlns:a16="http://schemas.microsoft.com/office/drawing/2014/main" id="{54A22447-2181-4FD4-BDAC-279783AFC4CB}"/>
            </a:ext>
          </a:extLst>
        </xdr:cNvPr>
        <xdr:cNvSpPr txBox="1"/>
      </xdr:nvSpPr>
      <xdr:spPr>
        <a:xfrm>
          <a:off x="4109847" y="2295510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116</xdr:row>
      <xdr:rowOff>90170</xdr:rowOff>
    </xdr:from>
    <xdr:to>
      <xdr:col>5</xdr:col>
      <xdr:colOff>190627</xdr:colOff>
      <xdr:row>117</xdr:row>
      <xdr:rowOff>90170</xdr:rowOff>
    </xdr:to>
    <xdr:sp macro="_xll.PtreeEvent_ObjectClick" textlink="">
      <xdr:nvSpPr>
        <xdr:cNvPr id="168" name="PTObj_DNode_1_16">
          <a:extLst>
            <a:ext uri="{FF2B5EF4-FFF2-40B4-BE49-F238E27FC236}">
              <a16:creationId xmlns:a16="http://schemas.microsoft.com/office/drawing/2014/main" id="{9D0BE72B-D76B-4418-8103-AAB1D079BE1C}"/>
            </a:ext>
          </a:extLst>
        </xdr:cNvPr>
        <xdr:cNvSpPr/>
      </xdr:nvSpPr>
      <xdr:spPr>
        <a:xfrm>
          <a:off x="6915277" y="809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116</xdr:row>
      <xdr:rowOff>95107</xdr:rowOff>
    </xdr:from>
    <xdr:ext cx="419409" cy="180627"/>
    <xdr:sp macro="_xll.PtreeEvent_ObjectClick" textlink="">
      <xdr:nvSpPr>
        <xdr:cNvPr id="171" name="PTObj_DBranchName_1_16">
          <a:extLst>
            <a:ext uri="{FF2B5EF4-FFF2-40B4-BE49-F238E27FC236}">
              <a16:creationId xmlns:a16="http://schemas.microsoft.com/office/drawing/2014/main" id="{61E5BEAD-A56F-41B5-8DCA-39563CF7ECE4}"/>
            </a:ext>
          </a:extLst>
        </xdr:cNvPr>
        <xdr:cNvSpPr txBox="1"/>
      </xdr:nvSpPr>
      <xdr:spPr>
        <a:xfrm>
          <a:off x="5652897" y="8096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$100000</a:t>
          </a:r>
        </a:p>
      </xdr:txBody>
    </xdr:sp>
    <xdr:clientData/>
  </xdr:oneCellAnchor>
  <xdr:twoCellAnchor editAs="oneCell">
    <xdr:from>
      <xdr:col>6</xdr:col>
      <xdr:colOff>127</xdr:colOff>
      <xdr:row>114</xdr:row>
      <xdr:rowOff>90170</xdr:rowOff>
    </xdr:from>
    <xdr:to>
      <xdr:col>6</xdr:col>
      <xdr:colOff>190627</xdr:colOff>
      <xdr:row>115</xdr:row>
      <xdr:rowOff>90170</xdr:rowOff>
    </xdr:to>
    <xdr:sp macro="_xll.PtreeEvent_ObjectClick" textlink="">
      <xdr:nvSpPr>
        <xdr:cNvPr id="172" name="PTObj_DNode_1_17">
          <a:extLst>
            <a:ext uri="{FF2B5EF4-FFF2-40B4-BE49-F238E27FC236}">
              <a16:creationId xmlns:a16="http://schemas.microsoft.com/office/drawing/2014/main" id="{B28D3316-FFD0-451F-A04D-0B37ABF1A62C}"/>
            </a:ext>
          </a:extLst>
        </xdr:cNvPr>
        <xdr:cNvSpPr/>
      </xdr:nvSpPr>
      <xdr:spPr>
        <a:xfrm rot="-5400000">
          <a:off x="8458327" y="771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114</xdr:row>
      <xdr:rowOff>95107</xdr:rowOff>
    </xdr:from>
    <xdr:ext cx="340926" cy="180627"/>
    <xdr:sp macro="_xll.PtreeEvent_ObjectClick" textlink="">
      <xdr:nvSpPr>
        <xdr:cNvPr id="175" name="PTObj_DBranchName_1_17">
          <a:extLst>
            <a:ext uri="{FF2B5EF4-FFF2-40B4-BE49-F238E27FC236}">
              <a16:creationId xmlns:a16="http://schemas.microsoft.com/office/drawing/2014/main" id="{735374A0-8F70-4EAD-A5C0-8D31DBBDAAA2}"/>
            </a:ext>
          </a:extLst>
        </xdr:cNvPr>
        <xdr:cNvSpPr txBox="1"/>
      </xdr:nvSpPr>
      <xdr:spPr>
        <a:xfrm>
          <a:off x="7195947" y="7715107"/>
          <a:ext cx="3409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6</xdr:col>
      <xdr:colOff>127</xdr:colOff>
      <xdr:row>118</xdr:row>
      <xdr:rowOff>90170</xdr:rowOff>
    </xdr:from>
    <xdr:to>
      <xdr:col>6</xdr:col>
      <xdr:colOff>190627</xdr:colOff>
      <xdr:row>119</xdr:row>
      <xdr:rowOff>90170</xdr:rowOff>
    </xdr:to>
    <xdr:sp macro="_xll.PtreeEvent_ObjectClick" textlink="">
      <xdr:nvSpPr>
        <xdr:cNvPr id="176" name="PTObj_DNode_1_18">
          <a:extLst>
            <a:ext uri="{FF2B5EF4-FFF2-40B4-BE49-F238E27FC236}">
              <a16:creationId xmlns:a16="http://schemas.microsoft.com/office/drawing/2014/main" id="{E1788AC9-4A34-40D1-9E3D-07B1E4404983}"/>
            </a:ext>
          </a:extLst>
        </xdr:cNvPr>
        <xdr:cNvSpPr/>
      </xdr:nvSpPr>
      <xdr:spPr>
        <a:xfrm rot="-5400000">
          <a:off x="8458327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118</xdr:row>
      <xdr:rowOff>95107</xdr:rowOff>
    </xdr:from>
    <xdr:ext cx="315535" cy="180627"/>
    <xdr:sp macro="_xll.PtreeEvent_ObjectClick" textlink="">
      <xdr:nvSpPr>
        <xdr:cNvPr id="179" name="PTObj_DBranchName_1_18">
          <a:extLst>
            <a:ext uri="{FF2B5EF4-FFF2-40B4-BE49-F238E27FC236}">
              <a16:creationId xmlns:a16="http://schemas.microsoft.com/office/drawing/2014/main" id="{6B6A7ADB-27A8-4257-9F19-6614D5E85D7D}"/>
            </a:ext>
          </a:extLst>
        </xdr:cNvPr>
        <xdr:cNvSpPr txBox="1"/>
      </xdr:nvSpPr>
      <xdr:spPr>
        <a:xfrm>
          <a:off x="7195947" y="8477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5</xdr:col>
      <xdr:colOff>127</xdr:colOff>
      <xdr:row>124</xdr:row>
      <xdr:rowOff>90170</xdr:rowOff>
    </xdr:from>
    <xdr:to>
      <xdr:col>5</xdr:col>
      <xdr:colOff>190627</xdr:colOff>
      <xdr:row>125</xdr:row>
      <xdr:rowOff>90170</xdr:rowOff>
    </xdr:to>
    <xdr:sp macro="_xll.PtreeEvent_ObjectClick" textlink="">
      <xdr:nvSpPr>
        <xdr:cNvPr id="180" name="PTObj_DNode_1_19">
          <a:extLst>
            <a:ext uri="{FF2B5EF4-FFF2-40B4-BE49-F238E27FC236}">
              <a16:creationId xmlns:a16="http://schemas.microsoft.com/office/drawing/2014/main" id="{886012FC-6E6B-46C7-AAD8-391F60C03FFD}"/>
            </a:ext>
          </a:extLst>
        </xdr:cNvPr>
        <xdr:cNvSpPr/>
      </xdr:nvSpPr>
      <xdr:spPr>
        <a:xfrm>
          <a:off x="6915277" y="961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124</xdr:row>
      <xdr:rowOff>95107</xdr:rowOff>
    </xdr:from>
    <xdr:ext cx="419409" cy="180627"/>
    <xdr:sp macro="_xll.PtreeEvent_ObjectClick" textlink="">
      <xdr:nvSpPr>
        <xdr:cNvPr id="183" name="PTObj_DBranchName_1_19">
          <a:extLst>
            <a:ext uri="{FF2B5EF4-FFF2-40B4-BE49-F238E27FC236}">
              <a16:creationId xmlns:a16="http://schemas.microsoft.com/office/drawing/2014/main" id="{5D52DEA9-4E6C-48BE-9A20-AE7A35ECF220}"/>
            </a:ext>
          </a:extLst>
        </xdr:cNvPr>
        <xdr:cNvSpPr txBox="1"/>
      </xdr:nvSpPr>
      <xdr:spPr>
        <a:xfrm>
          <a:off x="5652897" y="9620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$150000</a:t>
          </a:r>
        </a:p>
      </xdr:txBody>
    </xdr:sp>
    <xdr:clientData/>
  </xdr:oneCellAnchor>
  <xdr:twoCellAnchor editAs="oneCell">
    <xdr:from>
      <xdr:col>6</xdr:col>
      <xdr:colOff>127</xdr:colOff>
      <xdr:row>122</xdr:row>
      <xdr:rowOff>90170</xdr:rowOff>
    </xdr:from>
    <xdr:to>
      <xdr:col>6</xdr:col>
      <xdr:colOff>190627</xdr:colOff>
      <xdr:row>123</xdr:row>
      <xdr:rowOff>90170</xdr:rowOff>
    </xdr:to>
    <xdr:sp macro="_xll.PtreeEvent_ObjectClick" textlink="">
      <xdr:nvSpPr>
        <xdr:cNvPr id="184" name="PTObj_DNode_1_20">
          <a:extLst>
            <a:ext uri="{FF2B5EF4-FFF2-40B4-BE49-F238E27FC236}">
              <a16:creationId xmlns:a16="http://schemas.microsoft.com/office/drawing/2014/main" id="{1BAD8378-E272-4F10-861B-D9E825E9BEC9}"/>
            </a:ext>
          </a:extLst>
        </xdr:cNvPr>
        <xdr:cNvSpPr/>
      </xdr:nvSpPr>
      <xdr:spPr>
        <a:xfrm rot="-5400000">
          <a:off x="8458327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122</xdr:row>
      <xdr:rowOff>95107</xdr:rowOff>
    </xdr:from>
    <xdr:ext cx="340926" cy="180627"/>
    <xdr:sp macro="_xll.PtreeEvent_ObjectClick" textlink="">
      <xdr:nvSpPr>
        <xdr:cNvPr id="187" name="PTObj_DBranchName_1_20">
          <a:extLst>
            <a:ext uri="{FF2B5EF4-FFF2-40B4-BE49-F238E27FC236}">
              <a16:creationId xmlns:a16="http://schemas.microsoft.com/office/drawing/2014/main" id="{59B92193-6A94-4082-8CC3-93F8A0ADF812}"/>
            </a:ext>
          </a:extLst>
        </xdr:cNvPr>
        <xdr:cNvSpPr txBox="1"/>
      </xdr:nvSpPr>
      <xdr:spPr>
        <a:xfrm>
          <a:off x="7195947" y="9239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6</xdr:col>
      <xdr:colOff>127</xdr:colOff>
      <xdr:row>126</xdr:row>
      <xdr:rowOff>90170</xdr:rowOff>
    </xdr:from>
    <xdr:to>
      <xdr:col>6</xdr:col>
      <xdr:colOff>190627</xdr:colOff>
      <xdr:row>127</xdr:row>
      <xdr:rowOff>90170</xdr:rowOff>
    </xdr:to>
    <xdr:sp macro="_xll.PtreeEvent_ObjectClick" textlink="">
      <xdr:nvSpPr>
        <xdr:cNvPr id="188" name="PTObj_DNode_1_21">
          <a:extLst>
            <a:ext uri="{FF2B5EF4-FFF2-40B4-BE49-F238E27FC236}">
              <a16:creationId xmlns:a16="http://schemas.microsoft.com/office/drawing/2014/main" id="{506C94B5-99BB-4BC0-B924-B843AFE5AD9C}"/>
            </a:ext>
          </a:extLst>
        </xdr:cNvPr>
        <xdr:cNvSpPr/>
      </xdr:nvSpPr>
      <xdr:spPr>
        <a:xfrm rot="-5400000">
          <a:off x="8458327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126</xdr:row>
      <xdr:rowOff>95107</xdr:rowOff>
    </xdr:from>
    <xdr:ext cx="315535" cy="180627"/>
    <xdr:sp macro="_xll.PtreeEvent_ObjectClick" textlink="">
      <xdr:nvSpPr>
        <xdr:cNvPr id="191" name="PTObj_DBranchName_1_21">
          <a:extLst>
            <a:ext uri="{FF2B5EF4-FFF2-40B4-BE49-F238E27FC236}">
              <a16:creationId xmlns:a16="http://schemas.microsoft.com/office/drawing/2014/main" id="{C7A9C82D-DF92-4482-9622-399D9E6CADA8}"/>
            </a:ext>
          </a:extLst>
        </xdr:cNvPr>
        <xdr:cNvSpPr txBox="1"/>
      </xdr:nvSpPr>
      <xdr:spPr>
        <a:xfrm>
          <a:off x="7195947" y="10001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5</xdr:col>
      <xdr:colOff>127</xdr:colOff>
      <xdr:row>130</xdr:row>
      <xdr:rowOff>90170</xdr:rowOff>
    </xdr:from>
    <xdr:to>
      <xdr:col>5</xdr:col>
      <xdr:colOff>190627</xdr:colOff>
      <xdr:row>131</xdr:row>
      <xdr:rowOff>90170</xdr:rowOff>
    </xdr:to>
    <xdr:sp macro="_xll.PtreeEvent_ObjectClick" textlink="">
      <xdr:nvSpPr>
        <xdr:cNvPr id="192" name="PTObj_DNode_1_22">
          <a:extLst>
            <a:ext uri="{FF2B5EF4-FFF2-40B4-BE49-F238E27FC236}">
              <a16:creationId xmlns:a16="http://schemas.microsoft.com/office/drawing/2014/main" id="{F3DB02C6-1CF9-447F-B06E-F061F17B6681}"/>
            </a:ext>
          </a:extLst>
        </xdr:cNvPr>
        <xdr:cNvSpPr/>
      </xdr:nvSpPr>
      <xdr:spPr>
        <a:xfrm>
          <a:off x="6915277" y="1075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130</xdr:row>
      <xdr:rowOff>95107</xdr:rowOff>
    </xdr:from>
    <xdr:ext cx="419409" cy="180627"/>
    <xdr:sp macro="_xll.PtreeEvent_ObjectClick" textlink="">
      <xdr:nvSpPr>
        <xdr:cNvPr id="195" name="PTObj_DBranchName_1_22">
          <a:extLst>
            <a:ext uri="{FF2B5EF4-FFF2-40B4-BE49-F238E27FC236}">
              <a16:creationId xmlns:a16="http://schemas.microsoft.com/office/drawing/2014/main" id="{E116E209-6593-4D25-8E21-F60FB581E975}"/>
            </a:ext>
          </a:extLst>
        </xdr:cNvPr>
        <xdr:cNvSpPr txBox="1"/>
      </xdr:nvSpPr>
      <xdr:spPr>
        <a:xfrm>
          <a:off x="5652897" y="10763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$180000</a:t>
          </a:r>
        </a:p>
      </xdr:txBody>
    </xdr:sp>
    <xdr:clientData/>
  </xdr:oneCellAnchor>
  <xdr:twoCellAnchor editAs="oneCell">
    <xdr:from>
      <xdr:col>6</xdr:col>
      <xdr:colOff>127</xdr:colOff>
      <xdr:row>128</xdr:row>
      <xdr:rowOff>90170</xdr:rowOff>
    </xdr:from>
    <xdr:to>
      <xdr:col>6</xdr:col>
      <xdr:colOff>190627</xdr:colOff>
      <xdr:row>129</xdr:row>
      <xdr:rowOff>90170</xdr:rowOff>
    </xdr:to>
    <xdr:sp macro="_xll.PtreeEvent_ObjectClick" textlink="">
      <xdr:nvSpPr>
        <xdr:cNvPr id="196" name="PTObj_DNode_1_25">
          <a:extLst>
            <a:ext uri="{FF2B5EF4-FFF2-40B4-BE49-F238E27FC236}">
              <a16:creationId xmlns:a16="http://schemas.microsoft.com/office/drawing/2014/main" id="{E4ADCBAB-6CC0-42A4-8A82-F7B7A0AE0FF4}"/>
            </a:ext>
          </a:extLst>
        </xdr:cNvPr>
        <xdr:cNvSpPr/>
      </xdr:nvSpPr>
      <xdr:spPr>
        <a:xfrm rot="-5400000">
          <a:off x="8458327" y="1037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128</xdr:row>
      <xdr:rowOff>95107</xdr:rowOff>
    </xdr:from>
    <xdr:ext cx="340926" cy="180627"/>
    <xdr:sp macro="_xll.PtreeEvent_ObjectClick" textlink="">
      <xdr:nvSpPr>
        <xdr:cNvPr id="199" name="PTObj_DBranchName_1_25">
          <a:extLst>
            <a:ext uri="{FF2B5EF4-FFF2-40B4-BE49-F238E27FC236}">
              <a16:creationId xmlns:a16="http://schemas.microsoft.com/office/drawing/2014/main" id="{8E014FA4-6CD1-4CA4-8632-63CBD1D2E48D}"/>
            </a:ext>
          </a:extLst>
        </xdr:cNvPr>
        <xdr:cNvSpPr txBox="1"/>
      </xdr:nvSpPr>
      <xdr:spPr>
        <a:xfrm>
          <a:off x="7195947" y="10382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6</xdr:col>
      <xdr:colOff>127</xdr:colOff>
      <xdr:row>132</xdr:row>
      <xdr:rowOff>90170</xdr:rowOff>
    </xdr:from>
    <xdr:to>
      <xdr:col>6</xdr:col>
      <xdr:colOff>190627</xdr:colOff>
      <xdr:row>133</xdr:row>
      <xdr:rowOff>90170</xdr:rowOff>
    </xdr:to>
    <xdr:sp macro="_xll.PtreeEvent_ObjectClick" textlink="">
      <xdr:nvSpPr>
        <xdr:cNvPr id="200" name="PTObj_DNode_1_26">
          <a:extLst>
            <a:ext uri="{FF2B5EF4-FFF2-40B4-BE49-F238E27FC236}">
              <a16:creationId xmlns:a16="http://schemas.microsoft.com/office/drawing/2014/main" id="{BEB92A82-69C4-461B-B30F-49E493E59AD2}"/>
            </a:ext>
          </a:extLst>
        </xdr:cNvPr>
        <xdr:cNvSpPr/>
      </xdr:nvSpPr>
      <xdr:spPr>
        <a:xfrm rot="-5400000">
          <a:off x="8458327" y="1113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132</xdr:row>
      <xdr:rowOff>95107</xdr:rowOff>
    </xdr:from>
    <xdr:ext cx="315535" cy="180627"/>
    <xdr:sp macro="_xll.PtreeEvent_ObjectClick" textlink="">
      <xdr:nvSpPr>
        <xdr:cNvPr id="203" name="PTObj_DBranchName_1_26">
          <a:extLst>
            <a:ext uri="{FF2B5EF4-FFF2-40B4-BE49-F238E27FC236}">
              <a16:creationId xmlns:a16="http://schemas.microsoft.com/office/drawing/2014/main" id="{B204E357-5BF4-4D80-A418-AC035F5BF433}"/>
            </a:ext>
          </a:extLst>
        </xdr:cNvPr>
        <xdr:cNvSpPr txBox="1"/>
      </xdr:nvSpPr>
      <xdr:spPr>
        <a:xfrm>
          <a:off x="7195947" y="11144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38</xdr:row>
      <xdr:rowOff>90170</xdr:rowOff>
    </xdr:from>
    <xdr:to>
      <xdr:col>6</xdr:col>
      <xdr:colOff>190627</xdr:colOff>
      <xdr:row>39</xdr:row>
      <xdr:rowOff>90170</xdr:rowOff>
    </xdr:to>
    <xdr:sp macro="_xll.PtreeEvent_ObjectClick" textlink="">
      <xdr:nvSpPr>
        <xdr:cNvPr id="208" name="PTObj_DNode_1_23">
          <a:extLst>
            <a:ext uri="{FF2B5EF4-FFF2-40B4-BE49-F238E27FC236}">
              <a16:creationId xmlns:a16="http://schemas.microsoft.com/office/drawing/2014/main" id="{058EE384-78F5-4027-9C8E-AEAEA8A0F679}"/>
            </a:ext>
          </a:extLst>
        </xdr:cNvPr>
        <xdr:cNvSpPr/>
      </xdr:nvSpPr>
      <xdr:spPr>
        <a:xfrm>
          <a:off x="8458327" y="732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38</xdr:row>
      <xdr:rowOff>95107</xdr:rowOff>
    </xdr:from>
    <xdr:ext cx="557781" cy="180627"/>
    <xdr:sp macro="_xll.PtreeEvent_ObjectClick" textlink="">
      <xdr:nvSpPr>
        <xdr:cNvPr id="211" name="PTObj_DBranchName_1_23">
          <a:extLst>
            <a:ext uri="{FF2B5EF4-FFF2-40B4-BE49-F238E27FC236}">
              <a16:creationId xmlns:a16="http://schemas.microsoft.com/office/drawing/2014/main" id="{170AF2E6-9B77-4FCD-8A4B-0731402F3688}"/>
            </a:ext>
          </a:extLst>
        </xdr:cNvPr>
        <xdr:cNvSpPr txBox="1"/>
      </xdr:nvSpPr>
      <xdr:spPr>
        <a:xfrm>
          <a:off x="7195947" y="7334107"/>
          <a:ext cx="557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90170</xdr:rowOff>
    </xdr:from>
    <xdr:to>
      <xdr:col>7</xdr:col>
      <xdr:colOff>190627</xdr:colOff>
      <xdr:row>25</xdr:row>
      <xdr:rowOff>90170</xdr:rowOff>
    </xdr:to>
    <xdr:sp macro="_xll.PtreeEvent_ObjectClick" textlink="">
      <xdr:nvSpPr>
        <xdr:cNvPr id="212" name="PTObj_DNode_1_27">
          <a:extLst>
            <a:ext uri="{FF2B5EF4-FFF2-40B4-BE49-F238E27FC236}">
              <a16:creationId xmlns:a16="http://schemas.microsoft.com/office/drawing/2014/main" id="{021352F3-5E77-4AB2-9A1D-C1E54836263D}"/>
            </a:ext>
          </a:extLst>
        </xdr:cNvPr>
        <xdr:cNvSpPr/>
      </xdr:nvSpPr>
      <xdr:spPr>
        <a:xfrm>
          <a:off x="10001377" y="4662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24</xdr:row>
      <xdr:rowOff>95107</xdr:rowOff>
    </xdr:from>
    <xdr:ext cx="340926" cy="180627"/>
    <xdr:sp macro="_xll.PtreeEvent_ObjectClick" textlink="">
      <xdr:nvSpPr>
        <xdr:cNvPr id="215" name="PTObj_DBranchName_1_27">
          <a:extLst>
            <a:ext uri="{FF2B5EF4-FFF2-40B4-BE49-F238E27FC236}">
              <a16:creationId xmlns:a16="http://schemas.microsoft.com/office/drawing/2014/main" id="{59103E04-B630-44C1-A5AD-1AC48DECAE00}"/>
            </a:ext>
          </a:extLst>
        </xdr:cNvPr>
        <xdr:cNvSpPr txBox="1"/>
      </xdr:nvSpPr>
      <xdr:spPr>
        <a:xfrm>
          <a:off x="8738997" y="4667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8</xdr:col>
      <xdr:colOff>127</xdr:colOff>
      <xdr:row>20</xdr:row>
      <xdr:rowOff>90170</xdr:rowOff>
    </xdr:from>
    <xdr:to>
      <xdr:col>8</xdr:col>
      <xdr:colOff>190627</xdr:colOff>
      <xdr:row>21</xdr:row>
      <xdr:rowOff>90170</xdr:rowOff>
    </xdr:to>
    <xdr:sp macro="_xll.PtreeEvent_ObjectClick" textlink="">
      <xdr:nvSpPr>
        <xdr:cNvPr id="216" name="PTObj_DNode_1_28">
          <a:extLst>
            <a:ext uri="{FF2B5EF4-FFF2-40B4-BE49-F238E27FC236}">
              <a16:creationId xmlns:a16="http://schemas.microsoft.com/office/drawing/2014/main" id="{C5F74604-1FE0-448B-9997-C06E9BE485F9}"/>
            </a:ext>
          </a:extLst>
        </xdr:cNvPr>
        <xdr:cNvSpPr/>
      </xdr:nvSpPr>
      <xdr:spPr>
        <a:xfrm>
          <a:off x="11544427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20</xdr:row>
      <xdr:rowOff>95107</xdr:rowOff>
    </xdr:from>
    <xdr:ext cx="419409" cy="180627"/>
    <xdr:sp macro="_xll.PtreeEvent_ObjectClick" textlink="">
      <xdr:nvSpPr>
        <xdr:cNvPr id="219" name="PTObj_DBranchName_1_28">
          <a:extLst>
            <a:ext uri="{FF2B5EF4-FFF2-40B4-BE49-F238E27FC236}">
              <a16:creationId xmlns:a16="http://schemas.microsoft.com/office/drawing/2014/main" id="{C18A42D4-2711-4402-BC13-F9FF35D7E2AD}"/>
            </a:ext>
          </a:extLst>
        </xdr:cNvPr>
        <xdr:cNvSpPr txBox="1"/>
      </xdr:nvSpPr>
      <xdr:spPr>
        <a:xfrm>
          <a:off x="10282047" y="3905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$100000</a:t>
          </a:r>
        </a:p>
      </xdr:txBody>
    </xdr:sp>
    <xdr:clientData/>
  </xdr:oneCellAnchor>
  <xdr:twoCellAnchor editAs="oneCell">
    <xdr:from>
      <xdr:col>9</xdr:col>
      <xdr:colOff>127</xdr:colOff>
      <xdr:row>18</xdr:row>
      <xdr:rowOff>90170</xdr:rowOff>
    </xdr:from>
    <xdr:to>
      <xdr:col>9</xdr:col>
      <xdr:colOff>190627</xdr:colOff>
      <xdr:row>19</xdr:row>
      <xdr:rowOff>90170</xdr:rowOff>
    </xdr:to>
    <xdr:sp macro="_xll.PtreeEvent_ObjectClick" textlink="">
      <xdr:nvSpPr>
        <xdr:cNvPr id="220" name="PTObj_DNode_1_29">
          <a:extLst>
            <a:ext uri="{FF2B5EF4-FFF2-40B4-BE49-F238E27FC236}">
              <a16:creationId xmlns:a16="http://schemas.microsoft.com/office/drawing/2014/main" id="{C9F8E578-F091-4CAB-A684-53D15CC4E884}"/>
            </a:ext>
          </a:extLst>
        </xdr:cNvPr>
        <xdr:cNvSpPr/>
      </xdr:nvSpPr>
      <xdr:spPr>
        <a:xfrm rot="-5400000">
          <a:off x="13087477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18</xdr:row>
      <xdr:rowOff>95107</xdr:rowOff>
    </xdr:from>
    <xdr:ext cx="340926" cy="180627"/>
    <xdr:sp macro="_xll.PtreeEvent_ObjectClick" textlink="">
      <xdr:nvSpPr>
        <xdr:cNvPr id="223" name="PTObj_DBranchName_1_29">
          <a:extLst>
            <a:ext uri="{FF2B5EF4-FFF2-40B4-BE49-F238E27FC236}">
              <a16:creationId xmlns:a16="http://schemas.microsoft.com/office/drawing/2014/main" id="{FC9ACC99-597D-4CE9-A546-FD15E7DE7D09}"/>
            </a:ext>
          </a:extLst>
        </xdr:cNvPr>
        <xdr:cNvSpPr txBox="1"/>
      </xdr:nvSpPr>
      <xdr:spPr>
        <a:xfrm>
          <a:off x="11825097" y="3524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22</xdr:row>
      <xdr:rowOff>90170</xdr:rowOff>
    </xdr:from>
    <xdr:to>
      <xdr:col>9</xdr:col>
      <xdr:colOff>190627</xdr:colOff>
      <xdr:row>23</xdr:row>
      <xdr:rowOff>90170</xdr:rowOff>
    </xdr:to>
    <xdr:sp macro="_xll.PtreeEvent_ObjectClick" textlink="">
      <xdr:nvSpPr>
        <xdr:cNvPr id="224" name="PTObj_DNode_1_30">
          <a:extLst>
            <a:ext uri="{FF2B5EF4-FFF2-40B4-BE49-F238E27FC236}">
              <a16:creationId xmlns:a16="http://schemas.microsoft.com/office/drawing/2014/main" id="{CBC38284-93DD-46B0-B524-1F0601B8BB75}"/>
            </a:ext>
          </a:extLst>
        </xdr:cNvPr>
        <xdr:cNvSpPr/>
      </xdr:nvSpPr>
      <xdr:spPr>
        <a:xfrm rot="-5400000">
          <a:off x="1308747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22</xdr:row>
      <xdr:rowOff>95107</xdr:rowOff>
    </xdr:from>
    <xdr:ext cx="802399" cy="180627"/>
    <xdr:sp macro="_xll.PtreeEvent_ObjectClick" textlink="">
      <xdr:nvSpPr>
        <xdr:cNvPr id="227" name="PTObj_DBranchName_1_30">
          <a:extLst>
            <a:ext uri="{FF2B5EF4-FFF2-40B4-BE49-F238E27FC236}">
              <a16:creationId xmlns:a16="http://schemas.microsoft.com/office/drawing/2014/main" id="{93971CE1-2636-4897-9CD2-7582ED256C45}"/>
            </a:ext>
          </a:extLst>
        </xdr:cNvPr>
        <xdr:cNvSpPr txBox="1"/>
      </xdr:nvSpPr>
      <xdr:spPr>
        <a:xfrm>
          <a:off x="11948922" y="4286107"/>
          <a:ext cx="8023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 - Scrapping</a:t>
          </a:r>
        </a:p>
      </xdr:txBody>
    </xdr:sp>
    <xdr:clientData/>
  </xdr:oneCellAnchor>
  <xdr:twoCellAnchor editAs="oneCell">
    <xdr:from>
      <xdr:col>8</xdr:col>
      <xdr:colOff>127</xdr:colOff>
      <xdr:row>28</xdr:row>
      <xdr:rowOff>90170</xdr:rowOff>
    </xdr:from>
    <xdr:to>
      <xdr:col>8</xdr:col>
      <xdr:colOff>190627</xdr:colOff>
      <xdr:row>29</xdr:row>
      <xdr:rowOff>90170</xdr:rowOff>
    </xdr:to>
    <xdr:sp macro="_xll.PtreeEvent_ObjectClick" textlink="">
      <xdr:nvSpPr>
        <xdr:cNvPr id="228" name="PTObj_DNode_1_31">
          <a:extLst>
            <a:ext uri="{FF2B5EF4-FFF2-40B4-BE49-F238E27FC236}">
              <a16:creationId xmlns:a16="http://schemas.microsoft.com/office/drawing/2014/main" id="{69F7E9A4-A50A-4D1F-9BBF-4E5827A5F1B2}"/>
            </a:ext>
          </a:extLst>
        </xdr:cNvPr>
        <xdr:cNvSpPr/>
      </xdr:nvSpPr>
      <xdr:spPr>
        <a:xfrm>
          <a:off x="11544427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28</xdr:row>
      <xdr:rowOff>95107</xdr:rowOff>
    </xdr:from>
    <xdr:ext cx="419409" cy="180627"/>
    <xdr:sp macro="_xll.PtreeEvent_ObjectClick" textlink="">
      <xdr:nvSpPr>
        <xdr:cNvPr id="231" name="PTObj_DBranchName_1_31">
          <a:extLst>
            <a:ext uri="{FF2B5EF4-FFF2-40B4-BE49-F238E27FC236}">
              <a16:creationId xmlns:a16="http://schemas.microsoft.com/office/drawing/2014/main" id="{7311C08C-FA14-411C-910A-EBD3112A2EFB}"/>
            </a:ext>
          </a:extLst>
        </xdr:cNvPr>
        <xdr:cNvSpPr txBox="1"/>
      </xdr:nvSpPr>
      <xdr:spPr>
        <a:xfrm>
          <a:off x="10282047" y="5429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$150000</a:t>
          </a:r>
        </a:p>
      </xdr:txBody>
    </xdr:sp>
    <xdr:clientData/>
  </xdr:oneCellAnchor>
  <xdr:twoCellAnchor editAs="oneCell">
    <xdr:from>
      <xdr:col>9</xdr:col>
      <xdr:colOff>127</xdr:colOff>
      <xdr:row>26</xdr:row>
      <xdr:rowOff>90170</xdr:rowOff>
    </xdr:from>
    <xdr:to>
      <xdr:col>9</xdr:col>
      <xdr:colOff>190627</xdr:colOff>
      <xdr:row>27</xdr:row>
      <xdr:rowOff>90170</xdr:rowOff>
    </xdr:to>
    <xdr:sp macro="_xll.PtreeEvent_ObjectClick" textlink="">
      <xdr:nvSpPr>
        <xdr:cNvPr id="232" name="PTObj_DNode_1_32">
          <a:extLst>
            <a:ext uri="{FF2B5EF4-FFF2-40B4-BE49-F238E27FC236}">
              <a16:creationId xmlns:a16="http://schemas.microsoft.com/office/drawing/2014/main" id="{FC7511C7-4713-4C66-A889-5CD4426EAFDB}"/>
            </a:ext>
          </a:extLst>
        </xdr:cNvPr>
        <xdr:cNvSpPr/>
      </xdr:nvSpPr>
      <xdr:spPr>
        <a:xfrm rot="-5400000">
          <a:off x="1308747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26</xdr:row>
      <xdr:rowOff>95107</xdr:rowOff>
    </xdr:from>
    <xdr:ext cx="340926" cy="180627"/>
    <xdr:sp macro="_xll.PtreeEvent_ObjectClick" textlink="">
      <xdr:nvSpPr>
        <xdr:cNvPr id="235" name="PTObj_DBranchName_1_32">
          <a:extLst>
            <a:ext uri="{FF2B5EF4-FFF2-40B4-BE49-F238E27FC236}">
              <a16:creationId xmlns:a16="http://schemas.microsoft.com/office/drawing/2014/main" id="{415FD7B6-4600-4DB0-8373-8CA6A3148805}"/>
            </a:ext>
          </a:extLst>
        </xdr:cNvPr>
        <xdr:cNvSpPr txBox="1"/>
      </xdr:nvSpPr>
      <xdr:spPr>
        <a:xfrm>
          <a:off x="11825097" y="5048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30</xdr:row>
      <xdr:rowOff>90170</xdr:rowOff>
    </xdr:from>
    <xdr:to>
      <xdr:col>9</xdr:col>
      <xdr:colOff>190627</xdr:colOff>
      <xdr:row>31</xdr:row>
      <xdr:rowOff>90170</xdr:rowOff>
    </xdr:to>
    <xdr:sp macro="_xll.PtreeEvent_ObjectClick" textlink="">
      <xdr:nvSpPr>
        <xdr:cNvPr id="236" name="PTObj_DNode_1_33">
          <a:extLst>
            <a:ext uri="{FF2B5EF4-FFF2-40B4-BE49-F238E27FC236}">
              <a16:creationId xmlns:a16="http://schemas.microsoft.com/office/drawing/2014/main" id="{F3B0E4E1-C42C-4427-A768-4DF34658A9DC}"/>
            </a:ext>
          </a:extLst>
        </xdr:cNvPr>
        <xdr:cNvSpPr/>
      </xdr:nvSpPr>
      <xdr:spPr>
        <a:xfrm rot="-5400000">
          <a:off x="13087477" y="580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30</xdr:row>
      <xdr:rowOff>95107</xdr:rowOff>
    </xdr:from>
    <xdr:ext cx="802399" cy="180627"/>
    <xdr:sp macro="_xll.PtreeEvent_ObjectClick" textlink="">
      <xdr:nvSpPr>
        <xdr:cNvPr id="239" name="PTObj_DBranchName_1_33">
          <a:extLst>
            <a:ext uri="{FF2B5EF4-FFF2-40B4-BE49-F238E27FC236}">
              <a16:creationId xmlns:a16="http://schemas.microsoft.com/office/drawing/2014/main" id="{D8759027-49DC-4703-BC8B-F5A645870288}"/>
            </a:ext>
          </a:extLst>
        </xdr:cNvPr>
        <xdr:cNvSpPr txBox="1"/>
      </xdr:nvSpPr>
      <xdr:spPr>
        <a:xfrm>
          <a:off x="11948922" y="5810107"/>
          <a:ext cx="8023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 - Scrapping</a:t>
          </a:r>
        </a:p>
      </xdr:txBody>
    </xdr:sp>
    <xdr:clientData/>
  </xdr:oneCellAnchor>
  <xdr:twoCellAnchor editAs="oneCell">
    <xdr:from>
      <xdr:col>8</xdr:col>
      <xdr:colOff>127</xdr:colOff>
      <xdr:row>34</xdr:row>
      <xdr:rowOff>90170</xdr:rowOff>
    </xdr:from>
    <xdr:to>
      <xdr:col>8</xdr:col>
      <xdr:colOff>190627</xdr:colOff>
      <xdr:row>35</xdr:row>
      <xdr:rowOff>90170</xdr:rowOff>
    </xdr:to>
    <xdr:sp macro="_xll.PtreeEvent_ObjectClick" textlink="">
      <xdr:nvSpPr>
        <xdr:cNvPr id="240" name="PTObj_DNode_1_34">
          <a:extLst>
            <a:ext uri="{FF2B5EF4-FFF2-40B4-BE49-F238E27FC236}">
              <a16:creationId xmlns:a16="http://schemas.microsoft.com/office/drawing/2014/main" id="{C6B40AB1-5ACC-4E9D-8AB6-D844EB985D79}"/>
            </a:ext>
          </a:extLst>
        </xdr:cNvPr>
        <xdr:cNvSpPr/>
      </xdr:nvSpPr>
      <xdr:spPr>
        <a:xfrm>
          <a:off x="11544427" y="656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34</xdr:row>
      <xdr:rowOff>95107</xdr:rowOff>
    </xdr:from>
    <xdr:ext cx="419409" cy="180627"/>
    <xdr:sp macro="_xll.PtreeEvent_ObjectClick" textlink="">
      <xdr:nvSpPr>
        <xdr:cNvPr id="243" name="PTObj_DBranchName_1_34">
          <a:extLst>
            <a:ext uri="{FF2B5EF4-FFF2-40B4-BE49-F238E27FC236}">
              <a16:creationId xmlns:a16="http://schemas.microsoft.com/office/drawing/2014/main" id="{60F3DD14-F23B-48F9-B773-DC446610A70B}"/>
            </a:ext>
          </a:extLst>
        </xdr:cNvPr>
        <xdr:cNvSpPr txBox="1"/>
      </xdr:nvSpPr>
      <xdr:spPr>
        <a:xfrm>
          <a:off x="10282047" y="6572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$180000</a:t>
          </a:r>
        </a:p>
      </xdr:txBody>
    </xdr:sp>
    <xdr:clientData/>
  </xdr:oneCellAnchor>
  <xdr:twoCellAnchor editAs="oneCell">
    <xdr:from>
      <xdr:col>9</xdr:col>
      <xdr:colOff>127</xdr:colOff>
      <xdr:row>32</xdr:row>
      <xdr:rowOff>90170</xdr:rowOff>
    </xdr:from>
    <xdr:to>
      <xdr:col>9</xdr:col>
      <xdr:colOff>190627</xdr:colOff>
      <xdr:row>33</xdr:row>
      <xdr:rowOff>90170</xdr:rowOff>
    </xdr:to>
    <xdr:sp macro="_xll.PtreeEvent_ObjectClick" textlink="">
      <xdr:nvSpPr>
        <xdr:cNvPr id="244" name="PTObj_DNode_1_35">
          <a:extLst>
            <a:ext uri="{FF2B5EF4-FFF2-40B4-BE49-F238E27FC236}">
              <a16:creationId xmlns:a16="http://schemas.microsoft.com/office/drawing/2014/main" id="{25137DA1-BED1-4EC9-8046-3798B411876A}"/>
            </a:ext>
          </a:extLst>
        </xdr:cNvPr>
        <xdr:cNvSpPr/>
      </xdr:nvSpPr>
      <xdr:spPr>
        <a:xfrm rot="-5400000">
          <a:off x="1308747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32</xdr:row>
      <xdr:rowOff>95107</xdr:rowOff>
    </xdr:from>
    <xdr:ext cx="340926" cy="180627"/>
    <xdr:sp macro="_xll.PtreeEvent_ObjectClick" textlink="">
      <xdr:nvSpPr>
        <xdr:cNvPr id="247" name="PTObj_DBranchName_1_35">
          <a:extLst>
            <a:ext uri="{FF2B5EF4-FFF2-40B4-BE49-F238E27FC236}">
              <a16:creationId xmlns:a16="http://schemas.microsoft.com/office/drawing/2014/main" id="{E060805B-D756-40E3-B223-BBCB8B5253AC}"/>
            </a:ext>
          </a:extLst>
        </xdr:cNvPr>
        <xdr:cNvSpPr txBox="1"/>
      </xdr:nvSpPr>
      <xdr:spPr>
        <a:xfrm>
          <a:off x="11825097" y="6191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36</xdr:row>
      <xdr:rowOff>90170</xdr:rowOff>
    </xdr:from>
    <xdr:to>
      <xdr:col>9</xdr:col>
      <xdr:colOff>190627</xdr:colOff>
      <xdr:row>37</xdr:row>
      <xdr:rowOff>90170</xdr:rowOff>
    </xdr:to>
    <xdr:sp macro="_xll.PtreeEvent_ObjectClick" textlink="">
      <xdr:nvSpPr>
        <xdr:cNvPr id="248" name="PTObj_DNode_1_36">
          <a:extLst>
            <a:ext uri="{FF2B5EF4-FFF2-40B4-BE49-F238E27FC236}">
              <a16:creationId xmlns:a16="http://schemas.microsoft.com/office/drawing/2014/main" id="{404DE204-FA8A-4AB5-886F-EADF28773923}"/>
            </a:ext>
          </a:extLst>
        </xdr:cNvPr>
        <xdr:cNvSpPr/>
      </xdr:nvSpPr>
      <xdr:spPr>
        <a:xfrm rot="-5400000">
          <a:off x="1308747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36</xdr:row>
      <xdr:rowOff>95107</xdr:rowOff>
    </xdr:from>
    <xdr:ext cx="802399" cy="180627"/>
    <xdr:sp macro="_xll.PtreeEvent_ObjectClick" textlink="">
      <xdr:nvSpPr>
        <xdr:cNvPr id="251" name="PTObj_DBranchName_1_36">
          <a:extLst>
            <a:ext uri="{FF2B5EF4-FFF2-40B4-BE49-F238E27FC236}">
              <a16:creationId xmlns:a16="http://schemas.microsoft.com/office/drawing/2014/main" id="{7CDA72FB-7F99-440E-82AE-1500157CDC44}"/>
            </a:ext>
          </a:extLst>
        </xdr:cNvPr>
        <xdr:cNvSpPr txBox="1"/>
      </xdr:nvSpPr>
      <xdr:spPr>
        <a:xfrm>
          <a:off x="11948922" y="6953107"/>
          <a:ext cx="8023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 - Scrapping</a:t>
          </a:r>
        </a:p>
      </xdr:txBody>
    </xdr:sp>
    <xdr:clientData/>
  </xdr:oneCellAnchor>
  <xdr:twoCellAnchor editAs="oneCell">
    <xdr:from>
      <xdr:col>7</xdr:col>
      <xdr:colOff>127</xdr:colOff>
      <xdr:row>40</xdr:row>
      <xdr:rowOff>90170</xdr:rowOff>
    </xdr:from>
    <xdr:to>
      <xdr:col>7</xdr:col>
      <xdr:colOff>190627</xdr:colOff>
      <xdr:row>41</xdr:row>
      <xdr:rowOff>90170</xdr:rowOff>
    </xdr:to>
    <xdr:sp macro="_xll.PtreeEvent_ObjectClick" textlink="">
      <xdr:nvSpPr>
        <xdr:cNvPr id="252" name="PTObj_DNode_1_37">
          <a:extLst>
            <a:ext uri="{FF2B5EF4-FFF2-40B4-BE49-F238E27FC236}">
              <a16:creationId xmlns:a16="http://schemas.microsoft.com/office/drawing/2014/main" id="{B4CFC884-E74D-467B-AA20-B38BA84A6D27}"/>
            </a:ext>
          </a:extLst>
        </xdr:cNvPr>
        <xdr:cNvSpPr/>
      </xdr:nvSpPr>
      <xdr:spPr>
        <a:xfrm rot="-5400000">
          <a:off x="10001377" y="771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40</xdr:row>
      <xdr:rowOff>95107</xdr:rowOff>
    </xdr:from>
    <xdr:ext cx="315535" cy="180627"/>
    <xdr:sp macro="_xll.PtreeEvent_ObjectClick" textlink="">
      <xdr:nvSpPr>
        <xdr:cNvPr id="255" name="PTObj_DBranchName_1_37">
          <a:extLst>
            <a:ext uri="{FF2B5EF4-FFF2-40B4-BE49-F238E27FC236}">
              <a16:creationId xmlns:a16="http://schemas.microsoft.com/office/drawing/2014/main" id="{447983D3-2D89-4718-B548-740433180FBC}"/>
            </a:ext>
          </a:extLst>
        </xdr:cNvPr>
        <xdr:cNvSpPr txBox="1"/>
      </xdr:nvSpPr>
      <xdr:spPr>
        <a:xfrm>
          <a:off x="8738997" y="7715107"/>
          <a:ext cx="31553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5</xdr:col>
      <xdr:colOff>127</xdr:colOff>
      <xdr:row>76</xdr:row>
      <xdr:rowOff>90170</xdr:rowOff>
    </xdr:from>
    <xdr:to>
      <xdr:col>5</xdr:col>
      <xdr:colOff>190627</xdr:colOff>
      <xdr:row>77</xdr:row>
      <xdr:rowOff>90170</xdr:rowOff>
    </xdr:to>
    <xdr:sp macro="_xll.PtreeEvent_ObjectClick" textlink="">
      <xdr:nvSpPr>
        <xdr:cNvPr id="260" name="PTObj_DNode_1_11">
          <a:extLst>
            <a:ext uri="{FF2B5EF4-FFF2-40B4-BE49-F238E27FC236}">
              <a16:creationId xmlns:a16="http://schemas.microsoft.com/office/drawing/2014/main" id="{28D2E965-46C8-4405-9AA9-ED330DC67235}"/>
            </a:ext>
          </a:extLst>
        </xdr:cNvPr>
        <xdr:cNvSpPr/>
      </xdr:nvSpPr>
      <xdr:spPr>
        <a:xfrm>
          <a:off x="6915277" y="14568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76</xdr:row>
      <xdr:rowOff>95106</xdr:rowOff>
    </xdr:from>
    <xdr:ext cx="315535" cy="180627"/>
    <xdr:sp macro="_xll.PtreeEvent_ObjectClick" textlink="">
      <xdr:nvSpPr>
        <xdr:cNvPr id="263" name="PTObj_DBranchName_1_11">
          <a:extLst>
            <a:ext uri="{FF2B5EF4-FFF2-40B4-BE49-F238E27FC236}">
              <a16:creationId xmlns:a16="http://schemas.microsoft.com/office/drawing/2014/main" id="{05B8229F-EC30-453C-BBC4-437213635800}"/>
            </a:ext>
          </a:extLst>
        </xdr:cNvPr>
        <xdr:cNvSpPr txBox="1"/>
      </xdr:nvSpPr>
      <xdr:spPr>
        <a:xfrm>
          <a:off x="5652897" y="14573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72</xdr:row>
      <xdr:rowOff>90170</xdr:rowOff>
    </xdr:from>
    <xdr:to>
      <xdr:col>6</xdr:col>
      <xdr:colOff>190627</xdr:colOff>
      <xdr:row>73</xdr:row>
      <xdr:rowOff>90170</xdr:rowOff>
    </xdr:to>
    <xdr:sp macro="_xll.PtreeEvent_ObjectClick" textlink="">
      <xdr:nvSpPr>
        <xdr:cNvPr id="264" name="PTObj_DNode_1_38">
          <a:extLst>
            <a:ext uri="{FF2B5EF4-FFF2-40B4-BE49-F238E27FC236}">
              <a16:creationId xmlns:a16="http://schemas.microsoft.com/office/drawing/2014/main" id="{890C9DDD-68A4-41AD-90DE-9A4A8B794E06}"/>
            </a:ext>
          </a:extLst>
        </xdr:cNvPr>
        <xdr:cNvSpPr/>
      </xdr:nvSpPr>
      <xdr:spPr>
        <a:xfrm>
          <a:off x="8458327" y="1380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72</xdr:row>
      <xdr:rowOff>95106</xdr:rowOff>
    </xdr:from>
    <xdr:ext cx="557781" cy="180627"/>
    <xdr:sp macro="_xll.PtreeEvent_ObjectClick" textlink="">
      <xdr:nvSpPr>
        <xdr:cNvPr id="267" name="PTObj_DBranchName_1_38">
          <a:extLst>
            <a:ext uri="{FF2B5EF4-FFF2-40B4-BE49-F238E27FC236}">
              <a16:creationId xmlns:a16="http://schemas.microsoft.com/office/drawing/2014/main" id="{48CEEDB0-3390-42B5-9238-1FE08A94C486}"/>
            </a:ext>
          </a:extLst>
        </xdr:cNvPr>
        <xdr:cNvSpPr txBox="1"/>
      </xdr:nvSpPr>
      <xdr:spPr>
        <a:xfrm>
          <a:off x="7195947" y="13811106"/>
          <a:ext cx="557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268" name="PTObj_DNode_1_39">
          <a:extLst>
            <a:ext uri="{FF2B5EF4-FFF2-40B4-BE49-F238E27FC236}">
              <a16:creationId xmlns:a16="http://schemas.microsoft.com/office/drawing/2014/main" id="{AD519915-B7A4-46A6-9FDB-8C34D0F73479}"/>
            </a:ext>
          </a:extLst>
        </xdr:cNvPr>
        <xdr:cNvSpPr/>
      </xdr:nvSpPr>
      <xdr:spPr>
        <a:xfrm>
          <a:off x="10001377" y="11139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340926" cy="180627"/>
    <xdr:sp macro="_xll.PtreeEvent_ObjectClick" textlink="">
      <xdr:nvSpPr>
        <xdr:cNvPr id="271" name="PTObj_DBranchName_1_39">
          <a:extLst>
            <a:ext uri="{FF2B5EF4-FFF2-40B4-BE49-F238E27FC236}">
              <a16:creationId xmlns:a16="http://schemas.microsoft.com/office/drawing/2014/main" id="{A5F5DFAB-3FBE-42CF-8A69-F86FB7B32BE8}"/>
            </a:ext>
          </a:extLst>
        </xdr:cNvPr>
        <xdr:cNvSpPr txBox="1"/>
      </xdr:nvSpPr>
      <xdr:spPr>
        <a:xfrm>
          <a:off x="8738997" y="11144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8</xdr:col>
      <xdr:colOff>127</xdr:colOff>
      <xdr:row>54</xdr:row>
      <xdr:rowOff>90170</xdr:rowOff>
    </xdr:from>
    <xdr:to>
      <xdr:col>8</xdr:col>
      <xdr:colOff>190627</xdr:colOff>
      <xdr:row>55</xdr:row>
      <xdr:rowOff>90170</xdr:rowOff>
    </xdr:to>
    <xdr:sp macro="_xll.PtreeEvent_ObjectClick" textlink="">
      <xdr:nvSpPr>
        <xdr:cNvPr id="272" name="PTObj_DNode_1_40">
          <a:extLst>
            <a:ext uri="{FF2B5EF4-FFF2-40B4-BE49-F238E27FC236}">
              <a16:creationId xmlns:a16="http://schemas.microsoft.com/office/drawing/2014/main" id="{979BC103-CF93-4859-9C06-3F1DE2F20CAC}"/>
            </a:ext>
          </a:extLst>
        </xdr:cNvPr>
        <xdr:cNvSpPr/>
      </xdr:nvSpPr>
      <xdr:spPr>
        <a:xfrm>
          <a:off x="11544427" y="1037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54</xdr:row>
      <xdr:rowOff>95107</xdr:rowOff>
    </xdr:from>
    <xdr:ext cx="419409" cy="180627"/>
    <xdr:sp macro="_xll.PtreeEvent_ObjectClick" textlink="">
      <xdr:nvSpPr>
        <xdr:cNvPr id="275" name="PTObj_DBranchName_1_40">
          <a:extLst>
            <a:ext uri="{FF2B5EF4-FFF2-40B4-BE49-F238E27FC236}">
              <a16:creationId xmlns:a16="http://schemas.microsoft.com/office/drawing/2014/main" id="{7C453411-7C5A-4570-BF42-A7E0F6B33C29}"/>
            </a:ext>
          </a:extLst>
        </xdr:cNvPr>
        <xdr:cNvSpPr txBox="1"/>
      </xdr:nvSpPr>
      <xdr:spPr>
        <a:xfrm>
          <a:off x="10282047" y="10382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$100000</a:t>
          </a:r>
        </a:p>
      </xdr:txBody>
    </xdr:sp>
    <xdr:clientData/>
  </xdr:oneCellAnchor>
  <xdr:twoCellAnchor editAs="oneCell">
    <xdr:from>
      <xdr:col>9</xdr:col>
      <xdr:colOff>127</xdr:colOff>
      <xdr:row>52</xdr:row>
      <xdr:rowOff>90170</xdr:rowOff>
    </xdr:from>
    <xdr:to>
      <xdr:col>9</xdr:col>
      <xdr:colOff>190627</xdr:colOff>
      <xdr:row>53</xdr:row>
      <xdr:rowOff>90170</xdr:rowOff>
    </xdr:to>
    <xdr:sp macro="_xll.PtreeEvent_ObjectClick" textlink="">
      <xdr:nvSpPr>
        <xdr:cNvPr id="276" name="PTObj_DNode_1_41">
          <a:extLst>
            <a:ext uri="{FF2B5EF4-FFF2-40B4-BE49-F238E27FC236}">
              <a16:creationId xmlns:a16="http://schemas.microsoft.com/office/drawing/2014/main" id="{9670E132-4825-4068-9443-E5F52840C58D}"/>
            </a:ext>
          </a:extLst>
        </xdr:cNvPr>
        <xdr:cNvSpPr/>
      </xdr:nvSpPr>
      <xdr:spPr>
        <a:xfrm rot="-5400000">
          <a:off x="13087477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52</xdr:row>
      <xdr:rowOff>95107</xdr:rowOff>
    </xdr:from>
    <xdr:ext cx="340926" cy="180627"/>
    <xdr:sp macro="_xll.PtreeEvent_ObjectClick" textlink="">
      <xdr:nvSpPr>
        <xdr:cNvPr id="279" name="PTObj_DBranchName_1_41">
          <a:extLst>
            <a:ext uri="{FF2B5EF4-FFF2-40B4-BE49-F238E27FC236}">
              <a16:creationId xmlns:a16="http://schemas.microsoft.com/office/drawing/2014/main" id="{1E883E28-2FD0-4387-A286-4C64DA5DC654}"/>
            </a:ext>
          </a:extLst>
        </xdr:cNvPr>
        <xdr:cNvSpPr txBox="1"/>
      </xdr:nvSpPr>
      <xdr:spPr>
        <a:xfrm>
          <a:off x="11825097" y="10001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56</xdr:row>
      <xdr:rowOff>90170</xdr:rowOff>
    </xdr:from>
    <xdr:to>
      <xdr:col>9</xdr:col>
      <xdr:colOff>190627</xdr:colOff>
      <xdr:row>57</xdr:row>
      <xdr:rowOff>90170</xdr:rowOff>
    </xdr:to>
    <xdr:sp macro="_xll.PtreeEvent_ObjectClick" textlink="">
      <xdr:nvSpPr>
        <xdr:cNvPr id="280" name="PTObj_DNode_1_42">
          <a:extLst>
            <a:ext uri="{FF2B5EF4-FFF2-40B4-BE49-F238E27FC236}">
              <a16:creationId xmlns:a16="http://schemas.microsoft.com/office/drawing/2014/main" id="{ADA30457-6CB7-41BC-8F07-F262DD5CA77F}"/>
            </a:ext>
          </a:extLst>
        </xdr:cNvPr>
        <xdr:cNvSpPr/>
      </xdr:nvSpPr>
      <xdr:spPr>
        <a:xfrm rot="-5400000">
          <a:off x="13087477" y="1075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56</xdr:row>
      <xdr:rowOff>95107</xdr:rowOff>
    </xdr:from>
    <xdr:ext cx="315535" cy="180627"/>
    <xdr:sp macro="_xll.PtreeEvent_ObjectClick" textlink="">
      <xdr:nvSpPr>
        <xdr:cNvPr id="283" name="PTObj_DBranchName_1_42">
          <a:extLst>
            <a:ext uri="{FF2B5EF4-FFF2-40B4-BE49-F238E27FC236}">
              <a16:creationId xmlns:a16="http://schemas.microsoft.com/office/drawing/2014/main" id="{F6784776-9896-4286-8EE9-54FE70D563D2}"/>
            </a:ext>
          </a:extLst>
        </xdr:cNvPr>
        <xdr:cNvSpPr txBox="1"/>
      </xdr:nvSpPr>
      <xdr:spPr>
        <a:xfrm>
          <a:off x="11825097" y="10763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62</xdr:row>
      <xdr:rowOff>90170</xdr:rowOff>
    </xdr:from>
    <xdr:to>
      <xdr:col>8</xdr:col>
      <xdr:colOff>190627</xdr:colOff>
      <xdr:row>63</xdr:row>
      <xdr:rowOff>90170</xdr:rowOff>
    </xdr:to>
    <xdr:sp macro="_xll.PtreeEvent_ObjectClick" textlink="">
      <xdr:nvSpPr>
        <xdr:cNvPr id="284" name="PTObj_DNode_1_43">
          <a:extLst>
            <a:ext uri="{FF2B5EF4-FFF2-40B4-BE49-F238E27FC236}">
              <a16:creationId xmlns:a16="http://schemas.microsoft.com/office/drawing/2014/main" id="{69C70530-345F-4CA3-B948-10D343E242A9}"/>
            </a:ext>
          </a:extLst>
        </xdr:cNvPr>
        <xdr:cNvSpPr/>
      </xdr:nvSpPr>
      <xdr:spPr>
        <a:xfrm>
          <a:off x="11544427" y="1190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62</xdr:row>
      <xdr:rowOff>95107</xdr:rowOff>
    </xdr:from>
    <xdr:ext cx="419409" cy="180627"/>
    <xdr:sp macro="_xll.PtreeEvent_ObjectClick" textlink="">
      <xdr:nvSpPr>
        <xdr:cNvPr id="287" name="PTObj_DBranchName_1_43">
          <a:extLst>
            <a:ext uri="{FF2B5EF4-FFF2-40B4-BE49-F238E27FC236}">
              <a16:creationId xmlns:a16="http://schemas.microsoft.com/office/drawing/2014/main" id="{F649BA1D-D928-404A-9DEA-A50CFD96361A}"/>
            </a:ext>
          </a:extLst>
        </xdr:cNvPr>
        <xdr:cNvSpPr txBox="1"/>
      </xdr:nvSpPr>
      <xdr:spPr>
        <a:xfrm>
          <a:off x="10282047" y="11906107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$150000</a:t>
          </a:r>
        </a:p>
      </xdr:txBody>
    </xdr:sp>
    <xdr:clientData/>
  </xdr:oneCellAnchor>
  <xdr:twoCellAnchor editAs="oneCell">
    <xdr:from>
      <xdr:col>9</xdr:col>
      <xdr:colOff>127</xdr:colOff>
      <xdr:row>60</xdr:row>
      <xdr:rowOff>90170</xdr:rowOff>
    </xdr:from>
    <xdr:to>
      <xdr:col>9</xdr:col>
      <xdr:colOff>190627</xdr:colOff>
      <xdr:row>61</xdr:row>
      <xdr:rowOff>90170</xdr:rowOff>
    </xdr:to>
    <xdr:sp macro="_xll.PtreeEvent_ObjectClick" textlink="">
      <xdr:nvSpPr>
        <xdr:cNvPr id="288" name="PTObj_DNode_1_44">
          <a:extLst>
            <a:ext uri="{FF2B5EF4-FFF2-40B4-BE49-F238E27FC236}">
              <a16:creationId xmlns:a16="http://schemas.microsoft.com/office/drawing/2014/main" id="{ABA66E4C-D80C-49FB-B3B7-E8785A400BB1}"/>
            </a:ext>
          </a:extLst>
        </xdr:cNvPr>
        <xdr:cNvSpPr/>
      </xdr:nvSpPr>
      <xdr:spPr>
        <a:xfrm rot="-5400000">
          <a:off x="13087477" y="1152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60</xdr:row>
      <xdr:rowOff>95107</xdr:rowOff>
    </xdr:from>
    <xdr:ext cx="340926" cy="180627"/>
    <xdr:sp macro="_xll.PtreeEvent_ObjectClick" textlink="">
      <xdr:nvSpPr>
        <xdr:cNvPr id="291" name="PTObj_DBranchName_1_44">
          <a:extLst>
            <a:ext uri="{FF2B5EF4-FFF2-40B4-BE49-F238E27FC236}">
              <a16:creationId xmlns:a16="http://schemas.microsoft.com/office/drawing/2014/main" id="{008AD77D-B21C-43A9-8C40-AC9E5A6A127A}"/>
            </a:ext>
          </a:extLst>
        </xdr:cNvPr>
        <xdr:cNvSpPr txBox="1"/>
      </xdr:nvSpPr>
      <xdr:spPr>
        <a:xfrm>
          <a:off x="11825097" y="11525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64</xdr:row>
      <xdr:rowOff>90170</xdr:rowOff>
    </xdr:from>
    <xdr:to>
      <xdr:col>9</xdr:col>
      <xdr:colOff>190627</xdr:colOff>
      <xdr:row>65</xdr:row>
      <xdr:rowOff>90170</xdr:rowOff>
    </xdr:to>
    <xdr:sp macro="_xll.PtreeEvent_ObjectClick" textlink="">
      <xdr:nvSpPr>
        <xdr:cNvPr id="292" name="PTObj_DNode_1_45">
          <a:extLst>
            <a:ext uri="{FF2B5EF4-FFF2-40B4-BE49-F238E27FC236}">
              <a16:creationId xmlns:a16="http://schemas.microsoft.com/office/drawing/2014/main" id="{CA3FBF73-ECF0-4363-A42D-E1CDA20C4D8D}"/>
            </a:ext>
          </a:extLst>
        </xdr:cNvPr>
        <xdr:cNvSpPr/>
      </xdr:nvSpPr>
      <xdr:spPr>
        <a:xfrm rot="-5400000">
          <a:off x="13087477" y="1228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64</xdr:row>
      <xdr:rowOff>95107</xdr:rowOff>
    </xdr:from>
    <xdr:ext cx="315535" cy="180627"/>
    <xdr:sp macro="_xll.PtreeEvent_ObjectClick" textlink="">
      <xdr:nvSpPr>
        <xdr:cNvPr id="295" name="PTObj_DBranchName_1_45">
          <a:extLst>
            <a:ext uri="{FF2B5EF4-FFF2-40B4-BE49-F238E27FC236}">
              <a16:creationId xmlns:a16="http://schemas.microsoft.com/office/drawing/2014/main" id="{5BF978F4-C560-492B-97E9-7F96EA26AECD}"/>
            </a:ext>
          </a:extLst>
        </xdr:cNvPr>
        <xdr:cNvSpPr txBox="1"/>
      </xdr:nvSpPr>
      <xdr:spPr>
        <a:xfrm>
          <a:off x="11825097" y="122871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68</xdr:row>
      <xdr:rowOff>90170</xdr:rowOff>
    </xdr:from>
    <xdr:to>
      <xdr:col>8</xdr:col>
      <xdr:colOff>190627</xdr:colOff>
      <xdr:row>69</xdr:row>
      <xdr:rowOff>90170</xdr:rowOff>
    </xdr:to>
    <xdr:sp macro="_xll.PtreeEvent_ObjectClick" textlink="">
      <xdr:nvSpPr>
        <xdr:cNvPr id="296" name="PTObj_DNode_1_46">
          <a:extLst>
            <a:ext uri="{FF2B5EF4-FFF2-40B4-BE49-F238E27FC236}">
              <a16:creationId xmlns:a16="http://schemas.microsoft.com/office/drawing/2014/main" id="{835DDE9F-0329-4703-B428-FC5127A29F95}"/>
            </a:ext>
          </a:extLst>
        </xdr:cNvPr>
        <xdr:cNvSpPr/>
      </xdr:nvSpPr>
      <xdr:spPr>
        <a:xfrm>
          <a:off x="11544427" y="1304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68</xdr:row>
      <xdr:rowOff>95106</xdr:rowOff>
    </xdr:from>
    <xdr:ext cx="419409" cy="180627"/>
    <xdr:sp macro="_xll.PtreeEvent_ObjectClick" textlink="">
      <xdr:nvSpPr>
        <xdr:cNvPr id="299" name="PTObj_DBranchName_1_46">
          <a:extLst>
            <a:ext uri="{FF2B5EF4-FFF2-40B4-BE49-F238E27FC236}">
              <a16:creationId xmlns:a16="http://schemas.microsoft.com/office/drawing/2014/main" id="{28C28690-8CBE-4CCA-86A0-FB1AE984F757}"/>
            </a:ext>
          </a:extLst>
        </xdr:cNvPr>
        <xdr:cNvSpPr txBox="1"/>
      </xdr:nvSpPr>
      <xdr:spPr>
        <a:xfrm>
          <a:off x="10282047" y="13049106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$180000</a:t>
          </a:r>
        </a:p>
      </xdr:txBody>
    </xdr:sp>
    <xdr:clientData/>
  </xdr:oneCellAnchor>
  <xdr:twoCellAnchor editAs="oneCell">
    <xdr:from>
      <xdr:col>9</xdr:col>
      <xdr:colOff>127</xdr:colOff>
      <xdr:row>66</xdr:row>
      <xdr:rowOff>90170</xdr:rowOff>
    </xdr:from>
    <xdr:to>
      <xdr:col>9</xdr:col>
      <xdr:colOff>190627</xdr:colOff>
      <xdr:row>67</xdr:row>
      <xdr:rowOff>90170</xdr:rowOff>
    </xdr:to>
    <xdr:sp macro="_xll.PtreeEvent_ObjectClick" textlink="">
      <xdr:nvSpPr>
        <xdr:cNvPr id="300" name="PTObj_DNode_1_47">
          <a:extLst>
            <a:ext uri="{FF2B5EF4-FFF2-40B4-BE49-F238E27FC236}">
              <a16:creationId xmlns:a16="http://schemas.microsoft.com/office/drawing/2014/main" id="{92510495-28DD-4AED-A5CC-D951843A8715}"/>
            </a:ext>
          </a:extLst>
        </xdr:cNvPr>
        <xdr:cNvSpPr/>
      </xdr:nvSpPr>
      <xdr:spPr>
        <a:xfrm rot="-5400000">
          <a:off x="13087477" y="1266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66</xdr:row>
      <xdr:rowOff>95107</xdr:rowOff>
    </xdr:from>
    <xdr:ext cx="340926" cy="180627"/>
    <xdr:sp macro="_xll.PtreeEvent_ObjectClick" textlink="">
      <xdr:nvSpPr>
        <xdr:cNvPr id="303" name="PTObj_DBranchName_1_47">
          <a:extLst>
            <a:ext uri="{FF2B5EF4-FFF2-40B4-BE49-F238E27FC236}">
              <a16:creationId xmlns:a16="http://schemas.microsoft.com/office/drawing/2014/main" id="{563E95C7-1A9E-49A6-A4DD-E01F2839C3F0}"/>
            </a:ext>
          </a:extLst>
        </xdr:cNvPr>
        <xdr:cNvSpPr txBox="1"/>
      </xdr:nvSpPr>
      <xdr:spPr>
        <a:xfrm>
          <a:off x="11825097" y="12668107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70</xdr:row>
      <xdr:rowOff>90170</xdr:rowOff>
    </xdr:from>
    <xdr:to>
      <xdr:col>9</xdr:col>
      <xdr:colOff>190627</xdr:colOff>
      <xdr:row>71</xdr:row>
      <xdr:rowOff>90170</xdr:rowOff>
    </xdr:to>
    <xdr:sp macro="_xll.PtreeEvent_ObjectClick" textlink="">
      <xdr:nvSpPr>
        <xdr:cNvPr id="304" name="PTObj_DNode_1_48">
          <a:extLst>
            <a:ext uri="{FF2B5EF4-FFF2-40B4-BE49-F238E27FC236}">
              <a16:creationId xmlns:a16="http://schemas.microsoft.com/office/drawing/2014/main" id="{B2299D2B-233C-468F-B8D6-3650BA6C5414}"/>
            </a:ext>
          </a:extLst>
        </xdr:cNvPr>
        <xdr:cNvSpPr/>
      </xdr:nvSpPr>
      <xdr:spPr>
        <a:xfrm rot="-5400000">
          <a:off x="13087477" y="1342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70</xdr:row>
      <xdr:rowOff>95106</xdr:rowOff>
    </xdr:from>
    <xdr:ext cx="315535" cy="180627"/>
    <xdr:sp macro="_xll.PtreeEvent_ObjectClick" textlink="">
      <xdr:nvSpPr>
        <xdr:cNvPr id="307" name="PTObj_DBranchName_1_48">
          <a:extLst>
            <a:ext uri="{FF2B5EF4-FFF2-40B4-BE49-F238E27FC236}">
              <a16:creationId xmlns:a16="http://schemas.microsoft.com/office/drawing/2014/main" id="{34D3F675-6E39-40B6-99F4-B445DA293B33}"/>
            </a:ext>
          </a:extLst>
        </xdr:cNvPr>
        <xdr:cNvSpPr txBox="1"/>
      </xdr:nvSpPr>
      <xdr:spPr>
        <a:xfrm>
          <a:off x="11825097" y="13430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74</xdr:row>
      <xdr:rowOff>90170</xdr:rowOff>
    </xdr:from>
    <xdr:to>
      <xdr:col>7</xdr:col>
      <xdr:colOff>190627</xdr:colOff>
      <xdr:row>75</xdr:row>
      <xdr:rowOff>90170</xdr:rowOff>
    </xdr:to>
    <xdr:sp macro="_xll.PtreeEvent_ObjectClick" textlink="">
      <xdr:nvSpPr>
        <xdr:cNvPr id="308" name="PTObj_DNode_1_49">
          <a:extLst>
            <a:ext uri="{FF2B5EF4-FFF2-40B4-BE49-F238E27FC236}">
              <a16:creationId xmlns:a16="http://schemas.microsoft.com/office/drawing/2014/main" id="{754CDF9C-3541-42F6-BFFB-A96DAFF22AEC}"/>
            </a:ext>
          </a:extLst>
        </xdr:cNvPr>
        <xdr:cNvSpPr/>
      </xdr:nvSpPr>
      <xdr:spPr>
        <a:xfrm rot="-5400000">
          <a:off x="10001377" y="1418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74</xdr:row>
      <xdr:rowOff>95106</xdr:rowOff>
    </xdr:from>
    <xdr:ext cx="315535" cy="180627"/>
    <xdr:sp macro="_xll.PtreeEvent_ObjectClick" textlink="">
      <xdr:nvSpPr>
        <xdr:cNvPr id="311" name="PTObj_DBranchName_1_49">
          <a:extLst>
            <a:ext uri="{FF2B5EF4-FFF2-40B4-BE49-F238E27FC236}">
              <a16:creationId xmlns:a16="http://schemas.microsoft.com/office/drawing/2014/main" id="{0737B4D7-330C-437C-9EA4-09CD6D5D0AA9}"/>
            </a:ext>
          </a:extLst>
        </xdr:cNvPr>
        <xdr:cNvSpPr txBox="1"/>
      </xdr:nvSpPr>
      <xdr:spPr>
        <a:xfrm>
          <a:off x="8738997" y="14192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78</xdr:row>
      <xdr:rowOff>90170</xdr:rowOff>
    </xdr:from>
    <xdr:to>
      <xdr:col>6</xdr:col>
      <xdr:colOff>190627</xdr:colOff>
      <xdr:row>79</xdr:row>
      <xdr:rowOff>90170</xdr:rowOff>
    </xdr:to>
    <xdr:sp macro="_xll.PtreeEvent_ObjectClick" textlink="">
      <xdr:nvSpPr>
        <xdr:cNvPr id="312" name="PTObj_DNode_1_50">
          <a:extLst>
            <a:ext uri="{FF2B5EF4-FFF2-40B4-BE49-F238E27FC236}">
              <a16:creationId xmlns:a16="http://schemas.microsoft.com/office/drawing/2014/main" id="{8CB29D70-1F56-478B-B813-276C53C01F67}"/>
            </a:ext>
          </a:extLst>
        </xdr:cNvPr>
        <xdr:cNvSpPr/>
      </xdr:nvSpPr>
      <xdr:spPr>
        <a:xfrm rot="-5400000">
          <a:off x="8458327" y="1494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78</xdr:row>
      <xdr:rowOff>95106</xdr:rowOff>
    </xdr:from>
    <xdr:ext cx="464423" cy="180627"/>
    <xdr:sp macro="_xll.PtreeEvent_ObjectClick" textlink="">
      <xdr:nvSpPr>
        <xdr:cNvPr id="315" name="PTObj_DBranchName_1_50">
          <a:extLst>
            <a:ext uri="{FF2B5EF4-FFF2-40B4-BE49-F238E27FC236}">
              <a16:creationId xmlns:a16="http://schemas.microsoft.com/office/drawing/2014/main" id="{AA2F1CBF-52C0-4CAD-8C23-A28BCADA16B7}"/>
            </a:ext>
          </a:extLst>
        </xdr:cNvPr>
        <xdr:cNvSpPr txBox="1"/>
      </xdr:nvSpPr>
      <xdr:spPr>
        <a:xfrm>
          <a:off x="7262622" y="14954106"/>
          <a:ext cx="4644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Scrapping</a:t>
          </a:r>
        </a:p>
      </xdr:txBody>
    </xdr:sp>
    <xdr:clientData/>
  </xdr:oneCellAnchor>
  <xdr:twoCellAnchor editAs="oneCell">
    <xdr:from>
      <xdr:col>5</xdr:col>
      <xdr:colOff>127</xdr:colOff>
      <xdr:row>108</xdr:row>
      <xdr:rowOff>90170</xdr:rowOff>
    </xdr:from>
    <xdr:to>
      <xdr:col>5</xdr:col>
      <xdr:colOff>190627</xdr:colOff>
      <xdr:row>109</xdr:row>
      <xdr:rowOff>90170</xdr:rowOff>
    </xdr:to>
    <xdr:sp macro="_xll.PtreeEvent_ObjectClick" textlink="">
      <xdr:nvSpPr>
        <xdr:cNvPr id="320" name="PTObj_DNode_1_13">
          <a:extLst>
            <a:ext uri="{FF2B5EF4-FFF2-40B4-BE49-F238E27FC236}">
              <a16:creationId xmlns:a16="http://schemas.microsoft.com/office/drawing/2014/main" id="{95AE9457-A5B0-46EB-B26C-55F3D2669A7B}"/>
            </a:ext>
          </a:extLst>
        </xdr:cNvPr>
        <xdr:cNvSpPr/>
      </xdr:nvSpPr>
      <xdr:spPr>
        <a:xfrm>
          <a:off x="6915277" y="2066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108</xdr:row>
      <xdr:rowOff>95106</xdr:rowOff>
    </xdr:from>
    <xdr:ext cx="315535" cy="180627"/>
    <xdr:sp macro="_xll.PtreeEvent_ObjectClick" textlink="">
      <xdr:nvSpPr>
        <xdr:cNvPr id="323" name="PTObj_DBranchName_1_13">
          <a:extLst>
            <a:ext uri="{FF2B5EF4-FFF2-40B4-BE49-F238E27FC236}">
              <a16:creationId xmlns:a16="http://schemas.microsoft.com/office/drawing/2014/main" id="{314761ED-987F-43E5-A9E4-CC320385F11C}"/>
            </a:ext>
          </a:extLst>
        </xdr:cNvPr>
        <xdr:cNvSpPr txBox="1"/>
      </xdr:nvSpPr>
      <xdr:spPr>
        <a:xfrm>
          <a:off x="5652897" y="20669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104</xdr:row>
      <xdr:rowOff>90170</xdr:rowOff>
    </xdr:from>
    <xdr:to>
      <xdr:col>6</xdr:col>
      <xdr:colOff>190627</xdr:colOff>
      <xdr:row>105</xdr:row>
      <xdr:rowOff>90170</xdr:rowOff>
    </xdr:to>
    <xdr:sp macro="_xll.PtreeEvent_ObjectClick" textlink="">
      <xdr:nvSpPr>
        <xdr:cNvPr id="324" name="PTObj_DNode_1_51">
          <a:extLst>
            <a:ext uri="{FF2B5EF4-FFF2-40B4-BE49-F238E27FC236}">
              <a16:creationId xmlns:a16="http://schemas.microsoft.com/office/drawing/2014/main" id="{D4494641-A1E7-4BBF-B892-267ED5661B38}"/>
            </a:ext>
          </a:extLst>
        </xdr:cNvPr>
        <xdr:cNvSpPr/>
      </xdr:nvSpPr>
      <xdr:spPr>
        <a:xfrm>
          <a:off x="8458327" y="1990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104</xdr:row>
      <xdr:rowOff>95106</xdr:rowOff>
    </xdr:from>
    <xdr:ext cx="557781" cy="180627"/>
    <xdr:sp macro="_xll.PtreeEvent_ObjectClick" textlink="">
      <xdr:nvSpPr>
        <xdr:cNvPr id="327" name="PTObj_DBranchName_1_51">
          <a:extLst>
            <a:ext uri="{FF2B5EF4-FFF2-40B4-BE49-F238E27FC236}">
              <a16:creationId xmlns:a16="http://schemas.microsoft.com/office/drawing/2014/main" id="{2A24B45D-100E-4B55-84A7-62826A7DF45C}"/>
            </a:ext>
          </a:extLst>
        </xdr:cNvPr>
        <xdr:cNvSpPr txBox="1"/>
      </xdr:nvSpPr>
      <xdr:spPr>
        <a:xfrm>
          <a:off x="7195947" y="19907106"/>
          <a:ext cx="557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7</xdr:col>
      <xdr:colOff>127</xdr:colOff>
      <xdr:row>90</xdr:row>
      <xdr:rowOff>90170</xdr:rowOff>
    </xdr:from>
    <xdr:to>
      <xdr:col>7</xdr:col>
      <xdr:colOff>190627</xdr:colOff>
      <xdr:row>91</xdr:row>
      <xdr:rowOff>90170</xdr:rowOff>
    </xdr:to>
    <xdr:sp macro="_xll.PtreeEvent_ObjectClick" textlink="">
      <xdr:nvSpPr>
        <xdr:cNvPr id="328" name="PTObj_DNode_1_52">
          <a:extLst>
            <a:ext uri="{FF2B5EF4-FFF2-40B4-BE49-F238E27FC236}">
              <a16:creationId xmlns:a16="http://schemas.microsoft.com/office/drawing/2014/main" id="{B4489796-FFE2-4DF3-BFB9-D14BD83AE522}"/>
            </a:ext>
          </a:extLst>
        </xdr:cNvPr>
        <xdr:cNvSpPr/>
      </xdr:nvSpPr>
      <xdr:spPr>
        <a:xfrm>
          <a:off x="10001377" y="17235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90</xdr:row>
      <xdr:rowOff>95106</xdr:rowOff>
    </xdr:from>
    <xdr:ext cx="340926" cy="180627"/>
    <xdr:sp macro="_xll.PtreeEvent_ObjectClick" textlink="">
      <xdr:nvSpPr>
        <xdr:cNvPr id="331" name="PTObj_DBranchName_1_52">
          <a:extLst>
            <a:ext uri="{FF2B5EF4-FFF2-40B4-BE49-F238E27FC236}">
              <a16:creationId xmlns:a16="http://schemas.microsoft.com/office/drawing/2014/main" id="{CF68C086-D0F0-4662-BDAE-BC744EDDAB47}"/>
            </a:ext>
          </a:extLst>
        </xdr:cNvPr>
        <xdr:cNvSpPr txBox="1"/>
      </xdr:nvSpPr>
      <xdr:spPr>
        <a:xfrm>
          <a:off x="8738997" y="17240106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8</xdr:col>
      <xdr:colOff>127</xdr:colOff>
      <xdr:row>86</xdr:row>
      <xdr:rowOff>90170</xdr:rowOff>
    </xdr:from>
    <xdr:to>
      <xdr:col>8</xdr:col>
      <xdr:colOff>190627</xdr:colOff>
      <xdr:row>87</xdr:row>
      <xdr:rowOff>90170</xdr:rowOff>
    </xdr:to>
    <xdr:sp macro="_xll.PtreeEvent_ObjectClick" textlink="">
      <xdr:nvSpPr>
        <xdr:cNvPr id="332" name="PTObj_DNode_1_53">
          <a:extLst>
            <a:ext uri="{FF2B5EF4-FFF2-40B4-BE49-F238E27FC236}">
              <a16:creationId xmlns:a16="http://schemas.microsoft.com/office/drawing/2014/main" id="{272B7504-2179-4345-A6D8-012FBD153879}"/>
            </a:ext>
          </a:extLst>
        </xdr:cNvPr>
        <xdr:cNvSpPr/>
      </xdr:nvSpPr>
      <xdr:spPr>
        <a:xfrm>
          <a:off x="11544427" y="16473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86</xdr:row>
      <xdr:rowOff>95106</xdr:rowOff>
    </xdr:from>
    <xdr:ext cx="419409" cy="180627"/>
    <xdr:sp macro="_xll.PtreeEvent_ObjectClick" textlink="">
      <xdr:nvSpPr>
        <xdr:cNvPr id="335" name="PTObj_DBranchName_1_53">
          <a:extLst>
            <a:ext uri="{FF2B5EF4-FFF2-40B4-BE49-F238E27FC236}">
              <a16:creationId xmlns:a16="http://schemas.microsoft.com/office/drawing/2014/main" id="{C46D36AF-73EC-4F62-844B-742F013D8847}"/>
            </a:ext>
          </a:extLst>
        </xdr:cNvPr>
        <xdr:cNvSpPr txBox="1"/>
      </xdr:nvSpPr>
      <xdr:spPr>
        <a:xfrm>
          <a:off x="10282047" y="16478106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$100000</a:t>
          </a:r>
        </a:p>
      </xdr:txBody>
    </xdr:sp>
    <xdr:clientData/>
  </xdr:oneCellAnchor>
  <xdr:twoCellAnchor editAs="oneCell">
    <xdr:from>
      <xdr:col>9</xdr:col>
      <xdr:colOff>127</xdr:colOff>
      <xdr:row>84</xdr:row>
      <xdr:rowOff>90170</xdr:rowOff>
    </xdr:from>
    <xdr:to>
      <xdr:col>9</xdr:col>
      <xdr:colOff>190627</xdr:colOff>
      <xdr:row>85</xdr:row>
      <xdr:rowOff>90170</xdr:rowOff>
    </xdr:to>
    <xdr:sp macro="_xll.PtreeEvent_ObjectClick" textlink="">
      <xdr:nvSpPr>
        <xdr:cNvPr id="336" name="PTObj_DNode_1_54">
          <a:extLst>
            <a:ext uri="{FF2B5EF4-FFF2-40B4-BE49-F238E27FC236}">
              <a16:creationId xmlns:a16="http://schemas.microsoft.com/office/drawing/2014/main" id="{054379A0-720D-4C5C-A0BB-F6EF8640BFE8}"/>
            </a:ext>
          </a:extLst>
        </xdr:cNvPr>
        <xdr:cNvSpPr/>
      </xdr:nvSpPr>
      <xdr:spPr>
        <a:xfrm rot="-5400000">
          <a:off x="13087477" y="1609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84</xdr:row>
      <xdr:rowOff>95106</xdr:rowOff>
    </xdr:from>
    <xdr:ext cx="340926" cy="180627"/>
    <xdr:sp macro="_xll.PtreeEvent_ObjectClick" textlink="">
      <xdr:nvSpPr>
        <xdr:cNvPr id="339" name="PTObj_DBranchName_1_54">
          <a:extLst>
            <a:ext uri="{FF2B5EF4-FFF2-40B4-BE49-F238E27FC236}">
              <a16:creationId xmlns:a16="http://schemas.microsoft.com/office/drawing/2014/main" id="{5A09E081-2B6D-40EF-A0FE-DE1B0EECCC32}"/>
            </a:ext>
          </a:extLst>
        </xdr:cNvPr>
        <xdr:cNvSpPr txBox="1"/>
      </xdr:nvSpPr>
      <xdr:spPr>
        <a:xfrm>
          <a:off x="11825097" y="16097106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88</xdr:row>
      <xdr:rowOff>90170</xdr:rowOff>
    </xdr:from>
    <xdr:to>
      <xdr:col>9</xdr:col>
      <xdr:colOff>190627</xdr:colOff>
      <xdr:row>89</xdr:row>
      <xdr:rowOff>90170</xdr:rowOff>
    </xdr:to>
    <xdr:sp macro="_xll.PtreeEvent_ObjectClick" textlink="">
      <xdr:nvSpPr>
        <xdr:cNvPr id="340" name="PTObj_DNode_1_55">
          <a:extLst>
            <a:ext uri="{FF2B5EF4-FFF2-40B4-BE49-F238E27FC236}">
              <a16:creationId xmlns:a16="http://schemas.microsoft.com/office/drawing/2014/main" id="{0829720D-8030-416D-97A5-995386E6941B}"/>
            </a:ext>
          </a:extLst>
        </xdr:cNvPr>
        <xdr:cNvSpPr/>
      </xdr:nvSpPr>
      <xdr:spPr>
        <a:xfrm rot="-5400000">
          <a:off x="13087477" y="1685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88</xdr:row>
      <xdr:rowOff>95106</xdr:rowOff>
    </xdr:from>
    <xdr:ext cx="315535" cy="180627"/>
    <xdr:sp macro="_xll.PtreeEvent_ObjectClick" textlink="">
      <xdr:nvSpPr>
        <xdr:cNvPr id="343" name="PTObj_DBranchName_1_55">
          <a:extLst>
            <a:ext uri="{FF2B5EF4-FFF2-40B4-BE49-F238E27FC236}">
              <a16:creationId xmlns:a16="http://schemas.microsoft.com/office/drawing/2014/main" id="{238E1467-CCAB-4D22-B6D2-34B452D9C0FB}"/>
            </a:ext>
          </a:extLst>
        </xdr:cNvPr>
        <xdr:cNvSpPr txBox="1"/>
      </xdr:nvSpPr>
      <xdr:spPr>
        <a:xfrm>
          <a:off x="11825097" y="16859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94</xdr:row>
      <xdr:rowOff>90170</xdr:rowOff>
    </xdr:from>
    <xdr:to>
      <xdr:col>8</xdr:col>
      <xdr:colOff>190627</xdr:colOff>
      <xdr:row>95</xdr:row>
      <xdr:rowOff>90170</xdr:rowOff>
    </xdr:to>
    <xdr:sp macro="_xll.PtreeEvent_ObjectClick" textlink="">
      <xdr:nvSpPr>
        <xdr:cNvPr id="344" name="PTObj_DNode_1_56">
          <a:extLst>
            <a:ext uri="{FF2B5EF4-FFF2-40B4-BE49-F238E27FC236}">
              <a16:creationId xmlns:a16="http://schemas.microsoft.com/office/drawing/2014/main" id="{DE0032CB-D859-4499-BA5F-A9D9F4456FD8}"/>
            </a:ext>
          </a:extLst>
        </xdr:cNvPr>
        <xdr:cNvSpPr/>
      </xdr:nvSpPr>
      <xdr:spPr>
        <a:xfrm>
          <a:off x="11544427" y="1799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94</xdr:row>
      <xdr:rowOff>95106</xdr:rowOff>
    </xdr:from>
    <xdr:ext cx="419409" cy="180627"/>
    <xdr:sp macro="_xll.PtreeEvent_ObjectClick" textlink="">
      <xdr:nvSpPr>
        <xdr:cNvPr id="347" name="PTObj_DBranchName_1_56">
          <a:extLst>
            <a:ext uri="{FF2B5EF4-FFF2-40B4-BE49-F238E27FC236}">
              <a16:creationId xmlns:a16="http://schemas.microsoft.com/office/drawing/2014/main" id="{7D83C218-018A-4131-9625-F2699C451273}"/>
            </a:ext>
          </a:extLst>
        </xdr:cNvPr>
        <xdr:cNvSpPr txBox="1"/>
      </xdr:nvSpPr>
      <xdr:spPr>
        <a:xfrm>
          <a:off x="10282047" y="18002106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$150000</a:t>
          </a:r>
        </a:p>
      </xdr:txBody>
    </xdr:sp>
    <xdr:clientData/>
  </xdr:oneCellAnchor>
  <xdr:twoCellAnchor editAs="oneCell">
    <xdr:from>
      <xdr:col>9</xdr:col>
      <xdr:colOff>127</xdr:colOff>
      <xdr:row>92</xdr:row>
      <xdr:rowOff>90170</xdr:rowOff>
    </xdr:from>
    <xdr:to>
      <xdr:col>9</xdr:col>
      <xdr:colOff>190627</xdr:colOff>
      <xdr:row>93</xdr:row>
      <xdr:rowOff>90170</xdr:rowOff>
    </xdr:to>
    <xdr:sp macro="_xll.PtreeEvent_ObjectClick" textlink="">
      <xdr:nvSpPr>
        <xdr:cNvPr id="348" name="PTObj_DNode_1_57">
          <a:extLst>
            <a:ext uri="{FF2B5EF4-FFF2-40B4-BE49-F238E27FC236}">
              <a16:creationId xmlns:a16="http://schemas.microsoft.com/office/drawing/2014/main" id="{C9B0121F-FEB2-424C-8C45-1F6FCA6AAC1F}"/>
            </a:ext>
          </a:extLst>
        </xdr:cNvPr>
        <xdr:cNvSpPr/>
      </xdr:nvSpPr>
      <xdr:spPr>
        <a:xfrm rot="-5400000">
          <a:off x="13087477" y="1761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92</xdr:row>
      <xdr:rowOff>95106</xdr:rowOff>
    </xdr:from>
    <xdr:ext cx="340926" cy="180627"/>
    <xdr:sp macro="_xll.PtreeEvent_ObjectClick" textlink="">
      <xdr:nvSpPr>
        <xdr:cNvPr id="351" name="PTObj_DBranchName_1_57">
          <a:extLst>
            <a:ext uri="{FF2B5EF4-FFF2-40B4-BE49-F238E27FC236}">
              <a16:creationId xmlns:a16="http://schemas.microsoft.com/office/drawing/2014/main" id="{D26E4950-C897-4E16-8A4F-A900AC7A42AB}"/>
            </a:ext>
          </a:extLst>
        </xdr:cNvPr>
        <xdr:cNvSpPr txBox="1"/>
      </xdr:nvSpPr>
      <xdr:spPr>
        <a:xfrm>
          <a:off x="11825097" y="17621106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96</xdr:row>
      <xdr:rowOff>90170</xdr:rowOff>
    </xdr:from>
    <xdr:to>
      <xdr:col>9</xdr:col>
      <xdr:colOff>190627</xdr:colOff>
      <xdr:row>97</xdr:row>
      <xdr:rowOff>90170</xdr:rowOff>
    </xdr:to>
    <xdr:sp macro="_xll.PtreeEvent_ObjectClick" textlink="">
      <xdr:nvSpPr>
        <xdr:cNvPr id="352" name="PTObj_DNode_1_58">
          <a:extLst>
            <a:ext uri="{FF2B5EF4-FFF2-40B4-BE49-F238E27FC236}">
              <a16:creationId xmlns:a16="http://schemas.microsoft.com/office/drawing/2014/main" id="{7C68D18A-E36B-49AA-8D3F-7F5375986A08}"/>
            </a:ext>
          </a:extLst>
        </xdr:cNvPr>
        <xdr:cNvSpPr/>
      </xdr:nvSpPr>
      <xdr:spPr>
        <a:xfrm rot="-5400000">
          <a:off x="13087477" y="1837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96</xdr:row>
      <xdr:rowOff>95106</xdr:rowOff>
    </xdr:from>
    <xdr:ext cx="315535" cy="180627"/>
    <xdr:sp macro="_xll.PtreeEvent_ObjectClick" textlink="">
      <xdr:nvSpPr>
        <xdr:cNvPr id="355" name="PTObj_DBranchName_1_58">
          <a:extLst>
            <a:ext uri="{FF2B5EF4-FFF2-40B4-BE49-F238E27FC236}">
              <a16:creationId xmlns:a16="http://schemas.microsoft.com/office/drawing/2014/main" id="{3F46772A-02E6-4DE6-8BE7-4BC8ECFDA23D}"/>
            </a:ext>
          </a:extLst>
        </xdr:cNvPr>
        <xdr:cNvSpPr txBox="1"/>
      </xdr:nvSpPr>
      <xdr:spPr>
        <a:xfrm>
          <a:off x="11825097" y="18383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100</xdr:row>
      <xdr:rowOff>90170</xdr:rowOff>
    </xdr:from>
    <xdr:to>
      <xdr:col>8</xdr:col>
      <xdr:colOff>190627</xdr:colOff>
      <xdr:row>101</xdr:row>
      <xdr:rowOff>90170</xdr:rowOff>
    </xdr:to>
    <xdr:sp macro="_xll.PtreeEvent_ObjectClick" textlink="">
      <xdr:nvSpPr>
        <xdr:cNvPr id="356" name="PTObj_DNode_1_59">
          <a:extLst>
            <a:ext uri="{FF2B5EF4-FFF2-40B4-BE49-F238E27FC236}">
              <a16:creationId xmlns:a16="http://schemas.microsoft.com/office/drawing/2014/main" id="{826CEEA5-3B81-40F7-8E88-08D743107DB2}"/>
            </a:ext>
          </a:extLst>
        </xdr:cNvPr>
        <xdr:cNvSpPr/>
      </xdr:nvSpPr>
      <xdr:spPr>
        <a:xfrm>
          <a:off x="11544427" y="1914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100</xdr:row>
      <xdr:rowOff>95106</xdr:rowOff>
    </xdr:from>
    <xdr:ext cx="419409" cy="180627"/>
    <xdr:sp macro="_xll.PtreeEvent_ObjectClick" textlink="">
      <xdr:nvSpPr>
        <xdr:cNvPr id="359" name="PTObj_DBranchName_1_59">
          <a:extLst>
            <a:ext uri="{FF2B5EF4-FFF2-40B4-BE49-F238E27FC236}">
              <a16:creationId xmlns:a16="http://schemas.microsoft.com/office/drawing/2014/main" id="{2BE996D3-BC94-4815-9D2A-3D9BF3632A1B}"/>
            </a:ext>
          </a:extLst>
        </xdr:cNvPr>
        <xdr:cNvSpPr txBox="1"/>
      </xdr:nvSpPr>
      <xdr:spPr>
        <a:xfrm>
          <a:off x="10282047" y="19145106"/>
          <a:ext cx="4194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$180000</a:t>
          </a:r>
        </a:p>
      </xdr:txBody>
    </xdr:sp>
    <xdr:clientData/>
  </xdr:oneCellAnchor>
  <xdr:twoCellAnchor editAs="oneCell">
    <xdr:from>
      <xdr:col>9</xdr:col>
      <xdr:colOff>127</xdr:colOff>
      <xdr:row>98</xdr:row>
      <xdr:rowOff>90170</xdr:rowOff>
    </xdr:from>
    <xdr:to>
      <xdr:col>9</xdr:col>
      <xdr:colOff>190627</xdr:colOff>
      <xdr:row>99</xdr:row>
      <xdr:rowOff>90170</xdr:rowOff>
    </xdr:to>
    <xdr:sp macro="_xll.PtreeEvent_ObjectClick" textlink="">
      <xdr:nvSpPr>
        <xdr:cNvPr id="360" name="PTObj_DNode_1_60">
          <a:extLst>
            <a:ext uri="{FF2B5EF4-FFF2-40B4-BE49-F238E27FC236}">
              <a16:creationId xmlns:a16="http://schemas.microsoft.com/office/drawing/2014/main" id="{5B60E2BC-84EF-4AFB-B923-F7AAA7486E97}"/>
            </a:ext>
          </a:extLst>
        </xdr:cNvPr>
        <xdr:cNvSpPr/>
      </xdr:nvSpPr>
      <xdr:spPr>
        <a:xfrm rot="-5400000">
          <a:off x="13087477" y="1875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98</xdr:row>
      <xdr:rowOff>95106</xdr:rowOff>
    </xdr:from>
    <xdr:ext cx="340926" cy="180627"/>
    <xdr:sp macro="_xll.PtreeEvent_ObjectClick" textlink="">
      <xdr:nvSpPr>
        <xdr:cNvPr id="363" name="PTObj_DBranchName_1_60">
          <a:extLst>
            <a:ext uri="{FF2B5EF4-FFF2-40B4-BE49-F238E27FC236}">
              <a16:creationId xmlns:a16="http://schemas.microsoft.com/office/drawing/2014/main" id="{23CEEE71-7BD7-4EF3-A9DF-46954BD90898}"/>
            </a:ext>
          </a:extLst>
        </xdr:cNvPr>
        <xdr:cNvSpPr txBox="1"/>
      </xdr:nvSpPr>
      <xdr:spPr>
        <a:xfrm>
          <a:off x="11825097" y="18764106"/>
          <a:ext cx="3409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</a:t>
          </a:r>
        </a:p>
      </xdr:txBody>
    </xdr:sp>
    <xdr:clientData/>
  </xdr:oneCellAnchor>
  <xdr:twoCellAnchor editAs="oneCell">
    <xdr:from>
      <xdr:col>9</xdr:col>
      <xdr:colOff>127</xdr:colOff>
      <xdr:row>102</xdr:row>
      <xdr:rowOff>90170</xdr:rowOff>
    </xdr:from>
    <xdr:to>
      <xdr:col>9</xdr:col>
      <xdr:colOff>190627</xdr:colOff>
      <xdr:row>103</xdr:row>
      <xdr:rowOff>90170</xdr:rowOff>
    </xdr:to>
    <xdr:sp macro="_xll.PtreeEvent_ObjectClick" textlink="">
      <xdr:nvSpPr>
        <xdr:cNvPr id="364" name="PTObj_DNode_1_61">
          <a:extLst>
            <a:ext uri="{FF2B5EF4-FFF2-40B4-BE49-F238E27FC236}">
              <a16:creationId xmlns:a16="http://schemas.microsoft.com/office/drawing/2014/main" id="{65C18F9F-099F-4B11-A03D-4B0051BEE7E9}"/>
            </a:ext>
          </a:extLst>
        </xdr:cNvPr>
        <xdr:cNvSpPr/>
      </xdr:nvSpPr>
      <xdr:spPr>
        <a:xfrm rot="-5400000">
          <a:off x="13087477" y="1952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102</xdr:row>
      <xdr:rowOff>95106</xdr:rowOff>
    </xdr:from>
    <xdr:ext cx="315535" cy="180627"/>
    <xdr:sp macro="_xll.PtreeEvent_ObjectClick" textlink="">
      <xdr:nvSpPr>
        <xdr:cNvPr id="367" name="PTObj_DBranchName_1_61">
          <a:extLst>
            <a:ext uri="{FF2B5EF4-FFF2-40B4-BE49-F238E27FC236}">
              <a16:creationId xmlns:a16="http://schemas.microsoft.com/office/drawing/2014/main" id="{E0357956-235B-426A-8B57-92266F6947C6}"/>
            </a:ext>
          </a:extLst>
        </xdr:cNvPr>
        <xdr:cNvSpPr txBox="1"/>
      </xdr:nvSpPr>
      <xdr:spPr>
        <a:xfrm>
          <a:off x="11825097" y="19526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106</xdr:row>
      <xdr:rowOff>90170</xdr:rowOff>
    </xdr:from>
    <xdr:to>
      <xdr:col>7</xdr:col>
      <xdr:colOff>190627</xdr:colOff>
      <xdr:row>107</xdr:row>
      <xdr:rowOff>90170</xdr:rowOff>
    </xdr:to>
    <xdr:sp macro="_xll.PtreeEvent_ObjectClick" textlink="">
      <xdr:nvSpPr>
        <xdr:cNvPr id="368" name="PTObj_DNode_1_62">
          <a:extLst>
            <a:ext uri="{FF2B5EF4-FFF2-40B4-BE49-F238E27FC236}">
              <a16:creationId xmlns:a16="http://schemas.microsoft.com/office/drawing/2014/main" id="{528EA269-96DB-4414-AFAE-2875009FFAB0}"/>
            </a:ext>
          </a:extLst>
        </xdr:cNvPr>
        <xdr:cNvSpPr/>
      </xdr:nvSpPr>
      <xdr:spPr>
        <a:xfrm rot="-5400000">
          <a:off x="10001377" y="2028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106</xdr:row>
      <xdr:rowOff>95106</xdr:rowOff>
    </xdr:from>
    <xdr:ext cx="315535" cy="180627"/>
    <xdr:sp macro="_xll.PtreeEvent_ObjectClick" textlink="">
      <xdr:nvSpPr>
        <xdr:cNvPr id="371" name="PTObj_DBranchName_1_62">
          <a:extLst>
            <a:ext uri="{FF2B5EF4-FFF2-40B4-BE49-F238E27FC236}">
              <a16:creationId xmlns:a16="http://schemas.microsoft.com/office/drawing/2014/main" id="{075D9E16-192C-4DB8-89A8-29F60A8EC601}"/>
            </a:ext>
          </a:extLst>
        </xdr:cNvPr>
        <xdr:cNvSpPr txBox="1"/>
      </xdr:nvSpPr>
      <xdr:spPr>
        <a:xfrm>
          <a:off x="8738997" y="202881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6</xdr:col>
      <xdr:colOff>127</xdr:colOff>
      <xdr:row>110</xdr:row>
      <xdr:rowOff>90170</xdr:rowOff>
    </xdr:from>
    <xdr:to>
      <xdr:col>6</xdr:col>
      <xdr:colOff>190627</xdr:colOff>
      <xdr:row>111</xdr:row>
      <xdr:rowOff>90170</xdr:rowOff>
    </xdr:to>
    <xdr:sp macro="_xll.PtreeEvent_ObjectClick" textlink="">
      <xdr:nvSpPr>
        <xdr:cNvPr id="372" name="PTObj_DNode_1_63">
          <a:extLst>
            <a:ext uri="{FF2B5EF4-FFF2-40B4-BE49-F238E27FC236}">
              <a16:creationId xmlns:a16="http://schemas.microsoft.com/office/drawing/2014/main" id="{0B14A7F4-F62A-4BBC-BE51-8E7549C9DD65}"/>
            </a:ext>
          </a:extLst>
        </xdr:cNvPr>
        <xdr:cNvSpPr/>
      </xdr:nvSpPr>
      <xdr:spPr>
        <a:xfrm rot="-5400000">
          <a:off x="8458327" y="2104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110</xdr:row>
      <xdr:rowOff>95106</xdr:rowOff>
    </xdr:from>
    <xdr:ext cx="464423" cy="180627"/>
    <xdr:sp macro="_xll.PtreeEvent_ObjectClick" textlink="">
      <xdr:nvSpPr>
        <xdr:cNvPr id="375" name="PTObj_DBranchName_1_63">
          <a:extLst>
            <a:ext uri="{FF2B5EF4-FFF2-40B4-BE49-F238E27FC236}">
              <a16:creationId xmlns:a16="http://schemas.microsoft.com/office/drawing/2014/main" id="{C2782849-5AD9-45AB-8A1D-AAA7E0AB765C}"/>
            </a:ext>
          </a:extLst>
        </xdr:cNvPr>
        <xdr:cNvSpPr txBox="1"/>
      </xdr:nvSpPr>
      <xdr:spPr>
        <a:xfrm>
          <a:off x="7262622" y="21050106"/>
          <a:ext cx="4644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Scrapping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1B31-BBCF-4219-8D50-1EC2F8E4BAD3}">
  <sheetPr>
    <pageSetUpPr fitToPage="1"/>
  </sheetPr>
  <dimension ref="B15:J140"/>
  <sheetViews>
    <sheetView tabSelected="1" topLeftCell="D55" zoomScale="68" zoomScaleNormal="68" workbookViewId="0">
      <selection activeCell="H60" sqref="H60"/>
    </sheetView>
  </sheetViews>
  <sheetFormatPr defaultColWidth="8.85546875" defaultRowHeight="15" x14ac:dyDescent="0.25"/>
  <cols>
    <col min="2" max="2" width="24.28515625" customWidth="1"/>
    <col min="3" max="3" width="24" customWidth="1"/>
    <col min="4" max="4" width="24.140625" customWidth="1"/>
    <col min="5" max="5" width="23.140625" customWidth="1"/>
    <col min="6" max="6" width="24" customWidth="1"/>
    <col min="7" max="8" width="23.140625" customWidth="1"/>
    <col min="9" max="9" width="24.7109375" customWidth="1"/>
    <col min="10" max="10" width="23" customWidth="1"/>
  </cols>
  <sheetData>
    <row r="15" spans="5:6" ht="15" customHeight="1" x14ac:dyDescent="0.25">
      <c r="E15" s="11">
        <v>0.9</v>
      </c>
      <c r="F15" s="4">
        <f>_xll.PTreeNodeProbability(treeCalc_1!$F$2,8)</f>
        <v>0.9</v>
      </c>
    </row>
    <row r="16" spans="5:6" ht="15" customHeight="1" x14ac:dyDescent="0.25">
      <c r="E16" s="5">
        <v>220000</v>
      </c>
      <c r="F16" s="3">
        <f>_xll.PTreeNodeValue(treeCalc_1!$F$2,8)</f>
        <v>200000</v>
      </c>
    </row>
    <row r="17" spans="4:10" ht="15" customHeight="1" x14ac:dyDescent="0.25">
      <c r="D17" s="8" t="b">
        <f>_xll.PTreeNodeDecision(treeCalc_1!$F$2,5)</f>
        <v>1</v>
      </c>
      <c r="E17" s="9" t="s">
        <v>0</v>
      </c>
    </row>
    <row r="18" spans="4:10" ht="15" customHeight="1" x14ac:dyDescent="0.25">
      <c r="D18" s="5">
        <v>0</v>
      </c>
      <c r="E18" s="10">
        <f>_xll.PTreeNodeValue(treeCalc_1!$F$2,5)</f>
        <v>183050</v>
      </c>
    </row>
    <row r="19" spans="4:10" ht="15" customHeight="1" x14ac:dyDescent="0.25">
      <c r="I19" s="11">
        <v>0.2</v>
      </c>
      <c r="J19" s="4">
        <f>_xll.PTreeNodeProbability(treeCalc_1!$F$2,29)</f>
        <v>0</v>
      </c>
    </row>
    <row r="20" spans="4:10" ht="15" customHeight="1" x14ac:dyDescent="0.25">
      <c r="I20" s="5">
        <v>100000</v>
      </c>
      <c r="J20" s="3">
        <f>_xll.PTreeNodeValue(treeCalc_1!$F$2,29)</f>
        <v>70000</v>
      </c>
    </row>
    <row r="21" spans="4:10" ht="15" customHeight="1" x14ac:dyDescent="0.25">
      <c r="H21" s="8" t="b">
        <f>_xll.PTreeNodeDecision(treeCalc_1!$F$2,28)</f>
        <v>0</v>
      </c>
      <c r="I21" s="9" t="s">
        <v>1</v>
      </c>
    </row>
    <row r="22" spans="4:10" ht="15" customHeight="1" x14ac:dyDescent="0.25">
      <c r="H22" s="5">
        <v>0</v>
      </c>
      <c r="I22" s="10">
        <f>_xll.PTreeNodeValue(treeCalc_1!$F$2,28)</f>
        <v>30000</v>
      </c>
    </row>
    <row r="23" spans="4:10" ht="15" customHeight="1" x14ac:dyDescent="0.25">
      <c r="I23" s="11">
        <v>0.8</v>
      </c>
      <c r="J23" s="4">
        <f>_xll.PTreeNodeProbability(treeCalc_1!$F$2,30)</f>
        <v>0</v>
      </c>
    </row>
    <row r="24" spans="4:10" ht="15" customHeight="1" x14ac:dyDescent="0.25">
      <c r="I24" s="5">
        <v>50000</v>
      </c>
      <c r="J24" s="3">
        <f>_xll.PTreeNodeValue(treeCalc_1!$F$2,30)</f>
        <v>20000</v>
      </c>
    </row>
    <row r="25" spans="4:10" ht="15" customHeight="1" x14ac:dyDescent="0.25">
      <c r="G25" s="11">
        <v>0.15</v>
      </c>
      <c r="H25" s="6" t="s">
        <v>2</v>
      </c>
    </row>
    <row r="26" spans="4:10" ht="15" customHeight="1" x14ac:dyDescent="0.25">
      <c r="G26" s="5">
        <v>0</v>
      </c>
      <c r="H26" s="7">
        <f>_xll.PTreeNodeValue(treeCalc_1!$F$2,27)</f>
        <v>90000</v>
      </c>
    </row>
    <row r="27" spans="4:10" ht="15" customHeight="1" x14ac:dyDescent="0.25">
      <c r="I27" s="11">
        <v>0.7</v>
      </c>
      <c r="J27" s="4">
        <f>_xll.PTreeNodeProbability(treeCalc_1!$F$2,32)</f>
        <v>1.0499999999999999E-2</v>
      </c>
    </row>
    <row r="28" spans="4:10" ht="15" customHeight="1" x14ac:dyDescent="0.25">
      <c r="I28" s="5">
        <v>150000</v>
      </c>
      <c r="J28" s="3">
        <f>_xll.PTreeNodeValue(treeCalc_1!$F$2,32)</f>
        <v>120000</v>
      </c>
    </row>
    <row r="29" spans="4:10" ht="15" customHeight="1" x14ac:dyDescent="0.25">
      <c r="H29" s="8" t="b">
        <f>_xll.PTreeNodeDecision(treeCalc_1!$F$2,31)</f>
        <v>1</v>
      </c>
      <c r="I29" s="9" t="s">
        <v>1</v>
      </c>
    </row>
    <row r="30" spans="4:10" ht="15" customHeight="1" x14ac:dyDescent="0.25">
      <c r="H30" s="5">
        <v>0</v>
      </c>
      <c r="I30" s="10">
        <f>_xll.PTreeNodeValue(treeCalc_1!$F$2,31)</f>
        <v>90000</v>
      </c>
    </row>
    <row r="31" spans="4:10" ht="15" customHeight="1" x14ac:dyDescent="0.25">
      <c r="I31" s="11">
        <v>0.3</v>
      </c>
      <c r="J31" s="4">
        <f>_xll.PTreeNodeProbability(treeCalc_1!$F$2,33)</f>
        <v>4.4999999999999997E-3</v>
      </c>
    </row>
    <row r="32" spans="4:10" ht="15" customHeight="1" x14ac:dyDescent="0.25">
      <c r="I32" s="5">
        <v>50000</v>
      </c>
      <c r="J32" s="3">
        <f>_xll.PTreeNodeValue(treeCalc_1!$F$2,33)</f>
        <v>20000</v>
      </c>
    </row>
    <row r="33" spans="3:10" ht="15" customHeight="1" x14ac:dyDescent="0.25">
      <c r="I33" s="11">
        <v>0.1</v>
      </c>
      <c r="J33" s="4">
        <f>_xll.PTreeNodeProbability(treeCalc_1!$F$2,35)</f>
        <v>0</v>
      </c>
    </row>
    <row r="34" spans="3:10" ht="15" customHeight="1" x14ac:dyDescent="0.25">
      <c r="I34" s="5">
        <v>180000</v>
      </c>
      <c r="J34" s="3">
        <f>_xll.PTreeNodeValue(treeCalc_1!$F$2,35)</f>
        <v>150000</v>
      </c>
    </row>
    <row r="35" spans="3:10" ht="15" customHeight="1" x14ac:dyDescent="0.25">
      <c r="H35" s="8" t="b">
        <f>_xll.PTreeNodeDecision(treeCalc_1!$F$2,34)</f>
        <v>0</v>
      </c>
      <c r="I35" s="9" t="s">
        <v>1</v>
      </c>
    </row>
    <row r="36" spans="3:10" ht="15" customHeight="1" x14ac:dyDescent="0.25">
      <c r="H36" s="5">
        <v>0</v>
      </c>
      <c r="I36" s="10">
        <f>_xll.PTreeNodeValue(treeCalc_1!$F$2,34)</f>
        <v>33000</v>
      </c>
    </row>
    <row r="37" spans="3:10" ht="15" customHeight="1" x14ac:dyDescent="0.25">
      <c r="I37" s="11">
        <v>0.9</v>
      </c>
      <c r="J37" s="4">
        <f>_xll.PTreeNodeProbability(treeCalc_1!$F$2,36)</f>
        <v>0</v>
      </c>
    </row>
    <row r="38" spans="3:10" ht="15" customHeight="1" x14ac:dyDescent="0.25">
      <c r="I38" s="5">
        <v>50000</v>
      </c>
      <c r="J38" s="3">
        <f>_xll.PTreeNodeValue(treeCalc_1!$F$2,36)</f>
        <v>20000</v>
      </c>
    </row>
    <row r="39" spans="3:10" ht="15" customHeight="1" x14ac:dyDescent="0.25">
      <c r="F39" s="8" t="b">
        <f>_xll.PTreeNodeDecision(treeCalc_1!$F$2,23)</f>
        <v>1</v>
      </c>
      <c r="G39" s="9" t="s">
        <v>3</v>
      </c>
    </row>
    <row r="40" spans="3:10" ht="15" customHeight="1" x14ac:dyDescent="0.25">
      <c r="F40" s="5">
        <v>-10000</v>
      </c>
      <c r="G40" s="10">
        <f>_xll.PTreeNodeValue(treeCalc_1!$F$2,23)</f>
        <v>30500</v>
      </c>
    </row>
    <row r="41" spans="3:10" ht="15" customHeight="1" x14ac:dyDescent="0.25">
      <c r="G41" s="11">
        <v>0.85</v>
      </c>
      <c r="H41" s="4">
        <f>_xll.PTreeNodeProbability(treeCalc_1!$F$2,37)</f>
        <v>8.5000000000000006E-2</v>
      </c>
    </row>
    <row r="42" spans="3:10" ht="15" customHeight="1" x14ac:dyDescent="0.25">
      <c r="G42" s="5">
        <v>50000</v>
      </c>
      <c r="H42" s="3">
        <f>_xll.PTreeNodeValue(treeCalc_1!$F$2,37)</f>
        <v>20000</v>
      </c>
    </row>
    <row r="43" spans="3:10" ht="15" customHeight="1" x14ac:dyDescent="0.25">
      <c r="E43" s="11">
        <v>0.1</v>
      </c>
      <c r="F43" s="6" t="s">
        <v>4</v>
      </c>
    </row>
    <row r="44" spans="3:10" ht="15" customHeight="1" x14ac:dyDescent="0.25">
      <c r="E44" s="5">
        <v>0</v>
      </c>
      <c r="F44" s="7">
        <f>_xll.PTreeNodeValue(treeCalc_1!$F$2,9)</f>
        <v>30500</v>
      </c>
    </row>
    <row r="45" spans="3:10" ht="15" customHeight="1" x14ac:dyDescent="0.25">
      <c r="F45" s="8" t="b">
        <f>_xll.PTreeNodeDecision(treeCalc_1!$F$2,24)</f>
        <v>0</v>
      </c>
      <c r="G45" s="4">
        <f>_xll.PTreeNodeProbability(treeCalc_1!$F$2,24)</f>
        <v>0</v>
      </c>
    </row>
    <row r="46" spans="3:10" ht="15" customHeight="1" x14ac:dyDescent="0.25">
      <c r="F46" s="5">
        <v>50000</v>
      </c>
      <c r="G46" s="3">
        <f>_xll.PTreeNodeValue(treeCalc_1!$F$2,24)</f>
        <v>30000</v>
      </c>
    </row>
    <row r="47" spans="3:10" ht="15" customHeight="1" x14ac:dyDescent="0.25">
      <c r="C47" s="8" t="b">
        <f>_xll.PTreeNodeDecision(treeCalc_1!$F$2,2)</f>
        <v>1</v>
      </c>
      <c r="D47" s="6" t="s">
        <v>2</v>
      </c>
    </row>
    <row r="48" spans="3:10" ht="15" customHeight="1" x14ac:dyDescent="0.25">
      <c r="C48" s="5">
        <v>-20000</v>
      </c>
      <c r="D48" s="7">
        <f>_xll.PTreeNodeValue(treeCalc_1!$F$2,2)</f>
        <v>183050</v>
      </c>
    </row>
    <row r="49" spans="4:10" ht="15" customHeight="1" x14ac:dyDescent="0.25">
      <c r="E49" s="11">
        <v>0.5</v>
      </c>
      <c r="F49" s="4">
        <f>_xll.PTreeNodeProbability(treeCalc_1!$F$2,10)</f>
        <v>0</v>
      </c>
    </row>
    <row r="50" spans="4:10" ht="15" customHeight="1" x14ac:dyDescent="0.25">
      <c r="E50" s="5">
        <v>0</v>
      </c>
      <c r="F50" s="3">
        <f>_xll.PTreeNodeValue(treeCalc_1!$F$2,10)</f>
        <v>-20000</v>
      </c>
    </row>
    <row r="51" spans="4:10" ht="15" customHeight="1" x14ac:dyDescent="0.25">
      <c r="D51" s="8" t="b">
        <f>_xll.PTreeNodeDecision(treeCalc_1!$F$2,6)</f>
        <v>0</v>
      </c>
      <c r="E51" s="9" t="s">
        <v>5</v>
      </c>
    </row>
    <row r="52" spans="4:10" ht="15" customHeight="1" x14ac:dyDescent="0.25">
      <c r="D52" s="5">
        <v>0</v>
      </c>
      <c r="E52" s="10">
        <f>_xll.PTreeNodeValue(treeCalc_1!$F$2,6)</f>
        <v>5000</v>
      </c>
    </row>
    <row r="53" spans="4:10" ht="15" customHeight="1" x14ac:dyDescent="0.25">
      <c r="I53" s="11">
        <v>0.2</v>
      </c>
      <c r="J53" s="4">
        <f>_xll.PTreeNodeProbability(treeCalc_1!$F$2,41)</f>
        <v>0</v>
      </c>
    </row>
    <row r="54" spans="4:10" ht="15" customHeight="1" x14ac:dyDescent="0.25">
      <c r="I54" s="5">
        <v>100000</v>
      </c>
      <c r="J54" s="3">
        <f>_xll.PTreeNodeValue(treeCalc_1!$F$2,41)</f>
        <v>70000</v>
      </c>
    </row>
    <row r="55" spans="4:10" ht="15" customHeight="1" x14ac:dyDescent="0.25">
      <c r="H55" s="8" t="b">
        <f>_xll.PTreeNodeDecision(treeCalc_1!$F$2,40)</f>
        <v>0</v>
      </c>
      <c r="I55" s="9" t="s">
        <v>1</v>
      </c>
    </row>
    <row r="56" spans="4:10" ht="15" customHeight="1" x14ac:dyDescent="0.25">
      <c r="H56" s="5">
        <v>0</v>
      </c>
      <c r="I56" s="10">
        <f>_xll.PTreeNodeValue(treeCalc_1!$F$2,40)</f>
        <v>-10000</v>
      </c>
    </row>
    <row r="57" spans="4:10" ht="15" customHeight="1" x14ac:dyDescent="0.25">
      <c r="I57" s="11">
        <v>0.8</v>
      </c>
      <c r="J57" s="4">
        <f>_xll.PTreeNodeProbability(treeCalc_1!$F$2,42)</f>
        <v>0</v>
      </c>
    </row>
    <row r="58" spans="4:10" ht="15" customHeight="1" x14ac:dyDescent="0.25">
      <c r="I58" s="5">
        <v>0</v>
      </c>
      <c r="J58" s="3">
        <f>_xll.PTreeNodeValue(treeCalc_1!$F$2,42)</f>
        <v>-30000</v>
      </c>
    </row>
    <row r="59" spans="4:10" ht="15" customHeight="1" x14ac:dyDescent="0.25">
      <c r="G59" s="11">
        <v>0.15</v>
      </c>
      <c r="H59" s="6" t="s">
        <v>2</v>
      </c>
    </row>
    <row r="60" spans="4:10" ht="15" customHeight="1" x14ac:dyDescent="0.25">
      <c r="G60" s="5">
        <v>0</v>
      </c>
      <c r="H60" s="7">
        <f>_xll.PTreeNodeValue(treeCalc_1!$F$2,39)</f>
        <v>75000</v>
      </c>
    </row>
    <row r="61" spans="4:10" ht="15" customHeight="1" x14ac:dyDescent="0.25">
      <c r="I61" s="11">
        <v>0.7</v>
      </c>
      <c r="J61" s="4">
        <f>_xll.PTreeNodeProbability(treeCalc_1!$F$2,44)</f>
        <v>0</v>
      </c>
    </row>
    <row r="62" spans="4:10" ht="15" customHeight="1" x14ac:dyDescent="0.25">
      <c r="I62" s="5">
        <v>150000</v>
      </c>
      <c r="J62" s="3">
        <f>_xll.PTreeNodeValue(treeCalc_1!$F$2,44)</f>
        <v>120000</v>
      </c>
    </row>
    <row r="63" spans="4:10" ht="15" customHeight="1" x14ac:dyDescent="0.25">
      <c r="H63" s="8" t="b">
        <f>_xll.PTreeNodeDecision(treeCalc_1!$F$2,43)</f>
        <v>1</v>
      </c>
      <c r="I63" s="9" t="s">
        <v>1</v>
      </c>
    </row>
    <row r="64" spans="4:10" ht="15" customHeight="1" x14ac:dyDescent="0.25">
      <c r="H64" s="5">
        <v>0</v>
      </c>
      <c r="I64" s="10">
        <f>_xll.PTreeNodeValue(treeCalc_1!$F$2,43)</f>
        <v>75000</v>
      </c>
    </row>
    <row r="65" spans="5:10" ht="15" customHeight="1" x14ac:dyDescent="0.25">
      <c r="I65" s="11">
        <v>0.3</v>
      </c>
      <c r="J65" s="4">
        <f>_xll.PTreeNodeProbability(treeCalc_1!$F$2,45)</f>
        <v>0</v>
      </c>
    </row>
    <row r="66" spans="5:10" ht="15" customHeight="1" x14ac:dyDescent="0.25">
      <c r="I66" s="5">
        <v>0</v>
      </c>
      <c r="J66" s="3">
        <f>_xll.PTreeNodeValue(treeCalc_1!$F$2,45)</f>
        <v>-30000</v>
      </c>
    </row>
    <row r="67" spans="5:10" ht="15" customHeight="1" x14ac:dyDescent="0.25">
      <c r="I67" s="11">
        <v>0.1</v>
      </c>
      <c r="J67" s="4">
        <f>_xll.PTreeNodeProbability(treeCalc_1!$F$2,47)</f>
        <v>0</v>
      </c>
    </row>
    <row r="68" spans="5:10" ht="15" customHeight="1" x14ac:dyDescent="0.25">
      <c r="I68" s="5">
        <v>180000</v>
      </c>
      <c r="J68" s="3">
        <f>_xll.PTreeNodeValue(treeCalc_1!$F$2,47)</f>
        <v>150000</v>
      </c>
    </row>
    <row r="69" spans="5:10" ht="15" customHeight="1" x14ac:dyDescent="0.25">
      <c r="H69" s="8" t="b">
        <f>_xll.PTreeNodeDecision(treeCalc_1!$F$2,46)</f>
        <v>0</v>
      </c>
      <c r="I69" s="9" t="s">
        <v>1</v>
      </c>
    </row>
    <row r="70" spans="5:10" ht="15" customHeight="1" x14ac:dyDescent="0.25">
      <c r="H70" s="5">
        <v>0</v>
      </c>
      <c r="I70" s="10">
        <f>_xll.PTreeNodeValue(treeCalc_1!$F$2,46)</f>
        <v>-12000</v>
      </c>
    </row>
    <row r="71" spans="5:10" ht="15" customHeight="1" x14ac:dyDescent="0.25">
      <c r="I71" s="11">
        <v>0.9</v>
      </c>
      <c r="J71" s="4">
        <f>_xll.PTreeNodeProbability(treeCalc_1!$F$2,48)</f>
        <v>0</v>
      </c>
    </row>
    <row r="72" spans="5:10" ht="15" customHeight="1" x14ac:dyDescent="0.25">
      <c r="I72" s="5">
        <v>0</v>
      </c>
      <c r="J72" s="3">
        <f>_xll.PTreeNodeValue(treeCalc_1!$F$2,48)</f>
        <v>-30000</v>
      </c>
    </row>
    <row r="73" spans="5:10" ht="15" customHeight="1" x14ac:dyDescent="0.25">
      <c r="F73" s="8" t="b">
        <f>_xll.PTreeNodeDecision(treeCalc_1!$F$2,38)</f>
        <v>0</v>
      </c>
      <c r="G73" s="9" t="s">
        <v>3</v>
      </c>
    </row>
    <row r="74" spans="5:10" ht="15" customHeight="1" x14ac:dyDescent="0.25">
      <c r="F74" s="5">
        <v>-10000</v>
      </c>
      <c r="G74" s="10">
        <f>_xll.PTreeNodeValue(treeCalc_1!$F$2,38)</f>
        <v>28250</v>
      </c>
    </row>
    <row r="75" spans="5:10" ht="15" customHeight="1" x14ac:dyDescent="0.25">
      <c r="G75" s="11">
        <v>0.85</v>
      </c>
      <c r="H75" s="4">
        <f>_xll.PTreeNodeProbability(treeCalc_1!$F$2,49)</f>
        <v>0</v>
      </c>
    </row>
    <row r="76" spans="5:10" ht="15" customHeight="1" x14ac:dyDescent="0.25">
      <c r="G76" s="5">
        <v>50000</v>
      </c>
      <c r="H76" s="3">
        <f>_xll.PTreeNodeValue(treeCalc_1!$F$2,49)</f>
        <v>20000</v>
      </c>
    </row>
    <row r="77" spans="5:10" ht="15" customHeight="1" x14ac:dyDescent="0.25">
      <c r="E77" s="11">
        <v>0.5</v>
      </c>
      <c r="F77" s="6" t="s">
        <v>4</v>
      </c>
    </row>
    <row r="78" spans="5:10" ht="15" customHeight="1" x14ac:dyDescent="0.25">
      <c r="E78" s="5">
        <v>0</v>
      </c>
      <c r="F78" s="7">
        <f>_xll.PTreeNodeValue(treeCalc_1!$F$2,11)</f>
        <v>30000</v>
      </c>
    </row>
    <row r="79" spans="5:10" ht="15" customHeight="1" x14ac:dyDescent="0.25">
      <c r="F79" s="8" t="b">
        <f>_xll.PTreeNodeDecision(treeCalc_1!$F$2,50)</f>
        <v>1</v>
      </c>
      <c r="G79" s="4">
        <f>_xll.PTreeNodeProbability(treeCalc_1!$F$2,50)</f>
        <v>0</v>
      </c>
    </row>
    <row r="80" spans="5:10" ht="15" customHeight="1" x14ac:dyDescent="0.25">
      <c r="F80" s="5">
        <v>50000</v>
      </c>
      <c r="G80" s="3">
        <f>_xll.PTreeNodeValue(treeCalc_1!$F$2,50)</f>
        <v>30000</v>
      </c>
    </row>
    <row r="81" spans="4:10" ht="15" customHeight="1" x14ac:dyDescent="0.25">
      <c r="E81" s="11">
        <v>0.25</v>
      </c>
      <c r="F81" s="4">
        <f>_xll.PTreeNodeProbability(treeCalc_1!$F$2,12)</f>
        <v>0</v>
      </c>
    </row>
    <row r="82" spans="4:10" ht="15" customHeight="1" x14ac:dyDescent="0.25">
      <c r="E82" s="5">
        <v>0</v>
      </c>
      <c r="F82" s="3">
        <f>_xll.PTreeNodeValue(treeCalc_1!$F$2,12)</f>
        <v>-20000</v>
      </c>
    </row>
    <row r="83" spans="4:10" ht="15" customHeight="1" x14ac:dyDescent="0.25">
      <c r="D83" s="8" t="b">
        <f>_xll.PTreeNodeDecision(treeCalc_1!$F$2,7)</f>
        <v>0</v>
      </c>
      <c r="E83" s="9" t="s">
        <v>6</v>
      </c>
    </row>
    <row r="84" spans="4:10" ht="15" customHeight="1" x14ac:dyDescent="0.25">
      <c r="D84" s="5">
        <v>0</v>
      </c>
      <c r="E84" s="10">
        <f>_xll.PTreeNodeValue(treeCalc_1!$F$2,7)</f>
        <v>17500</v>
      </c>
    </row>
    <row r="85" spans="4:10" ht="15" customHeight="1" x14ac:dyDescent="0.25">
      <c r="I85" s="11">
        <v>0.2</v>
      </c>
      <c r="J85" s="4">
        <f>_xll.PTreeNodeProbability(treeCalc_1!$F$2,54)</f>
        <v>0</v>
      </c>
    </row>
    <row r="86" spans="4:10" ht="15" customHeight="1" x14ac:dyDescent="0.25">
      <c r="I86" s="5">
        <v>100000</v>
      </c>
      <c r="J86" s="3">
        <f>_xll.PTreeNodeValue(treeCalc_1!$F$2,54)</f>
        <v>70000</v>
      </c>
    </row>
    <row r="87" spans="4:10" ht="15" customHeight="1" x14ac:dyDescent="0.25">
      <c r="H87" s="8" t="b">
        <f>_xll.PTreeNodeDecision(treeCalc_1!$F$2,53)</f>
        <v>0</v>
      </c>
      <c r="I87" s="9" t="s">
        <v>1</v>
      </c>
    </row>
    <row r="88" spans="4:10" ht="15" customHeight="1" x14ac:dyDescent="0.25">
      <c r="H88" s="5">
        <v>0</v>
      </c>
      <c r="I88" s="10">
        <f>_xll.PTreeNodeValue(treeCalc_1!$F$2,53)</f>
        <v>-10000</v>
      </c>
    </row>
    <row r="89" spans="4:10" ht="15" customHeight="1" x14ac:dyDescent="0.25">
      <c r="I89" s="11">
        <v>0.8</v>
      </c>
      <c r="J89" s="4">
        <f>_xll.PTreeNodeProbability(treeCalc_1!$F$2,55)</f>
        <v>0</v>
      </c>
    </row>
    <row r="90" spans="4:10" ht="15" customHeight="1" x14ac:dyDescent="0.25">
      <c r="I90" s="5">
        <v>0</v>
      </c>
      <c r="J90" s="3">
        <f>_xll.PTreeNodeValue(treeCalc_1!$F$2,55)</f>
        <v>-30000</v>
      </c>
    </row>
    <row r="91" spans="4:10" ht="15" customHeight="1" x14ac:dyDescent="0.25">
      <c r="G91" s="11">
        <v>0.15</v>
      </c>
      <c r="H91" s="6" t="s">
        <v>2</v>
      </c>
    </row>
    <row r="92" spans="4:10" ht="15" customHeight="1" x14ac:dyDescent="0.25">
      <c r="G92" s="5">
        <v>0</v>
      </c>
      <c r="H92" s="7">
        <f>_xll.PTreeNodeValue(treeCalc_1!$F$2,52)</f>
        <v>75000</v>
      </c>
    </row>
    <row r="93" spans="4:10" ht="15" customHeight="1" x14ac:dyDescent="0.25">
      <c r="I93" s="11">
        <v>0.7</v>
      </c>
      <c r="J93" s="4">
        <f>_xll.PTreeNodeProbability(treeCalc_1!$F$2,57)</f>
        <v>0</v>
      </c>
    </row>
    <row r="94" spans="4:10" ht="15" customHeight="1" x14ac:dyDescent="0.25">
      <c r="I94" s="5">
        <v>150000</v>
      </c>
      <c r="J94" s="3">
        <f>_xll.PTreeNodeValue(treeCalc_1!$F$2,57)</f>
        <v>120000</v>
      </c>
    </row>
    <row r="95" spans="4:10" ht="15" customHeight="1" x14ac:dyDescent="0.25">
      <c r="H95" s="8" t="b">
        <f>_xll.PTreeNodeDecision(treeCalc_1!$F$2,56)</f>
        <v>1</v>
      </c>
      <c r="I95" s="9" t="s">
        <v>1</v>
      </c>
    </row>
    <row r="96" spans="4:10" ht="15" customHeight="1" x14ac:dyDescent="0.25">
      <c r="H96" s="5">
        <v>0</v>
      </c>
      <c r="I96" s="10">
        <f>_xll.PTreeNodeValue(treeCalc_1!$F$2,56)</f>
        <v>75000</v>
      </c>
    </row>
    <row r="97" spans="5:10" ht="15" customHeight="1" x14ac:dyDescent="0.25">
      <c r="I97" s="11">
        <v>0.3</v>
      </c>
      <c r="J97" s="4">
        <f>_xll.PTreeNodeProbability(treeCalc_1!$F$2,58)</f>
        <v>0</v>
      </c>
    </row>
    <row r="98" spans="5:10" ht="15" customHeight="1" x14ac:dyDescent="0.25">
      <c r="I98" s="5">
        <v>0</v>
      </c>
      <c r="J98" s="3">
        <f>_xll.PTreeNodeValue(treeCalc_1!$F$2,58)</f>
        <v>-30000</v>
      </c>
    </row>
    <row r="99" spans="5:10" ht="15" customHeight="1" x14ac:dyDescent="0.25">
      <c r="I99" s="11">
        <v>0.1</v>
      </c>
      <c r="J99" s="4">
        <f>_xll.PTreeNodeProbability(treeCalc_1!$F$2,60)</f>
        <v>0</v>
      </c>
    </row>
    <row r="100" spans="5:10" ht="15" customHeight="1" x14ac:dyDescent="0.25">
      <c r="I100" s="5">
        <v>180000</v>
      </c>
      <c r="J100" s="3">
        <f>_xll.PTreeNodeValue(treeCalc_1!$F$2,60)</f>
        <v>150000</v>
      </c>
    </row>
    <row r="101" spans="5:10" ht="15" customHeight="1" x14ac:dyDescent="0.25">
      <c r="H101" s="8" t="b">
        <f>_xll.PTreeNodeDecision(treeCalc_1!$F$2,59)</f>
        <v>0</v>
      </c>
      <c r="I101" s="9" t="s">
        <v>1</v>
      </c>
    </row>
    <row r="102" spans="5:10" ht="15" customHeight="1" x14ac:dyDescent="0.25">
      <c r="H102" s="5">
        <v>0</v>
      </c>
      <c r="I102" s="10">
        <f>_xll.PTreeNodeValue(treeCalc_1!$F$2,59)</f>
        <v>-12000</v>
      </c>
    </row>
    <row r="103" spans="5:10" ht="15" customHeight="1" x14ac:dyDescent="0.25">
      <c r="I103" s="11">
        <v>0.9</v>
      </c>
      <c r="J103" s="4">
        <f>_xll.PTreeNodeProbability(treeCalc_1!$F$2,61)</f>
        <v>0</v>
      </c>
    </row>
    <row r="104" spans="5:10" ht="15" customHeight="1" x14ac:dyDescent="0.25">
      <c r="I104" s="5">
        <v>0</v>
      </c>
      <c r="J104" s="3">
        <f>_xll.PTreeNodeValue(treeCalc_1!$F$2,61)</f>
        <v>-30000</v>
      </c>
    </row>
    <row r="105" spans="5:10" ht="15" customHeight="1" x14ac:dyDescent="0.25">
      <c r="F105" s="8" t="b">
        <f>_xll.PTreeNodeDecision(treeCalc_1!$F$2,51)</f>
        <v>0</v>
      </c>
      <c r="G105" s="9" t="s">
        <v>3</v>
      </c>
    </row>
    <row r="106" spans="5:10" ht="15" customHeight="1" x14ac:dyDescent="0.25">
      <c r="F106" s="5">
        <v>-10000</v>
      </c>
      <c r="G106" s="10">
        <f>_xll.PTreeNodeValue(treeCalc_1!$F$2,51)</f>
        <v>28250</v>
      </c>
    </row>
    <row r="107" spans="5:10" ht="15" customHeight="1" x14ac:dyDescent="0.25">
      <c r="G107" s="11">
        <v>0.85</v>
      </c>
      <c r="H107" s="4">
        <f>_xll.PTreeNodeProbability(treeCalc_1!$F$2,62)</f>
        <v>0</v>
      </c>
    </row>
    <row r="108" spans="5:10" ht="15" customHeight="1" x14ac:dyDescent="0.25">
      <c r="G108" s="5">
        <v>50000</v>
      </c>
      <c r="H108" s="3">
        <f>_xll.PTreeNodeValue(treeCalc_1!$F$2,62)</f>
        <v>20000</v>
      </c>
    </row>
    <row r="109" spans="5:10" ht="15" customHeight="1" x14ac:dyDescent="0.25">
      <c r="E109" s="11">
        <v>0.75</v>
      </c>
      <c r="F109" s="6" t="s">
        <v>120</v>
      </c>
    </row>
    <row r="110" spans="5:10" ht="15" customHeight="1" x14ac:dyDescent="0.25">
      <c r="E110" s="5">
        <v>0</v>
      </c>
      <c r="F110" s="7">
        <f>_xll.PTreeNodeValue(treeCalc_1!$F$2,13)</f>
        <v>30000</v>
      </c>
    </row>
    <row r="111" spans="5:10" ht="15" customHeight="1" x14ac:dyDescent="0.25">
      <c r="F111" s="8" t="b">
        <f>_xll.PTreeNodeDecision(treeCalc_1!$F$2,63)</f>
        <v>1</v>
      </c>
      <c r="G111" s="4">
        <f>_xll.PTreeNodeProbability(treeCalc_1!$F$2,63)</f>
        <v>0</v>
      </c>
    </row>
    <row r="112" spans="5:10" ht="15" customHeight="1" x14ac:dyDescent="0.25">
      <c r="F112" s="5">
        <v>50000</v>
      </c>
      <c r="G112" s="3">
        <f>_xll.PTreeNodeValue(treeCalc_1!$F$2,63)</f>
        <v>30000</v>
      </c>
    </row>
    <row r="113" spans="2:7" ht="15" customHeight="1" x14ac:dyDescent="0.25">
      <c r="B113" s="5"/>
      <c r="C113" s="6" t="s">
        <v>4</v>
      </c>
    </row>
    <row r="114" spans="2:7" ht="15" customHeight="1" x14ac:dyDescent="0.25">
      <c r="B114" s="5"/>
      <c r="C114" s="7">
        <f>_xll.PTreeNodeValue(treeCalc_1!$F$2,1)</f>
        <v>183050</v>
      </c>
    </row>
    <row r="115" spans="2:7" ht="15" customHeight="1" x14ac:dyDescent="0.25">
      <c r="F115" s="11">
        <v>0.2</v>
      </c>
      <c r="G115" s="4">
        <f>_xll.PTreeNodeProbability(treeCalc_1!$F$2,17)</f>
        <v>0</v>
      </c>
    </row>
    <row r="116" spans="2:7" ht="15" customHeight="1" x14ac:dyDescent="0.25">
      <c r="F116" s="5">
        <v>100000</v>
      </c>
      <c r="G116" s="3">
        <f>_xll.PTreeNodeValue(treeCalc_1!$F$2,17)</f>
        <v>90000</v>
      </c>
    </row>
    <row r="117" spans="2:7" ht="15" customHeight="1" x14ac:dyDescent="0.25">
      <c r="E117" s="8" t="b">
        <f>_xll.PTreeNodeDecision(treeCalc_1!$F$2,16)</f>
        <v>0</v>
      </c>
      <c r="F117" s="9" t="s">
        <v>1</v>
      </c>
    </row>
    <row r="118" spans="2:7" ht="15" customHeight="1" x14ac:dyDescent="0.25">
      <c r="E118" s="5">
        <v>0</v>
      </c>
      <c r="F118" s="10">
        <f>_xll.PTreeNodeValue(treeCalc_1!$F$2,16)</f>
        <v>10000</v>
      </c>
    </row>
    <row r="119" spans="2:7" ht="15" customHeight="1" x14ac:dyDescent="0.25">
      <c r="F119" s="11">
        <v>0.8</v>
      </c>
      <c r="G119" s="4">
        <f>_xll.PTreeNodeProbability(treeCalc_1!$F$2,18)</f>
        <v>0</v>
      </c>
    </row>
    <row r="120" spans="2:7" ht="15" customHeight="1" x14ac:dyDescent="0.25">
      <c r="F120" s="5">
        <v>0</v>
      </c>
      <c r="G120" s="3">
        <f>_xll.PTreeNodeValue(treeCalc_1!$F$2,18)</f>
        <v>-10000</v>
      </c>
    </row>
    <row r="121" spans="2:7" ht="15" customHeight="1" x14ac:dyDescent="0.25">
      <c r="D121" s="11">
        <v>0.3</v>
      </c>
      <c r="E121" s="6" t="s">
        <v>2</v>
      </c>
    </row>
    <row r="122" spans="2:7" ht="15" customHeight="1" x14ac:dyDescent="0.25">
      <c r="D122" s="5">
        <v>0</v>
      </c>
      <c r="E122" s="7">
        <f>_xll.PTreeNodeValue(treeCalc_1!$F$2,14)</f>
        <v>95000</v>
      </c>
    </row>
    <row r="123" spans="2:7" ht="15" customHeight="1" x14ac:dyDescent="0.25">
      <c r="F123" s="11">
        <v>0.7</v>
      </c>
      <c r="G123" s="4">
        <f>_xll.PTreeNodeProbability(treeCalc_1!$F$2,20)</f>
        <v>0</v>
      </c>
    </row>
    <row r="124" spans="2:7" ht="15" customHeight="1" x14ac:dyDescent="0.25">
      <c r="F124" s="5">
        <v>150000</v>
      </c>
      <c r="G124" s="3">
        <f>_xll.PTreeNodeValue(treeCalc_1!$F$2,20)</f>
        <v>140000</v>
      </c>
    </row>
    <row r="125" spans="2:7" ht="15" customHeight="1" x14ac:dyDescent="0.25">
      <c r="E125" s="8" t="b">
        <f>_xll.PTreeNodeDecision(treeCalc_1!$F$2,19)</f>
        <v>1</v>
      </c>
      <c r="F125" s="9" t="s">
        <v>1</v>
      </c>
    </row>
    <row r="126" spans="2:7" ht="15" customHeight="1" x14ac:dyDescent="0.25">
      <c r="E126" s="5">
        <v>0</v>
      </c>
      <c r="F126" s="10">
        <f>_xll.PTreeNodeValue(treeCalc_1!$F$2,19)</f>
        <v>95000</v>
      </c>
    </row>
    <row r="127" spans="2:7" ht="15" customHeight="1" x14ac:dyDescent="0.25">
      <c r="F127" s="11">
        <v>0.3</v>
      </c>
      <c r="G127" s="4">
        <f>_xll.PTreeNodeProbability(treeCalc_1!$F$2,21)</f>
        <v>0</v>
      </c>
    </row>
    <row r="128" spans="2:7" ht="15" customHeight="1" x14ac:dyDescent="0.25">
      <c r="F128" s="5">
        <v>0</v>
      </c>
      <c r="G128" s="3">
        <f>_xll.PTreeNodeValue(treeCalc_1!$F$2,21)</f>
        <v>-10000</v>
      </c>
    </row>
    <row r="129" spans="3:7" ht="15" customHeight="1" x14ac:dyDescent="0.25">
      <c r="F129" s="11">
        <v>0.1</v>
      </c>
      <c r="G129" s="4">
        <f>_xll.PTreeNodeProbability(treeCalc_1!$F$2,25)</f>
        <v>0</v>
      </c>
    </row>
    <row r="130" spans="3:7" ht="15" customHeight="1" x14ac:dyDescent="0.25">
      <c r="F130" s="5">
        <v>180000</v>
      </c>
      <c r="G130" s="3">
        <f>_xll.PTreeNodeValue(treeCalc_1!$F$2,25)</f>
        <v>170000</v>
      </c>
    </row>
    <row r="131" spans="3:7" ht="15" customHeight="1" x14ac:dyDescent="0.25">
      <c r="E131" s="8" t="b">
        <f>_xll.PTreeNodeDecision(treeCalc_1!$F$2,22)</f>
        <v>0</v>
      </c>
      <c r="F131" s="9" t="s">
        <v>1</v>
      </c>
    </row>
    <row r="132" spans="3:7" ht="15" customHeight="1" x14ac:dyDescent="0.25">
      <c r="E132" s="5">
        <v>0</v>
      </c>
      <c r="F132" s="10">
        <f>_xll.PTreeNodeValue(treeCalc_1!$F$2,22)</f>
        <v>8000</v>
      </c>
    </row>
    <row r="133" spans="3:7" ht="15" customHeight="1" x14ac:dyDescent="0.25">
      <c r="F133" s="11">
        <v>0.9</v>
      </c>
      <c r="G133" s="4">
        <f>_xll.PTreeNodeProbability(treeCalc_1!$F$2,26)</f>
        <v>0</v>
      </c>
    </row>
    <row r="134" spans="3:7" ht="15" customHeight="1" x14ac:dyDescent="0.25">
      <c r="F134" s="5">
        <v>0</v>
      </c>
      <c r="G134" s="3">
        <f>_xll.PTreeNodeValue(treeCalc_1!$F$2,26)</f>
        <v>-10000</v>
      </c>
    </row>
    <row r="135" spans="3:7" ht="15" customHeight="1" x14ac:dyDescent="0.25">
      <c r="C135" s="8" t="b">
        <f>_xll.PTreeNodeDecision(treeCalc_1!$F$2,3)</f>
        <v>0</v>
      </c>
      <c r="D135" s="9" t="s">
        <v>1</v>
      </c>
    </row>
    <row r="136" spans="3:7" ht="15" customHeight="1" x14ac:dyDescent="0.25">
      <c r="C136" s="5">
        <v>-10000</v>
      </c>
      <c r="D136" s="10">
        <f>_xll.PTreeNodeValue(treeCalc_1!$F$2,3)</f>
        <v>56500</v>
      </c>
    </row>
    <row r="137" spans="3:7" ht="15" customHeight="1" x14ac:dyDescent="0.25">
      <c r="D137" s="11">
        <v>0.7</v>
      </c>
      <c r="E137" s="4">
        <f>_xll.PTreeNodeProbability(treeCalc_1!$F$2,15)</f>
        <v>0</v>
      </c>
    </row>
    <row r="138" spans="3:7" ht="15" customHeight="1" x14ac:dyDescent="0.25">
      <c r="D138" s="5">
        <v>50000</v>
      </c>
      <c r="E138" s="3">
        <f>_xll.PTreeNodeValue(treeCalc_1!$F$2,15)</f>
        <v>40000</v>
      </c>
    </row>
    <row r="139" spans="3:7" ht="15" customHeight="1" x14ac:dyDescent="0.25">
      <c r="C139" s="8" t="b">
        <f>_xll.PTreeNodeDecision(treeCalc_1!$F$2,4)</f>
        <v>0</v>
      </c>
      <c r="D139" s="4">
        <f>_xll.PTreeNodeProbability(treeCalc_1!$F$2,4)</f>
        <v>0</v>
      </c>
    </row>
    <row r="140" spans="3:7" ht="15" customHeight="1" x14ac:dyDescent="0.25">
      <c r="C140" s="5">
        <v>50000</v>
      </c>
      <c r="D140" s="3">
        <f>_xll.PTreeNodeValue(treeCalc_1!$F$2,4)</f>
        <v>50000</v>
      </c>
    </row>
  </sheetData>
  <pageMargins left="0.25" right="0.25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4167-C376-4650-9240-9B63E5E4B18E}">
  <dimension ref="A1:P7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8</v>
      </c>
      <c r="B1" s="1" t="s">
        <v>9</v>
      </c>
      <c r="E1" s="2" t="s">
        <v>10</v>
      </c>
      <c r="F1" s="2">
        <v>3</v>
      </c>
      <c r="H1" s="2" t="s">
        <v>11</v>
      </c>
      <c r="I1" s="1" t="s">
        <v>12</v>
      </c>
      <c r="K1" s="2" t="s">
        <v>13</v>
      </c>
      <c r="L1" s="2">
        <v>100</v>
      </c>
    </row>
    <row r="2" spans="1:16" x14ac:dyDescent="0.25">
      <c r="A2" s="2" t="s">
        <v>14</v>
      </c>
      <c r="B2" s="2" t="e">
        <f>Sheet1!#REF!</f>
        <v>#REF!</v>
      </c>
      <c r="E2" s="2" t="s">
        <v>15</v>
      </c>
      <c r="F2" s="2">
        <f>_xll.PTreeEvaluate5(B3,$L$11:$L$73,$J$11:$J$73,$K$11:$K$73,$N$11:$N$73,$G$11:$G$73,,L1)</f>
        <v>77185</v>
      </c>
    </row>
    <row r="3" spans="1:16" x14ac:dyDescent="0.25">
      <c r="A3" s="2" t="s">
        <v>16</v>
      </c>
      <c r="B3" s="2" t="s">
        <v>17</v>
      </c>
      <c r="E3" s="2" t="s">
        <v>18</v>
      </c>
      <c r="F3" s="1" t="s">
        <v>19</v>
      </c>
      <c r="H3" s="2" t="s">
        <v>20</v>
      </c>
      <c r="I3" s="2" t="s">
        <v>21</v>
      </c>
    </row>
    <row r="4" spans="1:16" x14ac:dyDescent="0.25">
      <c r="A4" s="2" t="s">
        <v>22</v>
      </c>
      <c r="B4" s="2" t="s">
        <v>23</v>
      </c>
      <c r="E4" s="2" t="s">
        <v>24</v>
      </c>
      <c r="F4" s="1" t="s">
        <v>25</v>
      </c>
      <c r="H4" s="2" t="s">
        <v>26</v>
      </c>
      <c r="I4" s="1" t="s">
        <v>27</v>
      </c>
    </row>
    <row r="5" spans="1:16" x14ac:dyDescent="0.25">
      <c r="A5" s="2" t="s">
        <v>28</v>
      </c>
      <c r="B5" s="2">
        <v>0</v>
      </c>
      <c r="E5" s="2" t="s">
        <v>29</v>
      </c>
      <c r="F5" s="1" t="s">
        <v>25</v>
      </c>
      <c r="H5" s="2" t="s">
        <v>30</v>
      </c>
      <c r="I5" s="2" t="s">
        <v>21</v>
      </c>
    </row>
    <row r="6" spans="1:16" x14ac:dyDescent="0.25">
      <c r="A6" s="2" t="s">
        <v>31</v>
      </c>
      <c r="E6" s="2" t="s">
        <v>32</v>
      </c>
      <c r="F6" s="1" t="s">
        <v>19</v>
      </c>
      <c r="H6" s="2" t="s">
        <v>33</v>
      </c>
      <c r="I6" s="1" t="s">
        <v>27</v>
      </c>
    </row>
    <row r="7" spans="1:16" x14ac:dyDescent="0.25">
      <c r="A7" s="2" t="s">
        <v>34</v>
      </c>
      <c r="E7" s="2" t="s">
        <v>35</v>
      </c>
      <c r="F7" s="1" t="s">
        <v>36</v>
      </c>
    </row>
    <row r="8" spans="1:16" x14ac:dyDescent="0.25">
      <c r="A8" s="2" t="s">
        <v>37</v>
      </c>
      <c r="B8" s="2">
        <v>63</v>
      </c>
    </row>
    <row r="10" spans="1:16" x14ac:dyDescent="0.25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  <c r="K10" s="2" t="s">
        <v>48</v>
      </c>
      <c r="L10" s="2" t="s">
        <v>16</v>
      </c>
      <c r="M10" s="2" t="s">
        <v>49</v>
      </c>
      <c r="N10" s="2" t="s">
        <v>50</v>
      </c>
      <c r="O10" s="2" t="s">
        <v>51</v>
      </c>
      <c r="P10" s="2" t="s">
        <v>52</v>
      </c>
    </row>
    <row r="11" spans="1:16" x14ac:dyDescent="0.25">
      <c r="A11" s="2">
        <f>Sheet1!$C$114</f>
        <v>183050</v>
      </c>
      <c r="B11" s="2" t="str">
        <f>B1</f>
        <v>Morris Manufacturing</v>
      </c>
      <c r="C11" s="2">
        <v>0</v>
      </c>
      <c r="I11" s="2" t="s">
        <v>53</v>
      </c>
      <c r="J11" s="2">
        <f>Sheet1!$B$114</f>
        <v>0</v>
      </c>
      <c r="K11" s="2">
        <f>Sheet1!$B$113</f>
        <v>0</v>
      </c>
      <c r="L11" s="2" t="s">
        <v>54</v>
      </c>
      <c r="M11" s="1" t="s">
        <v>55</v>
      </c>
      <c r="O11" s="2" t="str">
        <f>Sheet1!$C$113</f>
        <v>What to do?</v>
      </c>
      <c r="P11" s="2" t="b">
        <v>0</v>
      </c>
    </row>
    <row r="12" spans="1:16" x14ac:dyDescent="0.25">
      <c r="A12" s="2">
        <f>Sheet1!$D$48</f>
        <v>183050</v>
      </c>
      <c r="B12" s="1" t="s">
        <v>56</v>
      </c>
      <c r="C12" s="2">
        <v>0</v>
      </c>
      <c r="I12" s="2" t="s">
        <v>53</v>
      </c>
      <c r="J12" s="2">
        <f>Sheet1!$C$48</f>
        <v>-20000</v>
      </c>
      <c r="L12" s="2" t="s">
        <v>57</v>
      </c>
      <c r="M12" s="1" t="s">
        <v>55</v>
      </c>
      <c r="O12" s="2" t="str">
        <f>Sheet1!$D$47</f>
        <v>How much to quote?</v>
      </c>
      <c r="P12" s="2" t="b">
        <v>0</v>
      </c>
    </row>
    <row r="13" spans="1:16" x14ac:dyDescent="0.25">
      <c r="A13" s="2">
        <f>Sheet1!$D$136</f>
        <v>56500</v>
      </c>
      <c r="B13" s="1" t="s">
        <v>7</v>
      </c>
      <c r="C13" s="2">
        <v>0</v>
      </c>
      <c r="I13" s="2" t="s">
        <v>53</v>
      </c>
      <c r="J13" s="2">
        <f>Sheet1!$C$136</f>
        <v>-10000</v>
      </c>
      <c r="L13" s="2" t="s">
        <v>58</v>
      </c>
      <c r="M13" s="1" t="s">
        <v>55</v>
      </c>
      <c r="O13" s="2" t="str">
        <f>Sheet1!$D$135</f>
        <v>Chance</v>
      </c>
      <c r="P13" s="2" t="b">
        <v>0</v>
      </c>
    </row>
    <row r="14" spans="1:16" x14ac:dyDescent="0.25">
      <c r="A14" s="2">
        <f>Sheet1!$D$140</f>
        <v>50000</v>
      </c>
      <c r="B14" s="1" t="s">
        <v>59</v>
      </c>
      <c r="C14" s="2">
        <v>0</v>
      </c>
      <c r="H14" s="2" t="s">
        <v>53</v>
      </c>
      <c r="I14" s="2" t="s">
        <v>53</v>
      </c>
      <c r="J14" s="2">
        <f>Sheet1!$C$140</f>
        <v>50000</v>
      </c>
      <c r="L14" s="2" t="s">
        <v>60</v>
      </c>
      <c r="M14" s="1" t="s">
        <v>55</v>
      </c>
      <c r="P14" s="2" t="b">
        <v>0</v>
      </c>
    </row>
    <row r="15" spans="1:16" x14ac:dyDescent="0.25">
      <c r="A15" s="2">
        <f>Sheet1!$E$18</f>
        <v>183050</v>
      </c>
      <c r="B15" s="1" t="s">
        <v>61</v>
      </c>
      <c r="C15" s="2">
        <v>0</v>
      </c>
      <c r="I15" s="2" t="s">
        <v>53</v>
      </c>
      <c r="J15" s="2">
        <f>Sheet1!$D$18</f>
        <v>0</v>
      </c>
      <c r="L15" s="2" t="s">
        <v>62</v>
      </c>
      <c r="M15" s="1" t="s">
        <v>55</v>
      </c>
      <c r="O15" s="2" t="str">
        <f>Sheet1!$E$17</f>
        <v>Dayton buys at 220000?</v>
      </c>
      <c r="P15" s="2" t="b">
        <v>0</v>
      </c>
    </row>
    <row r="16" spans="1:16" x14ac:dyDescent="0.25">
      <c r="A16" s="2">
        <f>Sheet1!$E$52</f>
        <v>5000</v>
      </c>
      <c r="B16" s="1" t="s">
        <v>63</v>
      </c>
      <c r="C16" s="2">
        <v>0</v>
      </c>
      <c r="I16" s="2" t="s">
        <v>53</v>
      </c>
      <c r="J16" s="2">
        <f>Sheet1!$D$52</f>
        <v>0</v>
      </c>
      <c r="L16" s="2" t="s">
        <v>64</v>
      </c>
      <c r="M16" s="1" t="s">
        <v>55</v>
      </c>
      <c r="O16" s="2" t="str">
        <f>Sheet1!$E$51</f>
        <v>Dayton buys at 280000?</v>
      </c>
      <c r="P16" s="2" t="b">
        <v>0</v>
      </c>
    </row>
    <row r="17" spans="1:16" x14ac:dyDescent="0.25">
      <c r="A17" s="2">
        <f>Sheet1!$E$84</f>
        <v>17500</v>
      </c>
      <c r="B17" s="1" t="s">
        <v>65</v>
      </c>
      <c r="C17" s="2">
        <v>0</v>
      </c>
      <c r="I17" s="2" t="s">
        <v>53</v>
      </c>
      <c r="J17" s="2">
        <f>Sheet1!$D$84</f>
        <v>0</v>
      </c>
      <c r="L17" s="2" t="s">
        <v>66</v>
      </c>
      <c r="M17" s="1" t="s">
        <v>55</v>
      </c>
      <c r="O17" s="2" t="str">
        <f>Sheet1!$E$83</f>
        <v>Dayton buys at 350000?</v>
      </c>
      <c r="P17" s="2" t="b">
        <v>0</v>
      </c>
    </row>
    <row r="18" spans="1:16" x14ac:dyDescent="0.25">
      <c r="A18" s="2">
        <f>Sheet1!$F$16</f>
        <v>200000</v>
      </c>
      <c r="B18" s="1" t="s">
        <v>67</v>
      </c>
      <c r="C18" s="2">
        <v>0</v>
      </c>
      <c r="H18" s="2" t="s">
        <v>53</v>
      </c>
      <c r="I18" s="2" t="s">
        <v>53</v>
      </c>
      <c r="J18" s="2">
        <f>Sheet1!$E$16</f>
        <v>220000</v>
      </c>
      <c r="K18" s="2">
        <f>Sheet1!$E$15</f>
        <v>0.9</v>
      </c>
      <c r="L18" s="2" t="s">
        <v>68</v>
      </c>
      <c r="M18" s="1" t="s">
        <v>55</v>
      </c>
      <c r="P18" s="2" t="b">
        <v>0</v>
      </c>
    </row>
    <row r="19" spans="1:16" x14ac:dyDescent="0.25">
      <c r="A19" s="2">
        <f>Sheet1!$F$44</f>
        <v>30500</v>
      </c>
      <c r="B19" s="1" t="s">
        <v>69</v>
      </c>
      <c r="C19" s="2">
        <v>0</v>
      </c>
      <c r="I19" s="2" t="s">
        <v>53</v>
      </c>
      <c r="J19" s="2">
        <f>Sheet1!$E$44</f>
        <v>0</v>
      </c>
      <c r="K19" s="2">
        <f>Sheet1!$E$43</f>
        <v>0.1</v>
      </c>
      <c r="L19" s="2" t="s">
        <v>70</v>
      </c>
      <c r="M19" s="1" t="s">
        <v>55</v>
      </c>
      <c r="O19" s="2" t="str">
        <f>Sheet1!$F$43</f>
        <v>What to do?</v>
      </c>
      <c r="P19" s="2" t="b">
        <v>0</v>
      </c>
    </row>
    <row r="20" spans="1:16" x14ac:dyDescent="0.25">
      <c r="A20" s="2">
        <f>Sheet1!$F$50</f>
        <v>-20000</v>
      </c>
      <c r="B20" s="1" t="s">
        <v>67</v>
      </c>
      <c r="C20" s="2">
        <v>0</v>
      </c>
      <c r="H20" s="2" t="s">
        <v>53</v>
      </c>
      <c r="I20" s="2" t="s">
        <v>53</v>
      </c>
      <c r="J20" s="2">
        <f>Sheet1!$E$50</f>
        <v>0</v>
      </c>
      <c r="K20" s="2">
        <f>Sheet1!$E$49</f>
        <v>0.5</v>
      </c>
      <c r="L20" s="2" t="s">
        <v>71</v>
      </c>
      <c r="M20" s="1" t="s">
        <v>55</v>
      </c>
      <c r="P20" s="2" t="b">
        <v>0</v>
      </c>
    </row>
    <row r="21" spans="1:16" x14ac:dyDescent="0.25">
      <c r="A21" s="2">
        <f>Sheet1!$F$78</f>
        <v>30000</v>
      </c>
      <c r="B21" s="1" t="s">
        <v>69</v>
      </c>
      <c r="C21" s="2">
        <v>0</v>
      </c>
      <c r="I21" s="2" t="s">
        <v>53</v>
      </c>
      <c r="J21" s="2">
        <f>Sheet1!$E$78</f>
        <v>0</v>
      </c>
      <c r="K21" s="2">
        <f>Sheet1!$E$77</f>
        <v>0.5</v>
      </c>
      <c r="L21" s="2" t="s">
        <v>72</v>
      </c>
      <c r="M21" s="1" t="s">
        <v>55</v>
      </c>
      <c r="O21" s="2" t="str">
        <f>Sheet1!$F$77</f>
        <v>What to do?</v>
      </c>
      <c r="P21" s="2" t="b">
        <v>0</v>
      </c>
    </row>
    <row r="22" spans="1:16" x14ac:dyDescent="0.25">
      <c r="A22" s="2">
        <f>Sheet1!$F$82</f>
        <v>-20000</v>
      </c>
      <c r="B22" s="1" t="s">
        <v>67</v>
      </c>
      <c r="C22" s="2">
        <v>0</v>
      </c>
      <c r="H22" s="2" t="s">
        <v>53</v>
      </c>
      <c r="I22" s="2" t="s">
        <v>53</v>
      </c>
      <c r="J22" s="2">
        <f>Sheet1!$E$82</f>
        <v>0</v>
      </c>
      <c r="K22" s="2">
        <f>Sheet1!$E$81</f>
        <v>0.25</v>
      </c>
      <c r="L22" s="2" t="s">
        <v>73</v>
      </c>
      <c r="M22" s="1" t="s">
        <v>55</v>
      </c>
      <c r="P22" s="2" t="b">
        <v>0</v>
      </c>
    </row>
    <row r="23" spans="1:16" x14ac:dyDescent="0.25">
      <c r="A23" s="2">
        <f>Sheet1!$F$110</f>
        <v>30000</v>
      </c>
      <c r="B23" s="1" t="s">
        <v>69</v>
      </c>
      <c r="C23" s="2">
        <v>0</v>
      </c>
      <c r="I23" s="2" t="s">
        <v>53</v>
      </c>
      <c r="J23" s="2">
        <f>Sheet1!$E$110</f>
        <v>0</v>
      </c>
      <c r="K23" s="2">
        <f>Sheet1!$E$109</f>
        <v>0.75</v>
      </c>
      <c r="L23" s="2" t="s">
        <v>74</v>
      </c>
      <c r="M23" s="1" t="s">
        <v>55</v>
      </c>
      <c r="O23" s="2" t="str">
        <f>Sheet1!$F$109</f>
        <v>Stern?</v>
      </c>
      <c r="P23" s="2" t="b">
        <v>0</v>
      </c>
    </row>
    <row r="24" spans="1:16" x14ac:dyDescent="0.25">
      <c r="A24" s="2">
        <f>Sheet1!$E$122</f>
        <v>95000</v>
      </c>
      <c r="B24" s="1" t="s">
        <v>75</v>
      </c>
      <c r="C24" s="2">
        <v>0</v>
      </c>
      <c r="I24" s="2" t="s">
        <v>53</v>
      </c>
      <c r="J24" s="2">
        <f>Sheet1!$D$122</f>
        <v>0</v>
      </c>
      <c r="K24" s="2">
        <f>Sheet1!$D$121</f>
        <v>0.3</v>
      </c>
      <c r="L24" s="2" t="s">
        <v>76</v>
      </c>
      <c r="M24" s="1" t="s">
        <v>55</v>
      </c>
      <c r="O24" s="2" t="str">
        <f>Sheet1!$E$121</f>
        <v>How much to quote?</v>
      </c>
      <c r="P24" s="2" t="b">
        <v>0</v>
      </c>
    </row>
    <row r="25" spans="1:16" x14ac:dyDescent="0.25">
      <c r="A25" s="2">
        <f>Sheet1!$E$138</f>
        <v>40000</v>
      </c>
      <c r="B25" s="1" t="s">
        <v>77</v>
      </c>
      <c r="C25" s="2">
        <v>0</v>
      </c>
      <c r="H25" s="2" t="s">
        <v>53</v>
      </c>
      <c r="I25" s="2" t="s">
        <v>53</v>
      </c>
      <c r="J25" s="2">
        <f>Sheet1!$D$138</f>
        <v>50000</v>
      </c>
      <c r="K25" s="2">
        <f>Sheet1!$D$137</f>
        <v>0.7</v>
      </c>
      <c r="L25" s="2" t="s">
        <v>78</v>
      </c>
      <c r="M25" s="1" t="s">
        <v>55</v>
      </c>
      <c r="P25" s="2" t="b">
        <v>0</v>
      </c>
    </row>
    <row r="26" spans="1:16" x14ac:dyDescent="0.25">
      <c r="A26" s="2">
        <f>Sheet1!$F$118</f>
        <v>10000</v>
      </c>
      <c r="B26" s="1" t="s">
        <v>79</v>
      </c>
      <c r="C26" s="2">
        <v>0</v>
      </c>
      <c r="I26" s="2" t="s">
        <v>53</v>
      </c>
      <c r="J26" s="2">
        <f>Sheet1!$E$118</f>
        <v>0</v>
      </c>
      <c r="L26" s="2" t="s">
        <v>80</v>
      </c>
      <c r="M26" s="1" t="s">
        <v>55</v>
      </c>
      <c r="O26" s="2" t="str">
        <f>Sheet1!$F$117</f>
        <v>Chance</v>
      </c>
      <c r="P26" s="2" t="b">
        <v>0</v>
      </c>
    </row>
    <row r="27" spans="1:16" x14ac:dyDescent="0.25">
      <c r="A27" s="2">
        <f>Sheet1!$G$116</f>
        <v>90000</v>
      </c>
      <c r="B27" s="1" t="s">
        <v>67</v>
      </c>
      <c r="C27" s="2">
        <v>0</v>
      </c>
      <c r="H27" s="2" t="s">
        <v>53</v>
      </c>
      <c r="I27" s="2" t="s">
        <v>53</v>
      </c>
      <c r="J27" s="2">
        <f>Sheet1!$F$116</f>
        <v>100000</v>
      </c>
      <c r="K27" s="2">
        <f>Sheet1!$F$115</f>
        <v>0.2</v>
      </c>
      <c r="L27" s="2" t="s">
        <v>81</v>
      </c>
      <c r="M27" s="1" t="s">
        <v>55</v>
      </c>
      <c r="P27" s="2" t="b">
        <v>0</v>
      </c>
    </row>
    <row r="28" spans="1:16" x14ac:dyDescent="0.25">
      <c r="A28" s="2">
        <f>Sheet1!$G$120</f>
        <v>-10000</v>
      </c>
      <c r="B28" s="1" t="s">
        <v>69</v>
      </c>
      <c r="C28" s="2">
        <v>0</v>
      </c>
      <c r="H28" s="2" t="s">
        <v>53</v>
      </c>
      <c r="I28" s="2" t="s">
        <v>53</v>
      </c>
      <c r="J28" s="2">
        <f>Sheet1!$F$120</f>
        <v>0</v>
      </c>
      <c r="K28" s="2">
        <f>Sheet1!$F$119</f>
        <v>0.8</v>
      </c>
      <c r="L28" s="2" t="s">
        <v>81</v>
      </c>
      <c r="M28" s="1" t="s">
        <v>55</v>
      </c>
      <c r="P28" s="2" t="b">
        <v>0</v>
      </c>
    </row>
    <row r="29" spans="1:16" x14ac:dyDescent="0.25">
      <c r="A29" s="2">
        <f>Sheet1!$F$126</f>
        <v>95000</v>
      </c>
      <c r="B29" s="1" t="s">
        <v>82</v>
      </c>
      <c r="C29" s="2">
        <v>0</v>
      </c>
      <c r="I29" s="2" t="s">
        <v>53</v>
      </c>
      <c r="J29" s="2">
        <f>Sheet1!$E$126</f>
        <v>0</v>
      </c>
      <c r="L29" s="2" t="s">
        <v>83</v>
      </c>
      <c r="M29" s="1" t="s">
        <v>55</v>
      </c>
      <c r="O29" s="2" t="str">
        <f>Sheet1!$F$125</f>
        <v>Chance</v>
      </c>
      <c r="P29" s="2" t="b">
        <v>0</v>
      </c>
    </row>
    <row r="30" spans="1:16" x14ac:dyDescent="0.25">
      <c r="A30" s="2">
        <f>Sheet1!$G$124</f>
        <v>140000</v>
      </c>
      <c r="B30" s="1" t="s">
        <v>67</v>
      </c>
      <c r="C30" s="2">
        <v>0</v>
      </c>
      <c r="H30" s="2" t="s">
        <v>53</v>
      </c>
      <c r="I30" s="2" t="s">
        <v>53</v>
      </c>
      <c r="J30" s="2">
        <f>Sheet1!$F$124</f>
        <v>150000</v>
      </c>
      <c r="K30" s="2">
        <f>Sheet1!$F$123</f>
        <v>0.7</v>
      </c>
      <c r="L30" s="2" t="s">
        <v>84</v>
      </c>
      <c r="M30" s="1" t="s">
        <v>55</v>
      </c>
      <c r="P30" s="2" t="b">
        <v>0</v>
      </c>
    </row>
    <row r="31" spans="1:16" x14ac:dyDescent="0.25">
      <c r="A31" s="2">
        <f>Sheet1!$G$128</f>
        <v>-10000</v>
      </c>
      <c r="B31" s="1" t="s">
        <v>69</v>
      </c>
      <c r="C31" s="2">
        <v>0</v>
      </c>
      <c r="H31" s="2" t="s">
        <v>53</v>
      </c>
      <c r="I31" s="2" t="s">
        <v>53</v>
      </c>
      <c r="J31" s="2">
        <f>Sheet1!$F$128</f>
        <v>0</v>
      </c>
      <c r="K31" s="2">
        <f>Sheet1!$F$127</f>
        <v>0.3</v>
      </c>
      <c r="L31" s="2" t="s">
        <v>84</v>
      </c>
      <c r="M31" s="1" t="s">
        <v>55</v>
      </c>
      <c r="P31" s="2" t="b">
        <v>0</v>
      </c>
    </row>
    <row r="32" spans="1:16" x14ac:dyDescent="0.25">
      <c r="A32" s="2">
        <f>Sheet1!$F$132</f>
        <v>8000</v>
      </c>
      <c r="B32" s="1" t="s">
        <v>85</v>
      </c>
      <c r="C32" s="2">
        <v>0</v>
      </c>
      <c r="I32" s="2" t="s">
        <v>53</v>
      </c>
      <c r="J32" s="2">
        <f>Sheet1!$E$132</f>
        <v>0</v>
      </c>
      <c r="L32" s="2" t="s">
        <v>86</v>
      </c>
      <c r="M32" s="1" t="s">
        <v>55</v>
      </c>
      <c r="O32" s="2" t="str">
        <f>Sheet1!$F$131</f>
        <v>Chance</v>
      </c>
      <c r="P32" s="2" t="b">
        <v>0</v>
      </c>
    </row>
    <row r="33" spans="1:16" x14ac:dyDescent="0.25">
      <c r="A33" s="2">
        <f>Sheet1!$G$40</f>
        <v>30500</v>
      </c>
      <c r="B33" s="1" t="s">
        <v>7</v>
      </c>
      <c r="C33" s="2">
        <v>0</v>
      </c>
      <c r="I33" s="2" t="s">
        <v>53</v>
      </c>
      <c r="J33" s="2">
        <f>Sheet1!$F$40</f>
        <v>-10000</v>
      </c>
      <c r="L33" s="2" t="s">
        <v>87</v>
      </c>
      <c r="M33" s="1" t="s">
        <v>55</v>
      </c>
      <c r="O33" s="2" t="str">
        <f>Sheet1!$G$39</f>
        <v>Stern buys?</v>
      </c>
      <c r="P33" s="2" t="b">
        <v>0</v>
      </c>
    </row>
    <row r="34" spans="1:16" x14ac:dyDescent="0.25">
      <c r="A34" s="2">
        <f>Sheet1!$G$46</f>
        <v>30000</v>
      </c>
      <c r="B34" s="1" t="s">
        <v>88</v>
      </c>
      <c r="C34" s="2">
        <v>0</v>
      </c>
      <c r="H34" s="2" t="s">
        <v>53</v>
      </c>
      <c r="I34" s="2" t="s">
        <v>53</v>
      </c>
      <c r="J34" s="2">
        <f>Sheet1!$F$46</f>
        <v>50000</v>
      </c>
      <c r="L34" s="2" t="s">
        <v>89</v>
      </c>
      <c r="M34" s="1" t="s">
        <v>55</v>
      </c>
      <c r="P34" s="2" t="b">
        <v>0</v>
      </c>
    </row>
    <row r="35" spans="1:16" x14ac:dyDescent="0.25">
      <c r="A35" s="2">
        <f>Sheet1!$G$130</f>
        <v>170000</v>
      </c>
      <c r="B35" s="1" t="s">
        <v>67</v>
      </c>
      <c r="C35" s="2">
        <v>0</v>
      </c>
      <c r="H35" s="2" t="s">
        <v>53</v>
      </c>
      <c r="I35" s="2" t="s">
        <v>53</v>
      </c>
      <c r="J35" s="2">
        <f>Sheet1!$F$130</f>
        <v>180000</v>
      </c>
      <c r="K35" s="2">
        <f>Sheet1!$F$129</f>
        <v>0.1</v>
      </c>
      <c r="L35" s="2" t="s">
        <v>90</v>
      </c>
      <c r="M35" s="1" t="s">
        <v>55</v>
      </c>
      <c r="P35" s="2" t="b">
        <v>0</v>
      </c>
    </row>
    <row r="36" spans="1:16" x14ac:dyDescent="0.25">
      <c r="A36" s="2">
        <f>Sheet1!$G$134</f>
        <v>-10000</v>
      </c>
      <c r="B36" s="1" t="s">
        <v>69</v>
      </c>
      <c r="C36" s="2">
        <v>0</v>
      </c>
      <c r="H36" s="2" t="s">
        <v>53</v>
      </c>
      <c r="I36" s="2" t="s">
        <v>53</v>
      </c>
      <c r="J36" s="2">
        <f>Sheet1!$F$134</f>
        <v>0</v>
      </c>
      <c r="K36" s="2">
        <f>Sheet1!$F$133</f>
        <v>0.9</v>
      </c>
      <c r="L36" s="2" t="s">
        <v>90</v>
      </c>
      <c r="M36" s="1" t="s">
        <v>55</v>
      </c>
      <c r="P36" s="2" t="b">
        <v>0</v>
      </c>
    </row>
    <row r="37" spans="1:16" x14ac:dyDescent="0.25">
      <c r="A37" s="2">
        <f>Sheet1!$H$26</f>
        <v>90000</v>
      </c>
      <c r="B37" s="1" t="s">
        <v>67</v>
      </c>
      <c r="C37" s="2">
        <v>0</v>
      </c>
      <c r="I37" s="2" t="s">
        <v>53</v>
      </c>
      <c r="J37" s="2">
        <f>Sheet1!$G$26</f>
        <v>0</v>
      </c>
      <c r="K37" s="2">
        <f>Sheet1!$G$25</f>
        <v>0.15</v>
      </c>
      <c r="L37" s="2" t="s">
        <v>91</v>
      </c>
      <c r="M37" s="1" t="s">
        <v>55</v>
      </c>
      <c r="O37" s="2" t="str">
        <f>Sheet1!$H$25</f>
        <v>How much to quote?</v>
      </c>
      <c r="P37" s="2" t="b">
        <v>0</v>
      </c>
    </row>
    <row r="38" spans="1:16" x14ac:dyDescent="0.25">
      <c r="A38" s="2">
        <f>Sheet1!$I$22</f>
        <v>30000</v>
      </c>
      <c r="B38" s="1" t="s">
        <v>79</v>
      </c>
      <c r="C38" s="2">
        <v>0</v>
      </c>
      <c r="I38" s="2" t="s">
        <v>53</v>
      </c>
      <c r="J38" s="2">
        <f>Sheet1!$H$22</f>
        <v>0</v>
      </c>
      <c r="L38" s="2" t="s">
        <v>92</v>
      </c>
      <c r="M38" s="1" t="s">
        <v>55</v>
      </c>
      <c r="O38" s="2" t="str">
        <f>Sheet1!$I$21</f>
        <v>Chance</v>
      </c>
      <c r="P38" s="2" t="b">
        <v>0</v>
      </c>
    </row>
    <row r="39" spans="1:16" x14ac:dyDescent="0.25">
      <c r="A39" s="2">
        <f>Sheet1!$J$20</f>
        <v>70000</v>
      </c>
      <c r="B39" s="1" t="s">
        <v>67</v>
      </c>
      <c r="C39" s="2">
        <v>0</v>
      </c>
      <c r="H39" s="2" t="s">
        <v>53</v>
      </c>
      <c r="I39" s="2" t="s">
        <v>53</v>
      </c>
      <c r="J39" s="2">
        <f>Sheet1!$I$20</f>
        <v>100000</v>
      </c>
      <c r="K39" s="2">
        <f>Sheet1!$I$19</f>
        <v>0.2</v>
      </c>
      <c r="L39" s="2" t="s">
        <v>93</v>
      </c>
      <c r="M39" s="1" t="s">
        <v>55</v>
      </c>
      <c r="P39" s="2" t="b">
        <v>0</v>
      </c>
    </row>
    <row r="40" spans="1:16" x14ac:dyDescent="0.25">
      <c r="A40" s="2">
        <f>Sheet1!$J$24</f>
        <v>20000</v>
      </c>
      <c r="B40" s="1" t="s">
        <v>94</v>
      </c>
      <c r="C40" s="2">
        <v>0</v>
      </c>
      <c r="H40" s="2" t="s">
        <v>53</v>
      </c>
      <c r="I40" s="2" t="s">
        <v>53</v>
      </c>
      <c r="J40" s="2">
        <f>Sheet1!$I$24</f>
        <v>50000</v>
      </c>
      <c r="K40" s="2">
        <f>Sheet1!$I$23</f>
        <v>0.8</v>
      </c>
      <c r="L40" s="2" t="s">
        <v>93</v>
      </c>
      <c r="M40" s="1" t="s">
        <v>55</v>
      </c>
      <c r="P40" s="2" t="b">
        <v>0</v>
      </c>
    </row>
    <row r="41" spans="1:16" x14ac:dyDescent="0.25">
      <c r="A41" s="2">
        <f>Sheet1!$I$30</f>
        <v>90000</v>
      </c>
      <c r="B41" s="1" t="s">
        <v>82</v>
      </c>
      <c r="C41" s="2">
        <v>0</v>
      </c>
      <c r="I41" s="2" t="s">
        <v>53</v>
      </c>
      <c r="J41" s="2">
        <f>Sheet1!$H$30</f>
        <v>0</v>
      </c>
      <c r="L41" s="2" t="s">
        <v>95</v>
      </c>
      <c r="M41" s="1" t="s">
        <v>55</v>
      </c>
      <c r="O41" s="2" t="str">
        <f>Sheet1!$I$29</f>
        <v>Chance</v>
      </c>
      <c r="P41" s="2" t="b">
        <v>0</v>
      </c>
    </row>
    <row r="42" spans="1:16" x14ac:dyDescent="0.25">
      <c r="A42" s="2">
        <f>Sheet1!$J$28</f>
        <v>120000</v>
      </c>
      <c r="B42" s="1" t="s">
        <v>67</v>
      </c>
      <c r="C42" s="2">
        <v>0</v>
      </c>
      <c r="H42" s="2" t="s">
        <v>53</v>
      </c>
      <c r="I42" s="2" t="s">
        <v>53</v>
      </c>
      <c r="J42" s="2">
        <f>Sheet1!$I$28</f>
        <v>150000</v>
      </c>
      <c r="K42" s="2">
        <f>Sheet1!$I$27</f>
        <v>0.7</v>
      </c>
      <c r="L42" s="2" t="s">
        <v>96</v>
      </c>
      <c r="M42" s="1" t="s">
        <v>55</v>
      </c>
      <c r="P42" s="2" t="b">
        <v>0</v>
      </c>
    </row>
    <row r="43" spans="1:16" x14ac:dyDescent="0.25">
      <c r="A43" s="2">
        <f>Sheet1!$J$32</f>
        <v>20000</v>
      </c>
      <c r="B43" s="1" t="s">
        <v>94</v>
      </c>
      <c r="C43" s="2">
        <v>0</v>
      </c>
      <c r="H43" s="2" t="s">
        <v>53</v>
      </c>
      <c r="I43" s="2" t="s">
        <v>53</v>
      </c>
      <c r="J43" s="2">
        <f>Sheet1!$I$32</f>
        <v>50000</v>
      </c>
      <c r="K43" s="2">
        <f>Sheet1!$I$31</f>
        <v>0.3</v>
      </c>
      <c r="L43" s="2" t="s">
        <v>96</v>
      </c>
      <c r="M43" s="1" t="s">
        <v>55</v>
      </c>
      <c r="P43" s="2" t="b">
        <v>0</v>
      </c>
    </row>
    <row r="44" spans="1:16" x14ac:dyDescent="0.25">
      <c r="A44" s="2">
        <f>Sheet1!$I$36</f>
        <v>33000</v>
      </c>
      <c r="B44" s="1" t="s">
        <v>85</v>
      </c>
      <c r="C44" s="2">
        <v>0</v>
      </c>
      <c r="I44" s="2" t="s">
        <v>53</v>
      </c>
      <c r="J44" s="2">
        <f>Sheet1!$H$36</f>
        <v>0</v>
      </c>
      <c r="L44" s="2" t="s">
        <v>97</v>
      </c>
      <c r="M44" s="1" t="s">
        <v>55</v>
      </c>
      <c r="O44" s="2" t="str">
        <f>Sheet1!$I$35</f>
        <v>Chance</v>
      </c>
      <c r="P44" s="2" t="b">
        <v>0</v>
      </c>
    </row>
    <row r="45" spans="1:16" x14ac:dyDescent="0.25">
      <c r="A45" s="2">
        <f>Sheet1!$J$34</f>
        <v>150000</v>
      </c>
      <c r="B45" s="1" t="s">
        <v>67</v>
      </c>
      <c r="C45" s="2">
        <v>0</v>
      </c>
      <c r="H45" s="2" t="s">
        <v>53</v>
      </c>
      <c r="I45" s="2" t="s">
        <v>53</v>
      </c>
      <c r="J45" s="2">
        <f>Sheet1!$I$34</f>
        <v>180000</v>
      </c>
      <c r="K45" s="2">
        <f>Sheet1!$I$33</f>
        <v>0.1</v>
      </c>
      <c r="L45" s="2" t="s">
        <v>98</v>
      </c>
      <c r="M45" s="1" t="s">
        <v>55</v>
      </c>
      <c r="P45" s="2" t="b">
        <v>0</v>
      </c>
    </row>
    <row r="46" spans="1:16" x14ac:dyDescent="0.25">
      <c r="A46" s="2">
        <f>Sheet1!$J$38</f>
        <v>20000</v>
      </c>
      <c r="B46" s="1" t="s">
        <v>94</v>
      </c>
      <c r="C46" s="2">
        <v>0</v>
      </c>
      <c r="H46" s="2" t="s">
        <v>53</v>
      </c>
      <c r="I46" s="2" t="s">
        <v>53</v>
      </c>
      <c r="J46" s="2">
        <f>Sheet1!$I$38</f>
        <v>50000</v>
      </c>
      <c r="K46" s="2">
        <f>Sheet1!$I$37</f>
        <v>0.9</v>
      </c>
      <c r="L46" s="2" t="s">
        <v>98</v>
      </c>
      <c r="M46" s="1" t="s">
        <v>55</v>
      </c>
      <c r="P46" s="2" t="b">
        <v>0</v>
      </c>
    </row>
    <row r="47" spans="1:16" x14ac:dyDescent="0.25">
      <c r="A47" s="2">
        <f>Sheet1!$H$42</f>
        <v>20000</v>
      </c>
      <c r="B47" s="1" t="s">
        <v>69</v>
      </c>
      <c r="C47" s="2">
        <v>0</v>
      </c>
      <c r="H47" s="2" t="s">
        <v>53</v>
      </c>
      <c r="I47" s="2" t="s">
        <v>53</v>
      </c>
      <c r="J47" s="2">
        <f>Sheet1!$G$42</f>
        <v>50000</v>
      </c>
      <c r="K47" s="2">
        <f>Sheet1!$G$41</f>
        <v>0.85</v>
      </c>
      <c r="L47" s="2" t="s">
        <v>99</v>
      </c>
      <c r="M47" s="1" t="s">
        <v>55</v>
      </c>
      <c r="P47" s="2" t="b">
        <v>0</v>
      </c>
    </row>
    <row r="48" spans="1:16" x14ac:dyDescent="0.25">
      <c r="A48" s="2">
        <f>Sheet1!$G$74</f>
        <v>28250</v>
      </c>
      <c r="B48" s="1" t="s">
        <v>7</v>
      </c>
      <c r="C48" s="2">
        <v>0</v>
      </c>
      <c r="I48" s="2" t="s">
        <v>53</v>
      </c>
      <c r="J48" s="2">
        <f>Sheet1!$F$74</f>
        <v>-10000</v>
      </c>
      <c r="L48" s="2" t="s">
        <v>100</v>
      </c>
      <c r="M48" s="1" t="s">
        <v>55</v>
      </c>
      <c r="O48" s="2" t="str">
        <f>Sheet1!$G$73</f>
        <v>Stern buys?</v>
      </c>
      <c r="P48" s="2" t="b">
        <v>0</v>
      </c>
    </row>
    <row r="49" spans="1:16" x14ac:dyDescent="0.25">
      <c r="A49" s="2">
        <f>Sheet1!$H$60</f>
        <v>75000</v>
      </c>
      <c r="B49" s="1" t="s">
        <v>67</v>
      </c>
      <c r="C49" s="2">
        <v>0</v>
      </c>
      <c r="I49" s="2" t="s">
        <v>53</v>
      </c>
      <c r="J49" s="2">
        <f>Sheet1!$G$60</f>
        <v>0</v>
      </c>
      <c r="K49" s="2">
        <f>Sheet1!$G$59</f>
        <v>0.15</v>
      </c>
      <c r="L49" s="2" t="s">
        <v>101</v>
      </c>
      <c r="M49" s="1" t="s">
        <v>55</v>
      </c>
      <c r="O49" s="2" t="str">
        <f>Sheet1!$H$59</f>
        <v>How much to quote?</v>
      </c>
      <c r="P49" s="2" t="b">
        <v>0</v>
      </c>
    </row>
    <row r="50" spans="1:16" x14ac:dyDescent="0.25">
      <c r="A50" s="2">
        <f>Sheet1!$I$56</f>
        <v>-10000</v>
      </c>
      <c r="B50" s="1" t="s">
        <v>79</v>
      </c>
      <c r="C50" s="2">
        <v>0</v>
      </c>
      <c r="I50" s="2" t="s">
        <v>53</v>
      </c>
      <c r="J50" s="2">
        <f>Sheet1!$H$56</f>
        <v>0</v>
      </c>
      <c r="L50" s="2" t="s">
        <v>102</v>
      </c>
      <c r="M50" s="1" t="s">
        <v>55</v>
      </c>
      <c r="O50" s="2" t="str">
        <f>Sheet1!$I$55</f>
        <v>Chance</v>
      </c>
      <c r="P50" s="2" t="b">
        <v>0</v>
      </c>
    </row>
    <row r="51" spans="1:16" x14ac:dyDescent="0.25">
      <c r="A51" s="2">
        <f>Sheet1!$J$54</f>
        <v>70000</v>
      </c>
      <c r="B51" s="1" t="s">
        <v>67</v>
      </c>
      <c r="C51" s="2">
        <v>0</v>
      </c>
      <c r="H51" s="2" t="s">
        <v>53</v>
      </c>
      <c r="I51" s="2" t="s">
        <v>53</v>
      </c>
      <c r="J51" s="2">
        <f>Sheet1!$I$54</f>
        <v>100000</v>
      </c>
      <c r="K51" s="2">
        <f>Sheet1!$I$53</f>
        <v>0.2</v>
      </c>
      <c r="L51" s="2" t="s">
        <v>103</v>
      </c>
      <c r="M51" s="1" t="s">
        <v>55</v>
      </c>
      <c r="P51" s="2" t="b">
        <v>0</v>
      </c>
    </row>
    <row r="52" spans="1:16" x14ac:dyDescent="0.25">
      <c r="A52" s="2">
        <f>Sheet1!$J$58</f>
        <v>-30000</v>
      </c>
      <c r="B52" s="1" t="s">
        <v>69</v>
      </c>
      <c r="C52" s="2">
        <v>0</v>
      </c>
      <c r="H52" s="2" t="s">
        <v>53</v>
      </c>
      <c r="I52" s="2" t="s">
        <v>53</v>
      </c>
      <c r="J52" s="2">
        <f>Sheet1!$I$58</f>
        <v>0</v>
      </c>
      <c r="K52" s="2">
        <f>Sheet1!$I$57</f>
        <v>0.8</v>
      </c>
      <c r="L52" s="2" t="s">
        <v>103</v>
      </c>
      <c r="M52" s="1" t="s">
        <v>55</v>
      </c>
      <c r="P52" s="2" t="b">
        <v>0</v>
      </c>
    </row>
    <row r="53" spans="1:16" x14ac:dyDescent="0.25">
      <c r="A53" s="2">
        <f>Sheet1!$I$64</f>
        <v>75000</v>
      </c>
      <c r="B53" s="1" t="s">
        <v>82</v>
      </c>
      <c r="C53" s="2">
        <v>0</v>
      </c>
      <c r="I53" s="2" t="s">
        <v>53</v>
      </c>
      <c r="J53" s="2">
        <f>Sheet1!$H$64</f>
        <v>0</v>
      </c>
      <c r="L53" s="2" t="s">
        <v>104</v>
      </c>
      <c r="M53" s="1" t="s">
        <v>55</v>
      </c>
      <c r="O53" s="2" t="str">
        <f>Sheet1!$I$63</f>
        <v>Chance</v>
      </c>
      <c r="P53" s="2" t="b">
        <v>0</v>
      </c>
    </row>
    <row r="54" spans="1:16" x14ac:dyDescent="0.25">
      <c r="A54" s="2">
        <f>Sheet1!$J$62</f>
        <v>120000</v>
      </c>
      <c r="B54" s="1" t="s">
        <v>67</v>
      </c>
      <c r="C54" s="2">
        <v>0</v>
      </c>
      <c r="H54" s="2" t="s">
        <v>53</v>
      </c>
      <c r="I54" s="2" t="s">
        <v>53</v>
      </c>
      <c r="J54" s="2">
        <f>Sheet1!$I$62</f>
        <v>150000</v>
      </c>
      <c r="K54" s="2">
        <f>Sheet1!$I$61</f>
        <v>0.7</v>
      </c>
      <c r="L54" s="2" t="s">
        <v>105</v>
      </c>
      <c r="M54" s="1" t="s">
        <v>55</v>
      </c>
      <c r="P54" s="2" t="b">
        <v>0</v>
      </c>
    </row>
    <row r="55" spans="1:16" x14ac:dyDescent="0.25">
      <c r="A55" s="2">
        <f>Sheet1!$J$66</f>
        <v>-30000</v>
      </c>
      <c r="B55" s="1" t="s">
        <v>69</v>
      </c>
      <c r="C55" s="2">
        <v>0</v>
      </c>
      <c r="H55" s="2" t="s">
        <v>53</v>
      </c>
      <c r="I55" s="2" t="s">
        <v>53</v>
      </c>
      <c r="J55" s="2">
        <f>Sheet1!$I$66</f>
        <v>0</v>
      </c>
      <c r="K55" s="2">
        <f>Sheet1!$I$65</f>
        <v>0.3</v>
      </c>
      <c r="L55" s="2" t="s">
        <v>105</v>
      </c>
      <c r="M55" s="1" t="s">
        <v>55</v>
      </c>
      <c r="P55" s="2" t="b">
        <v>0</v>
      </c>
    </row>
    <row r="56" spans="1:16" x14ac:dyDescent="0.25">
      <c r="A56" s="2">
        <f>Sheet1!$I$70</f>
        <v>-12000</v>
      </c>
      <c r="B56" s="1" t="s">
        <v>85</v>
      </c>
      <c r="C56" s="2">
        <v>0</v>
      </c>
      <c r="I56" s="2" t="s">
        <v>53</v>
      </c>
      <c r="J56" s="2">
        <f>Sheet1!$H$70</f>
        <v>0</v>
      </c>
      <c r="L56" s="2" t="s">
        <v>106</v>
      </c>
      <c r="M56" s="1" t="s">
        <v>55</v>
      </c>
      <c r="O56" s="2" t="str">
        <f>Sheet1!$I$69</f>
        <v>Chance</v>
      </c>
      <c r="P56" s="2" t="b">
        <v>0</v>
      </c>
    </row>
    <row r="57" spans="1:16" x14ac:dyDescent="0.25">
      <c r="A57" s="2">
        <f>Sheet1!$J$68</f>
        <v>150000</v>
      </c>
      <c r="B57" s="1" t="s">
        <v>67</v>
      </c>
      <c r="C57" s="2">
        <v>0</v>
      </c>
      <c r="H57" s="2" t="s">
        <v>53</v>
      </c>
      <c r="I57" s="2" t="s">
        <v>53</v>
      </c>
      <c r="J57" s="2">
        <f>Sheet1!$I$68</f>
        <v>180000</v>
      </c>
      <c r="K57" s="2">
        <f>Sheet1!$I$67</f>
        <v>0.1</v>
      </c>
      <c r="L57" s="2" t="s">
        <v>107</v>
      </c>
      <c r="M57" s="1" t="s">
        <v>55</v>
      </c>
      <c r="P57" s="2" t="b">
        <v>0</v>
      </c>
    </row>
    <row r="58" spans="1:16" x14ac:dyDescent="0.25">
      <c r="A58" s="2">
        <f>Sheet1!$J$72</f>
        <v>-30000</v>
      </c>
      <c r="B58" s="1" t="s">
        <v>69</v>
      </c>
      <c r="C58" s="2">
        <v>0</v>
      </c>
      <c r="H58" s="2" t="s">
        <v>53</v>
      </c>
      <c r="I58" s="2" t="s">
        <v>53</v>
      </c>
      <c r="J58" s="2">
        <f>Sheet1!$I$72</f>
        <v>0</v>
      </c>
      <c r="K58" s="2">
        <f>Sheet1!$I$71</f>
        <v>0.9</v>
      </c>
      <c r="L58" s="2" t="s">
        <v>107</v>
      </c>
      <c r="M58" s="1" t="s">
        <v>55</v>
      </c>
      <c r="P58" s="2" t="b">
        <v>0</v>
      </c>
    </row>
    <row r="59" spans="1:16" x14ac:dyDescent="0.25">
      <c r="A59" s="2">
        <f>Sheet1!$H$76</f>
        <v>20000</v>
      </c>
      <c r="B59" s="1" t="s">
        <v>69</v>
      </c>
      <c r="C59" s="2">
        <v>0</v>
      </c>
      <c r="H59" s="2" t="s">
        <v>53</v>
      </c>
      <c r="I59" s="2" t="s">
        <v>53</v>
      </c>
      <c r="J59" s="2">
        <f>Sheet1!$G$76</f>
        <v>50000</v>
      </c>
      <c r="K59" s="2">
        <f>Sheet1!$G$75</f>
        <v>0.85</v>
      </c>
      <c r="L59" s="2" t="s">
        <v>108</v>
      </c>
      <c r="M59" s="1" t="s">
        <v>55</v>
      </c>
      <c r="P59" s="2" t="b">
        <v>0</v>
      </c>
    </row>
    <row r="60" spans="1:16" x14ac:dyDescent="0.25">
      <c r="A60" s="2">
        <f>Sheet1!$G$80</f>
        <v>30000</v>
      </c>
      <c r="B60" s="1" t="s">
        <v>88</v>
      </c>
      <c r="C60" s="2">
        <v>0</v>
      </c>
      <c r="H60" s="2" t="s">
        <v>53</v>
      </c>
      <c r="I60" s="2" t="s">
        <v>53</v>
      </c>
      <c r="J60" s="2">
        <f>Sheet1!$F$80</f>
        <v>50000</v>
      </c>
      <c r="L60" s="2" t="s">
        <v>109</v>
      </c>
      <c r="M60" s="1" t="s">
        <v>55</v>
      </c>
      <c r="P60" s="2" t="b">
        <v>0</v>
      </c>
    </row>
    <row r="61" spans="1:16" x14ac:dyDescent="0.25">
      <c r="A61" s="2">
        <f>Sheet1!$G$106</f>
        <v>28250</v>
      </c>
      <c r="B61" s="1" t="s">
        <v>7</v>
      </c>
      <c r="C61" s="2">
        <v>0</v>
      </c>
      <c r="I61" s="2" t="s">
        <v>53</v>
      </c>
      <c r="J61" s="2">
        <f>Sheet1!$F$106</f>
        <v>-10000</v>
      </c>
      <c r="L61" s="2" t="s">
        <v>110</v>
      </c>
      <c r="M61" s="1" t="s">
        <v>55</v>
      </c>
      <c r="O61" s="2" t="str">
        <f>Sheet1!$G$105</f>
        <v>Stern buys?</v>
      </c>
      <c r="P61" s="2" t="b">
        <v>0</v>
      </c>
    </row>
    <row r="62" spans="1:16" x14ac:dyDescent="0.25">
      <c r="A62" s="2">
        <f>Sheet1!$H$92</f>
        <v>75000</v>
      </c>
      <c r="B62" s="1" t="s">
        <v>67</v>
      </c>
      <c r="C62" s="2">
        <v>0</v>
      </c>
      <c r="I62" s="2" t="s">
        <v>53</v>
      </c>
      <c r="J62" s="2">
        <f>Sheet1!$G$92</f>
        <v>0</v>
      </c>
      <c r="K62" s="2">
        <f>Sheet1!$G$91</f>
        <v>0.15</v>
      </c>
      <c r="L62" s="2" t="s">
        <v>111</v>
      </c>
      <c r="M62" s="1" t="s">
        <v>55</v>
      </c>
      <c r="O62" s="2" t="str">
        <f>Sheet1!$H$91</f>
        <v>How much to quote?</v>
      </c>
      <c r="P62" s="2" t="b">
        <v>0</v>
      </c>
    </row>
    <row r="63" spans="1:16" x14ac:dyDescent="0.25">
      <c r="A63" s="2">
        <f>Sheet1!$I$88</f>
        <v>-10000</v>
      </c>
      <c r="B63" s="1" t="s">
        <v>79</v>
      </c>
      <c r="C63" s="2">
        <v>0</v>
      </c>
      <c r="I63" s="2" t="s">
        <v>53</v>
      </c>
      <c r="J63" s="2">
        <f>Sheet1!$H$88</f>
        <v>0</v>
      </c>
      <c r="L63" s="2" t="s">
        <v>112</v>
      </c>
      <c r="M63" s="1" t="s">
        <v>55</v>
      </c>
      <c r="O63" s="2" t="str">
        <f>Sheet1!$I$87</f>
        <v>Chance</v>
      </c>
      <c r="P63" s="2" t="b">
        <v>0</v>
      </c>
    </row>
    <row r="64" spans="1:16" x14ac:dyDescent="0.25">
      <c r="A64" s="2">
        <f>Sheet1!$J$86</f>
        <v>70000</v>
      </c>
      <c r="B64" s="1" t="s">
        <v>67</v>
      </c>
      <c r="C64" s="2">
        <v>0</v>
      </c>
      <c r="H64" s="2" t="s">
        <v>53</v>
      </c>
      <c r="I64" s="2" t="s">
        <v>53</v>
      </c>
      <c r="J64" s="2">
        <f>Sheet1!$I$86</f>
        <v>100000</v>
      </c>
      <c r="K64" s="2">
        <f>Sheet1!$I$85</f>
        <v>0.2</v>
      </c>
      <c r="L64" s="2" t="s">
        <v>113</v>
      </c>
      <c r="M64" s="1" t="s">
        <v>55</v>
      </c>
      <c r="P64" s="2" t="b">
        <v>0</v>
      </c>
    </row>
    <row r="65" spans="1:16" x14ac:dyDescent="0.25">
      <c r="A65" s="2">
        <f>Sheet1!$J$90</f>
        <v>-30000</v>
      </c>
      <c r="B65" s="1" t="s">
        <v>69</v>
      </c>
      <c r="C65" s="2">
        <v>0</v>
      </c>
      <c r="H65" s="2" t="s">
        <v>53</v>
      </c>
      <c r="I65" s="2" t="s">
        <v>53</v>
      </c>
      <c r="J65" s="2">
        <f>Sheet1!$I$90</f>
        <v>0</v>
      </c>
      <c r="K65" s="2">
        <f>Sheet1!$I$89</f>
        <v>0.8</v>
      </c>
      <c r="L65" s="2" t="s">
        <v>113</v>
      </c>
      <c r="M65" s="1" t="s">
        <v>55</v>
      </c>
      <c r="P65" s="2" t="b">
        <v>0</v>
      </c>
    </row>
    <row r="66" spans="1:16" x14ac:dyDescent="0.25">
      <c r="A66" s="2">
        <f>Sheet1!$I$96</f>
        <v>75000</v>
      </c>
      <c r="B66" s="1" t="s">
        <v>82</v>
      </c>
      <c r="C66" s="2">
        <v>0</v>
      </c>
      <c r="I66" s="2" t="s">
        <v>53</v>
      </c>
      <c r="J66" s="2">
        <f>Sheet1!$H$96</f>
        <v>0</v>
      </c>
      <c r="L66" s="2" t="s">
        <v>114</v>
      </c>
      <c r="M66" s="1" t="s">
        <v>55</v>
      </c>
      <c r="O66" s="2" t="str">
        <f>Sheet1!$I$95</f>
        <v>Chance</v>
      </c>
      <c r="P66" s="2" t="b">
        <v>0</v>
      </c>
    </row>
    <row r="67" spans="1:16" x14ac:dyDescent="0.25">
      <c r="A67" s="2">
        <f>Sheet1!$J$94</f>
        <v>120000</v>
      </c>
      <c r="B67" s="1" t="s">
        <v>67</v>
      </c>
      <c r="C67" s="2">
        <v>0</v>
      </c>
      <c r="H67" s="2" t="s">
        <v>53</v>
      </c>
      <c r="I67" s="2" t="s">
        <v>53</v>
      </c>
      <c r="J67" s="2">
        <f>Sheet1!$I$94</f>
        <v>150000</v>
      </c>
      <c r="K67" s="2">
        <f>Sheet1!$I$93</f>
        <v>0.7</v>
      </c>
      <c r="L67" s="2" t="s">
        <v>115</v>
      </c>
      <c r="M67" s="1" t="s">
        <v>55</v>
      </c>
      <c r="P67" s="2" t="b">
        <v>0</v>
      </c>
    </row>
    <row r="68" spans="1:16" x14ac:dyDescent="0.25">
      <c r="A68" s="2">
        <f>Sheet1!$J$98</f>
        <v>-30000</v>
      </c>
      <c r="B68" s="1" t="s">
        <v>69</v>
      </c>
      <c r="C68" s="2">
        <v>0</v>
      </c>
      <c r="H68" s="2" t="s">
        <v>53</v>
      </c>
      <c r="I68" s="2" t="s">
        <v>53</v>
      </c>
      <c r="J68" s="2">
        <f>Sheet1!$I$98</f>
        <v>0</v>
      </c>
      <c r="K68" s="2">
        <f>Sheet1!$I$97</f>
        <v>0.3</v>
      </c>
      <c r="L68" s="2" t="s">
        <v>115</v>
      </c>
      <c r="M68" s="1" t="s">
        <v>55</v>
      </c>
      <c r="P68" s="2" t="b">
        <v>0</v>
      </c>
    </row>
    <row r="69" spans="1:16" x14ac:dyDescent="0.25">
      <c r="A69" s="2">
        <f>Sheet1!$I$102</f>
        <v>-12000</v>
      </c>
      <c r="B69" s="1" t="s">
        <v>85</v>
      </c>
      <c r="C69" s="2">
        <v>0</v>
      </c>
      <c r="I69" s="2" t="s">
        <v>53</v>
      </c>
      <c r="J69" s="2">
        <f>Sheet1!$H$102</f>
        <v>0</v>
      </c>
      <c r="L69" s="2" t="s">
        <v>116</v>
      </c>
      <c r="M69" s="1" t="s">
        <v>55</v>
      </c>
      <c r="O69" s="2" t="str">
        <f>Sheet1!$I$101</f>
        <v>Chance</v>
      </c>
      <c r="P69" s="2" t="b">
        <v>0</v>
      </c>
    </row>
    <row r="70" spans="1:16" x14ac:dyDescent="0.25">
      <c r="A70" s="2">
        <f>Sheet1!$J$100</f>
        <v>150000</v>
      </c>
      <c r="B70" s="1" t="s">
        <v>67</v>
      </c>
      <c r="C70" s="2">
        <v>0</v>
      </c>
      <c r="H70" s="2" t="s">
        <v>53</v>
      </c>
      <c r="I70" s="2" t="s">
        <v>53</v>
      </c>
      <c r="J70" s="2">
        <f>Sheet1!$I$100</f>
        <v>180000</v>
      </c>
      <c r="K70" s="2">
        <f>Sheet1!$I$99</f>
        <v>0.1</v>
      </c>
      <c r="L70" s="2" t="s">
        <v>117</v>
      </c>
      <c r="M70" s="1" t="s">
        <v>55</v>
      </c>
      <c r="P70" s="2" t="b">
        <v>0</v>
      </c>
    </row>
    <row r="71" spans="1:16" x14ac:dyDescent="0.25">
      <c r="A71" s="2">
        <f>Sheet1!$J$104</f>
        <v>-30000</v>
      </c>
      <c r="B71" s="1" t="s">
        <v>69</v>
      </c>
      <c r="C71" s="2">
        <v>0</v>
      </c>
      <c r="H71" s="2" t="s">
        <v>53</v>
      </c>
      <c r="I71" s="2" t="s">
        <v>53</v>
      </c>
      <c r="J71" s="2">
        <f>Sheet1!$I$104</f>
        <v>0</v>
      </c>
      <c r="K71" s="2">
        <f>Sheet1!$I$103</f>
        <v>0.9</v>
      </c>
      <c r="L71" s="2" t="s">
        <v>117</v>
      </c>
      <c r="M71" s="1" t="s">
        <v>55</v>
      </c>
      <c r="P71" s="2" t="b">
        <v>0</v>
      </c>
    </row>
    <row r="72" spans="1:16" x14ac:dyDescent="0.25">
      <c r="A72" s="2">
        <f>Sheet1!$H$108</f>
        <v>20000</v>
      </c>
      <c r="B72" s="1" t="s">
        <v>69</v>
      </c>
      <c r="C72" s="2">
        <v>0</v>
      </c>
      <c r="H72" s="2" t="s">
        <v>53</v>
      </c>
      <c r="I72" s="2" t="s">
        <v>53</v>
      </c>
      <c r="J72" s="2">
        <f>Sheet1!$G$108</f>
        <v>50000</v>
      </c>
      <c r="K72" s="2">
        <f>Sheet1!$G$107</f>
        <v>0.85</v>
      </c>
      <c r="L72" s="2" t="s">
        <v>118</v>
      </c>
      <c r="M72" s="1" t="s">
        <v>55</v>
      </c>
      <c r="P72" s="2" t="b">
        <v>0</v>
      </c>
    </row>
    <row r="73" spans="1:16" x14ac:dyDescent="0.25">
      <c r="A73" s="2">
        <f>Sheet1!$G$112</f>
        <v>30000</v>
      </c>
      <c r="B73" s="1" t="s">
        <v>88</v>
      </c>
      <c r="C73" s="2">
        <v>0</v>
      </c>
      <c r="H73" s="2" t="s">
        <v>53</v>
      </c>
      <c r="I73" s="2" t="s">
        <v>53</v>
      </c>
      <c r="J73" s="2">
        <f>Sheet1!$F$112</f>
        <v>50000</v>
      </c>
      <c r="L73" s="2" t="s">
        <v>119</v>
      </c>
      <c r="M73" s="1" t="s">
        <v>55</v>
      </c>
      <c r="P73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Rashmitha Shamanthula</dc:creator>
  <cp:keywords/>
  <dc:description/>
  <cp:lastModifiedBy>Anthony</cp:lastModifiedBy>
  <cp:revision/>
  <dcterms:created xsi:type="dcterms:W3CDTF">2024-07-11T14:26:09Z</dcterms:created>
  <dcterms:modified xsi:type="dcterms:W3CDTF">2024-07-17T13:26:42Z</dcterms:modified>
  <cp:category/>
  <cp:contentStatus/>
</cp:coreProperties>
</file>