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"/>
    </mc:Choice>
  </mc:AlternateContent>
  <xr:revisionPtr revIDLastSave="213" documentId="8_{F6B98C8B-8328-3943-BA71-323E963CE7CD}" xr6:coauthVersionLast="47" xr6:coauthVersionMax="47" xr10:uidLastSave="{4AE1F1B7-57BA-2744-BC02-25F4D79AD775}"/>
  <bookViews>
    <workbookView xWindow="0" yWindow="740" windowWidth="30240" windowHeight="18900" activeTab="2" xr2:uid="{05F9D480-37FB-47FE-AB3E-D6BD2A14DD32}"/>
  </bookViews>
  <sheets>
    <sheet name="Desc Formulas" sheetId="1" r:id="rId1"/>
    <sheet name="Normal Distribution" sheetId="5" r:id="rId2"/>
    <sheet name="Formulas" sheetId="2" r:id="rId3"/>
    <sheet name="Tree" sheetId="3" r:id="rId4"/>
    <sheet name="Poisson" sheetId="4" r:id="rId5"/>
  </sheets>
  <definedNames>
    <definedName name="df">'Desc Formulas'!$C$36</definedName>
    <definedName name="Mu_H0">'Desc Formulas'!$C$30</definedName>
    <definedName name="Mu_X">'Desc Formulas'!$C$21</definedName>
    <definedName name="n">'Desc Formulas'!$C$35</definedName>
    <definedName name="S_X">'Desc Formulas'!$C$33</definedName>
    <definedName name="S_X_Bar">'Desc Formulas'!$C$31</definedName>
    <definedName name="Sigma_X">'Desc Formulas'!$C$22</definedName>
    <definedName name="T_Stat">'Desc Formulas'!$C$38</definedName>
    <definedName name="X">'Desc Formulas'!$C$23</definedName>
    <definedName name="X_Bar">'Desc Formulas'!$C$34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2" l="1"/>
  <c r="Q19" i="2"/>
  <c r="Q21" i="2"/>
  <c r="M58" i="2"/>
  <c r="M64" i="2"/>
  <c r="M63" i="2"/>
  <c r="K65" i="2"/>
  <c r="K64" i="2"/>
  <c r="J64" i="2"/>
  <c r="M57" i="2"/>
  <c r="D71" i="2"/>
  <c r="D70" i="2"/>
  <c r="D69" i="2"/>
  <c r="H57" i="2"/>
  <c r="H59" i="2" s="1"/>
  <c r="H27" i="4"/>
  <c r="I27" i="4" s="1"/>
  <c r="H28" i="4"/>
  <c r="I28" i="4"/>
  <c r="H29" i="4"/>
  <c r="I2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4" i="4"/>
  <c r="D6" i="4"/>
  <c r="B6" i="4"/>
  <c r="A39" i="3"/>
  <c r="B37" i="3"/>
  <c r="B38" i="3" s="1"/>
  <c r="C35" i="3"/>
  <c r="B32" i="3"/>
  <c r="B31" i="3"/>
  <c r="C31" i="3" s="1"/>
  <c r="B29" i="3"/>
  <c r="C29" i="3" s="1"/>
  <c r="D29" i="3" s="1"/>
  <c r="B26" i="3"/>
  <c r="B27" i="3" s="1"/>
  <c r="C24" i="3"/>
  <c r="A14" i="3"/>
  <c r="A11" i="3"/>
  <c r="B10" i="3"/>
  <c r="C10" i="3" s="1"/>
  <c r="B8" i="3"/>
  <c r="C7" i="3"/>
  <c r="B7" i="3"/>
  <c r="A6" i="3"/>
  <c r="C5" i="3"/>
  <c r="D5" i="3" s="1"/>
  <c r="D35" i="3" l="1"/>
  <c r="C12" i="3"/>
  <c r="C14" i="3" s="1"/>
  <c r="C26" i="3"/>
  <c r="C39" i="3" s="1"/>
  <c r="D24" i="3"/>
  <c r="C37" i="3"/>
  <c r="F5" i="3"/>
  <c r="B12" i="3"/>
  <c r="B14" i="3" s="1"/>
  <c r="E24" i="3"/>
  <c r="A66" i="2"/>
  <c r="E61" i="2"/>
  <c r="B61" i="2"/>
  <c r="E55" i="2"/>
  <c r="B55" i="2"/>
  <c r="K47" i="2"/>
  <c r="G48" i="2" s="1"/>
  <c r="H47" i="2"/>
  <c r="E47" i="2"/>
  <c r="E48" i="2" s="1"/>
  <c r="B47" i="2"/>
  <c r="K40" i="2"/>
  <c r="G41" i="2" s="1"/>
  <c r="H40" i="2"/>
  <c r="E40" i="2"/>
  <c r="E41" i="2" s="1"/>
  <c r="B40" i="2"/>
  <c r="N30" i="2"/>
  <c r="J31" i="2" s="1"/>
  <c r="K30" i="2"/>
  <c r="H30" i="2"/>
  <c r="E30" i="2"/>
  <c r="B28" i="2"/>
  <c r="B30" i="2" s="1"/>
  <c r="N22" i="2"/>
  <c r="J23" i="2" s="1"/>
  <c r="K22" i="2"/>
  <c r="H22" i="2"/>
  <c r="E22" i="2"/>
  <c r="B22" i="2"/>
  <c r="H14" i="2"/>
  <c r="E14" i="2"/>
  <c r="B12" i="2"/>
  <c r="B14" i="2" s="1"/>
  <c r="H7" i="2"/>
  <c r="H5" i="2"/>
  <c r="E5" i="2"/>
  <c r="E7" i="2" s="1"/>
  <c r="B5" i="2"/>
  <c r="B7" i="2" s="1"/>
  <c r="E25" i="3" l="1"/>
  <c r="F24" i="3"/>
  <c r="D10" i="3"/>
  <c r="B44" i="1" l="1"/>
  <c r="B42" i="1"/>
  <c r="B40" i="1"/>
  <c r="C33" i="1" l="1"/>
  <c r="C35" i="1"/>
  <c r="C36" i="1" s="1"/>
  <c r="C34" i="1"/>
  <c r="C38" i="1" s="1"/>
  <c r="C44" i="1" s="1"/>
  <c r="C52" i="1"/>
  <c r="C51" i="1"/>
  <c r="C50" i="1"/>
  <c r="C49" i="1"/>
  <c r="C25" i="1"/>
  <c r="C26" i="1" s="1"/>
  <c r="B27" i="1" s="1"/>
  <c r="B26" i="1" l="1"/>
  <c r="C31" i="1"/>
  <c r="C42" i="1"/>
  <c r="C40" i="1"/>
  <c r="C27" i="1"/>
</calcChain>
</file>

<file path=xl/sharedStrings.xml><?xml version="1.0" encoding="utf-8"?>
<sst xmlns="http://schemas.openxmlformats.org/spreadsheetml/2006/main" count="280" uniqueCount="160">
  <si>
    <t>Discrete Distributions</t>
  </si>
  <si>
    <t>Binomial</t>
  </si>
  <si>
    <t>Poisson</t>
  </si>
  <si>
    <t>POISSON.DIST</t>
  </si>
  <si>
    <t>BINOM.DIST</t>
  </si>
  <si>
    <t xml:space="preserve">Normal </t>
  </si>
  <si>
    <t>NORM.DIST</t>
  </si>
  <si>
    <t>Produces the cumulative probability for a generic normal distribution, when Cumulative = True.  Requires Mu, Sigma and x.  It gives the P(X,=x) for the given normal distribution.  Note P(X&lt;=x) = P(X=x) for normals.  Also, it has the option for Cumulative = FALSE, but we will probably never use that in our class.  If Mu = 0 and Sigma = 1, it is the Standard Normal distribution so its results will be the same as NORM.S.DIST</t>
  </si>
  <si>
    <t>P(X&lt;=x) or P(X=x)</t>
  </si>
  <si>
    <t>Standard Normal</t>
  </si>
  <si>
    <t>NORM.S.DIST</t>
  </si>
  <si>
    <t>NORM.INV</t>
  </si>
  <si>
    <t xml:space="preserve">Produces the value of x such that the area to the left of x under the given normal distribution corresponds to the given probability value, p.  It requires Mu, Sigma and the probability. </t>
  </si>
  <si>
    <t>NORM.S.INV</t>
  </si>
  <si>
    <t>z such that P(Z&lt;=z) = p</t>
  </si>
  <si>
    <t>x such that P(X&lt;=x) = p</t>
  </si>
  <si>
    <t>Produces the value of z such that the area to the left of the z for the standard normal is equal to the given probability, p.  Exactly like using NORM.INV with Mu = 0 and sigma = 1.</t>
  </si>
  <si>
    <t>T-Dist</t>
  </si>
  <si>
    <t>T.DIST</t>
  </si>
  <si>
    <t xml:space="preserve">P(T&lt;=t) </t>
  </si>
  <si>
    <t xml:space="preserve">P(Z&lt;=z) </t>
  </si>
  <si>
    <t xml:space="preserve">P(X&lt;=x) </t>
  </si>
  <si>
    <t>T.INV</t>
  </si>
  <si>
    <t>t such that P(T&lt;=t) = p</t>
  </si>
  <si>
    <t>Similar to NORM.S.INV but for "x-like variables" where sigma is estimated.  I am not sure we will use this in our class, but in principle it could be used in power calculations.</t>
  </si>
  <si>
    <t>Mean</t>
  </si>
  <si>
    <t>Mu_X</t>
  </si>
  <si>
    <t>Sigma_X</t>
  </si>
  <si>
    <t>X</t>
  </si>
  <si>
    <t>Example</t>
  </si>
  <si>
    <t>Parameters</t>
  </si>
  <si>
    <t>Note: I used named ranges here so you can read it.  Named ranges are an extremely useful commenting feature</t>
  </si>
  <si>
    <t>Z-Score Formula</t>
  </si>
  <si>
    <t>Z-Score Value</t>
  </si>
  <si>
    <t>=(X-Mu_X)/Sigma_X</t>
  </si>
  <si>
    <t>Formulas for Z-Score</t>
  </si>
  <si>
    <t>For X~N(Mu_X, Sigma_X)</t>
  </si>
  <si>
    <t>t</t>
  </si>
  <si>
    <t>S_X_Bar</t>
  </si>
  <si>
    <t>X_Bar</t>
  </si>
  <si>
    <t>n</t>
  </si>
  <si>
    <t>Sample size</t>
  </si>
  <si>
    <t>Population Std Dev</t>
  </si>
  <si>
    <t>Sample Std Dev</t>
  </si>
  <si>
    <t>=AVERAGE(C47:C53)</t>
  </si>
  <si>
    <t>=STDEV.S(C47:C53)</t>
  </si>
  <si>
    <t>=STDEV.P(C47:C53)</t>
  </si>
  <si>
    <t>=COUNT(C47:C53)</t>
  </si>
  <si>
    <t>Gives you number of cells with numbers in them for a given range.</t>
  </si>
  <si>
    <t>Used to get standard deviation when you have a population.</t>
  </si>
  <si>
    <t>Used to get standard deviation when you have a sample -- is slightly 'sloppier' than the population estimate</t>
  </si>
  <si>
    <t>Average of numeric values.</t>
  </si>
  <si>
    <t>S_X</t>
  </si>
  <si>
    <t>This is not common notation, but it is the sample standard deviation of X_bar</t>
  </si>
  <si>
    <t>Sample standard deviation of x</t>
  </si>
  <si>
    <t>Mean, using play sample below</t>
  </si>
  <si>
    <t>=S_X/n^0.5</t>
  </si>
  <si>
    <t>S_X_Bar formula</t>
  </si>
  <si>
    <t>df</t>
  </si>
  <si>
    <t>=n-1</t>
  </si>
  <si>
    <t xml:space="preserve">df formula </t>
  </si>
  <si>
    <t>Used when estimating Mu_x only, see description of T.DIST above.</t>
  </si>
  <si>
    <t>Mu_H0</t>
  </si>
  <si>
    <t>Used in hypothesis testing, comes from null hypothesis.  Is most common application of t-distributions</t>
  </si>
  <si>
    <t>=(X_Bar-Mu_H0)/(S_X/n^0.5)</t>
  </si>
  <si>
    <t>This is the t-statistic associated with the two-tailed hypothesis test based on H0 and the play sample below.</t>
  </si>
  <si>
    <t>=T.DIST(T_Stat,df,TRUE)</t>
  </si>
  <si>
    <t>=1-T.DIST(T_Stat,df,TRUE)</t>
  </si>
  <si>
    <t>This calculates probability to the right of the t-statistic, generally in the right tail.</t>
  </si>
  <si>
    <t>This calculates probability to the left of the t-distribution, generally in the left tail</t>
  </si>
  <si>
    <t>=MIN(T.DIST(T_Stat,df,TRUE),1-T.DIST(T_Stat,df,TRUE))*2</t>
  </si>
  <si>
    <t>In principle, this is the two-tailed p-value, it is generally not the formula you would use but it works and I put it in for completeness.  If you can work through the formula, it may help you understand the logic.  If not, that is not a problem.  In class we will use graphical tools to explain how this works.</t>
  </si>
  <si>
    <t>Continuous Distributions</t>
  </si>
  <si>
    <t>This is just 'play data' for the above calculations.</t>
  </si>
  <si>
    <t>Produces cumulative / point probabilities for binomial distributions.  Requires number of observations, probability of success and value for x, does cumulative P(X&lt;=x) if Cumulative = TRUE or P(X=x) or point values if Cumulative = FALSE</t>
  </si>
  <si>
    <t>Produces the cumulative probability for a standard normal when Cumulative = TRUE.  Since it is the Standard Normal, Mu is 0 and Sigma is 1 by definition, so those values are not entered, the 'x' value is typically called 'z' in the Standard Normal.</t>
  </si>
  <si>
    <t xml:space="preserve">Works like NORM.DIST only for the t-distribution.  The t-distribution is like the standard normal but a bit shorter and wider, depending on the sample size.  Like the normal distributions, we will only use cumulative = TRUE in this class.  As the sample size increases, the t-distribution converges to the standard normal.  The t-distribution arises when you have to estimate sigma for "x-like variables" and it is commonly used in applications like hypothesis testing, but not it is NEVER used for proportions.  (Note that for proportions, sigma is a function of P, so it is not estimated in the same way as it is for x-like variables.)  It requires a value for t and degrees of freedom, typically noted df.  For tests involving a single estimated parameter (i.e. X-bar to estimate Mu) the df = n - 1; more generally, with regression t = n - (k + 1) where k is the number of variables whose variables are being estimated, the +1 comes from the estimation of B0, which is the intercept term.
Most important application is in t-testing for a single value.  This is used to calculate the p-value in the same way that we used NORM.S.DIST to find probabilities.  In testing you might need left, right or both left and right tail probabilities.  </t>
  </si>
  <si>
    <t>To demonstrate Norm.S.Dist</t>
  </si>
  <si>
    <t>To demonstrate Norm.S.INV</t>
  </si>
  <si>
    <t>Binomial Distribution</t>
  </si>
  <si>
    <t>Probabilty Equal</t>
  </si>
  <si>
    <t>Probabilty &lt;=4</t>
  </si>
  <si>
    <t>Probabilty &gt;4</t>
  </si>
  <si>
    <t>number</t>
  </si>
  <si>
    <t>Trials</t>
  </si>
  <si>
    <t>Success</t>
  </si>
  <si>
    <t>Formula Cumulative = False</t>
  </si>
  <si>
    <t>Working</t>
  </si>
  <si>
    <t>Poisson Distribution</t>
  </si>
  <si>
    <t>Probabilty &lt;=2</t>
  </si>
  <si>
    <t>Probabilty &gt;2</t>
  </si>
  <si>
    <t>1  &lt; x &lt; 4</t>
  </si>
  <si>
    <t>number of defects</t>
  </si>
  <si>
    <t>mean(lambda)</t>
  </si>
  <si>
    <t>WORKING</t>
  </si>
  <si>
    <t>Normal Distibution - to Get Z score</t>
  </si>
  <si>
    <t>P(X&lt;365)</t>
  </si>
  <si>
    <t>P(X&gt;365)</t>
  </si>
  <si>
    <t>P(345&lt;X&lt;355)</t>
  </si>
  <si>
    <t>mean</t>
  </si>
  <si>
    <t>Standard Deviation</t>
  </si>
  <si>
    <t>Formula Cumulative = True</t>
  </si>
  <si>
    <t>Normal Distibution - Inverse (Given the Probability)</t>
  </si>
  <si>
    <t xml:space="preserve">pavalue </t>
  </si>
  <si>
    <t>P(B|A)</t>
  </si>
  <si>
    <t>(AnB)</t>
  </si>
  <si>
    <t>P(A)</t>
  </si>
  <si>
    <t>1.a</t>
  </si>
  <si>
    <t>P('B|A)</t>
  </si>
  <si>
    <t>(An'B)</t>
  </si>
  <si>
    <t>P(B|'A)</t>
  </si>
  <si>
    <t>('AnB)</t>
  </si>
  <si>
    <t>P('A)</t>
  </si>
  <si>
    <t>P('B|'A)</t>
  </si>
  <si>
    <t>('An'B)</t>
  </si>
  <si>
    <t>P(D|B)</t>
  </si>
  <si>
    <t>(BnD)</t>
  </si>
  <si>
    <t>P(B)</t>
  </si>
  <si>
    <t>P('D|B)</t>
  </si>
  <si>
    <t>(Bn'D)</t>
  </si>
  <si>
    <t>P(D|F)</t>
  </si>
  <si>
    <t>(FnD)</t>
  </si>
  <si>
    <t>P(F)</t>
  </si>
  <si>
    <t>P('D|F)</t>
  </si>
  <si>
    <t>(Fn'D)</t>
  </si>
  <si>
    <t>P(D|P)</t>
  </si>
  <si>
    <t>(PnD)</t>
  </si>
  <si>
    <t>P(P)</t>
  </si>
  <si>
    <t>P('D|P)</t>
  </si>
  <si>
    <t>(Pn'D)</t>
  </si>
  <si>
    <t>Poisson distribution addresses
 the number of occurrences of an event over a fixed space or time.
 The Poisson distribution applies when:
 - The number of events that occur in any interval is independent of
 the number of events that occur in any other interval.
 - The probability of an event in an interval is the same for all equal-
 sized intervals.
 - The probability of an event is proportional to the size of the
 interval.
 - The probability of more than one event in an interval approaches 0
 as the interval becomes smaller.</t>
  </si>
  <si>
    <t>Description</t>
  </si>
  <si>
    <t>Use if discrete and point probability
 Ex. The probability of a single value, it must be discrete.</t>
  </si>
  <si>
    <t>Mean (Lambda)</t>
  </si>
  <si>
    <t>Cumulative</t>
  </si>
  <si>
    <t>Starbucks B answer check later</t>
  </si>
  <si>
    <t>Answer</t>
  </si>
  <si>
    <t>Use if discrete and point probability
 Ex. The probability of a value being greater than a specified value</t>
  </si>
  <si>
    <t>Use if discrete and point probability
 Ex. The probability of a value being less than a specified value</t>
  </si>
  <si>
    <t>mu</t>
  </si>
  <si>
    <t>the likely hood of something happening over a period of time. Produces cumulative / point probabilities for the Poisson distribution. Requires the rate lambda (called mean) and the value of x.  Does cumulative P(X&lt;=x) if Cumulative = TRUE or point values P(X=x) if Cumulative = FALSE</t>
  </si>
  <si>
    <t>P(X&lt;0.95)</t>
  </si>
  <si>
    <t>P(X&lt;Percentage of Probability)</t>
  </si>
  <si>
    <t>P(X&lt;=0.95)</t>
  </si>
  <si>
    <t>Inverse</t>
  </si>
  <si>
    <t>IF Z &lt; X</t>
  </si>
  <si>
    <t>Probability</t>
  </si>
  <si>
    <t>IF Z &gt; X</t>
  </si>
  <si>
    <t>IF ?&lt;Z&lt;X</t>
  </si>
  <si>
    <t>standard deviation</t>
  </si>
  <si>
    <t>probability</t>
  </si>
  <si>
    <t xml:space="preserve">z score = </t>
  </si>
  <si>
    <t>How much sallmon would they eed to move from daily to weekly - Finding X given N</t>
  </si>
  <si>
    <t>SD</t>
  </si>
  <si>
    <t>Z score</t>
  </si>
  <si>
    <t>norm.s.dist</t>
  </si>
  <si>
    <t>lambda = &lt;#&gt; of &lt;thing&gt; over &lt;interval&gt;</t>
  </si>
  <si>
    <t># (8 sandwhiches)</t>
  </si>
  <si>
    <t>thing (1/10 order sandwhiches)</t>
  </si>
  <si>
    <t>interval(takes 10 min to 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</si>
</sst>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6" formatCode="0.000"/>
    <numFmt numFmtId="174" formatCode="0.00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F1F1F"/>
      <name val="Google Sans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&quot;Aptos Narrow&quot;"/>
    </font>
    <font>
      <sz val="12"/>
      <color rgb="FF156082"/>
      <name val="&quot;Aptos Narrow&quot;"/>
    </font>
    <font>
      <sz val="12"/>
      <color rgb="FF000000"/>
      <name val="Arial"/>
      <family val="2"/>
    </font>
    <font>
      <b/>
      <sz val="12"/>
      <color rgb="FF000000"/>
      <name val="&quot;Aptos Narrow&quot;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3" borderId="0" xfId="0" applyFont="1" applyFill="1"/>
    <xf numFmtId="0" fontId="4" fillId="3" borderId="5" xfId="0" applyFont="1" applyFill="1" applyBorder="1"/>
    <xf numFmtId="0" fontId="4" fillId="0" borderId="4" xfId="0" applyFont="1" applyBorder="1"/>
    <xf numFmtId="0" fontId="4" fillId="0" borderId="0" xfId="0" applyFont="1"/>
    <xf numFmtId="0" fontId="5" fillId="3" borderId="0" xfId="0" applyFont="1" applyFill="1"/>
    <xf numFmtId="0" fontId="5" fillId="3" borderId="5" xfId="0" applyFont="1" applyFill="1" applyBorder="1"/>
    <xf numFmtId="0" fontId="0" fillId="0" borderId="4" xfId="0" applyBorder="1"/>
    <xf numFmtId="164" fontId="4" fillId="0" borderId="0" xfId="0" applyNumberFormat="1" applyFont="1"/>
    <xf numFmtId="0" fontId="0" fillId="0" borderId="5" xfId="0" applyBorder="1"/>
    <xf numFmtId="0" fontId="3" fillId="3" borderId="0" xfId="0" applyFont="1" applyFill="1"/>
    <xf numFmtId="0" fontId="3" fillId="3" borderId="5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0" xfId="0" applyFont="1" applyFill="1"/>
    <xf numFmtId="0" fontId="4" fillId="2" borderId="5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6" fillId="0" borderId="0" xfId="0" applyFont="1"/>
    <xf numFmtId="0" fontId="6" fillId="0" borderId="9" xfId="0" applyFont="1" applyBorder="1"/>
    <xf numFmtId="2" fontId="6" fillId="0" borderId="10" xfId="0" applyNumberFormat="1" applyFont="1" applyBorder="1"/>
    <xf numFmtId="0" fontId="6" fillId="0" borderId="10" xfId="0" applyFont="1" applyBorder="1"/>
    <xf numFmtId="0" fontId="7" fillId="4" borderId="0" xfId="0" applyFont="1" applyFill="1"/>
    <xf numFmtId="0" fontId="7" fillId="0" borderId="0" xfId="0" applyFont="1"/>
    <xf numFmtId="2" fontId="6" fillId="4" borderId="0" xfId="0" applyNumberFormat="1" applyFont="1" applyFill="1"/>
    <xf numFmtId="0" fontId="6" fillId="0" borderId="11" xfId="0" applyFont="1" applyBorder="1"/>
    <xf numFmtId="166" fontId="6" fillId="0" borderId="10" xfId="0" applyNumberFormat="1" applyFont="1" applyBorder="1"/>
    <xf numFmtId="166" fontId="7" fillId="4" borderId="0" xfId="0" applyNumberFormat="1" applyFont="1" applyFill="1"/>
    <xf numFmtId="166" fontId="7" fillId="0" borderId="0" xfId="0" applyNumberFormat="1" applyFont="1"/>
    <xf numFmtId="0" fontId="8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13" fillId="0" borderId="0" xfId="0" applyFont="1"/>
    <xf numFmtId="0" fontId="13" fillId="5" borderId="0" xfId="0" applyFont="1" applyFill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 vertical="top" wrapText="1"/>
    </xf>
    <xf numFmtId="174" fontId="2" fillId="3" borderId="7" xfId="0" applyNumberFormat="1" applyFont="1" applyFill="1" applyBorder="1"/>
    <xf numFmtId="174" fontId="3" fillId="3" borderId="0" xfId="0" applyNumberFormat="1" applyFont="1" applyFill="1"/>
    <xf numFmtId="17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876300</xdr:colOff>
      <xdr:row>22</xdr:row>
      <xdr:rowOff>12700</xdr:rowOff>
    </xdr:from>
    <xdr:ext cx="5162550" cy="3914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5FD1803-7550-FC4C-AD93-D8C43A5B04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1500" y="4432300"/>
          <a:ext cx="5162550" cy="3914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6763-2AE2-471A-8E44-C826B6EBDFCC}">
  <dimension ref="A4:D60"/>
  <sheetViews>
    <sheetView topLeftCell="A33" workbookViewId="0">
      <selection activeCell="D65" sqref="D65"/>
    </sheetView>
  </sheetViews>
  <sheetFormatPr baseColWidth="10" defaultColWidth="8.83203125" defaultRowHeight="15"/>
  <cols>
    <col min="1" max="1" width="21.1640625" style="1" bestFit="1" customWidth="1"/>
    <col min="2" max="2" width="30.33203125" style="1" customWidth="1"/>
    <col min="3" max="3" width="48.83203125" style="1" bestFit="1" customWidth="1"/>
    <col min="4" max="4" width="93.33203125" style="2" customWidth="1"/>
    <col min="5" max="16384" width="8.83203125" style="1"/>
  </cols>
  <sheetData>
    <row r="4" spans="1:4">
      <c r="A4" s="4" t="s">
        <v>0</v>
      </c>
    </row>
    <row r="5" spans="1:4" ht="32">
      <c r="A5" s="1" t="s">
        <v>1</v>
      </c>
      <c r="B5" s="1" t="s">
        <v>4</v>
      </c>
      <c r="C5" s="1" t="s">
        <v>8</v>
      </c>
      <c r="D5" s="2" t="s">
        <v>74</v>
      </c>
    </row>
    <row r="6" spans="1:4" ht="48">
      <c r="A6" s="1" t="s">
        <v>2</v>
      </c>
      <c r="B6" s="1" t="s">
        <v>3</v>
      </c>
      <c r="C6" s="1" t="s">
        <v>8</v>
      </c>
      <c r="D6" s="2" t="s">
        <v>140</v>
      </c>
    </row>
    <row r="9" spans="1:4">
      <c r="A9" s="4" t="s">
        <v>72</v>
      </c>
    </row>
    <row r="10" spans="1:4" ht="64">
      <c r="A10" s="1" t="s">
        <v>5</v>
      </c>
      <c r="B10" s="1" t="s">
        <v>6</v>
      </c>
      <c r="C10" s="1" t="s">
        <v>21</v>
      </c>
      <c r="D10" s="2" t="s">
        <v>7</v>
      </c>
    </row>
    <row r="11" spans="1:4" ht="32">
      <c r="B11" s="1" t="s">
        <v>11</v>
      </c>
      <c r="C11" s="1" t="s">
        <v>15</v>
      </c>
      <c r="D11" s="2" t="s">
        <v>12</v>
      </c>
    </row>
    <row r="12" spans="1:4" ht="48">
      <c r="A12" s="1" t="s">
        <v>9</v>
      </c>
      <c r="B12" s="1" t="s">
        <v>10</v>
      </c>
      <c r="C12" s="1" t="s">
        <v>20</v>
      </c>
      <c r="D12" s="2" t="s">
        <v>75</v>
      </c>
    </row>
    <row r="13" spans="1:4" ht="32">
      <c r="B13" s="1" t="s">
        <v>13</v>
      </c>
      <c r="C13" s="1" t="s">
        <v>14</v>
      </c>
      <c r="D13" s="2" t="s">
        <v>16</v>
      </c>
    </row>
    <row r="14" spans="1:4" ht="192">
      <c r="A14" s="1" t="s">
        <v>17</v>
      </c>
      <c r="B14" s="1" t="s">
        <v>18</v>
      </c>
      <c r="C14" s="1" t="s">
        <v>19</v>
      </c>
      <c r="D14" s="2" t="s">
        <v>76</v>
      </c>
    </row>
    <row r="15" spans="1:4" ht="32">
      <c r="B15" s="1" t="s">
        <v>22</v>
      </c>
      <c r="C15" s="1" t="s">
        <v>23</v>
      </c>
      <c r="D15" s="2" t="s">
        <v>24</v>
      </c>
    </row>
    <row r="20" spans="1:4">
      <c r="A20" s="4" t="s">
        <v>35</v>
      </c>
      <c r="B20" s="1" t="s">
        <v>30</v>
      </c>
      <c r="C20" s="1" t="s">
        <v>29</v>
      </c>
    </row>
    <row r="21" spans="1:4" ht="16">
      <c r="A21" s="1" t="s">
        <v>36</v>
      </c>
      <c r="B21" s="1" t="s">
        <v>26</v>
      </c>
      <c r="C21" s="5">
        <v>2000</v>
      </c>
      <c r="D21" s="2" t="s">
        <v>31</v>
      </c>
    </row>
    <row r="22" spans="1:4">
      <c r="B22" s="1" t="s">
        <v>27</v>
      </c>
      <c r="C22" s="5">
        <v>240</v>
      </c>
    </row>
    <row r="23" spans="1:4">
      <c r="B23" s="1" t="s">
        <v>28</v>
      </c>
      <c r="C23" s="5">
        <v>2500</v>
      </c>
    </row>
    <row r="24" spans="1:4">
      <c r="B24" s="1" t="s">
        <v>32</v>
      </c>
      <c r="C24" s="3" t="s">
        <v>34</v>
      </c>
    </row>
    <row r="25" spans="1:4">
      <c r="B25" s="1" t="s">
        <v>33</v>
      </c>
      <c r="C25" s="1">
        <f>(X-Mu_X)/Sigma_X</f>
        <v>2.0833333333333335</v>
      </c>
    </row>
    <row r="26" spans="1:4" ht="16">
      <c r="B26" s="1" t="str">
        <f>"P(Z&lt;=z = " &amp; ROUND(C25,8) &amp; ")"</f>
        <v>P(Z&lt;=z = 2.08333333)</v>
      </c>
      <c r="C26" s="1">
        <f>_xlfn.NORM.S.DIST(C25,TRUE)</f>
        <v>0.98138957481011369</v>
      </c>
      <c r="D26" s="2" t="s">
        <v>77</v>
      </c>
    </row>
    <row r="27" spans="1:4" ht="16">
      <c r="B27" s="1" t="str">
        <f>"z | P(Z &lt; " &amp; ROUND(C26,5) &amp; ")"</f>
        <v>z | P(Z &lt; 0.98139)</v>
      </c>
      <c r="C27" s="1">
        <f>_xlfn.NORM.S.INV(C26)</f>
        <v>2.0833333333333339</v>
      </c>
      <c r="D27" s="2" t="s">
        <v>78</v>
      </c>
    </row>
    <row r="30" spans="1:4" ht="16">
      <c r="A30" s="1" t="s">
        <v>37</v>
      </c>
      <c r="B30" s="1" t="s">
        <v>62</v>
      </c>
      <c r="C30" s="5">
        <v>0.5</v>
      </c>
      <c r="D30" s="2" t="s">
        <v>63</v>
      </c>
    </row>
    <row r="31" spans="1:4" ht="16">
      <c r="B31" s="1" t="s">
        <v>38</v>
      </c>
      <c r="C31" s="1">
        <f>S_X/n^0.5</f>
        <v>9.6312732472329535E-2</v>
      </c>
      <c r="D31" s="2" t="s">
        <v>53</v>
      </c>
    </row>
    <row r="32" spans="1:4">
      <c r="B32" s="1" t="s">
        <v>57</v>
      </c>
      <c r="C32" s="3" t="s">
        <v>56</v>
      </c>
    </row>
    <row r="33" spans="2:4" ht="16">
      <c r="B33" s="1" t="s">
        <v>52</v>
      </c>
      <c r="C33" s="1">
        <f>_xlfn.STDEV.S(C54:C60)</f>
        <v>0.25481953821087905</v>
      </c>
      <c r="D33" s="2" t="s">
        <v>54</v>
      </c>
    </row>
    <row r="34" spans="2:4" ht="16">
      <c r="B34" s="1" t="s">
        <v>39</v>
      </c>
      <c r="C34" s="1">
        <f>AVERAGE(C54:C60)</f>
        <v>0.65382341508480957</v>
      </c>
      <c r="D34" s="2" t="s">
        <v>55</v>
      </c>
    </row>
    <row r="35" spans="2:4" ht="16">
      <c r="B35" s="1" t="s">
        <v>40</v>
      </c>
      <c r="C35" s="1">
        <f>COUNT(C54:C60)</f>
        <v>7</v>
      </c>
      <c r="D35" s="2" t="s">
        <v>41</v>
      </c>
    </row>
    <row r="36" spans="2:4">
      <c r="B36" s="1" t="s">
        <v>58</v>
      </c>
      <c r="C36" s="1">
        <f>n-1</f>
        <v>6</v>
      </c>
    </row>
    <row r="37" spans="2:4" ht="16">
      <c r="B37" s="1" t="s">
        <v>60</v>
      </c>
      <c r="C37" s="3" t="s">
        <v>59</v>
      </c>
      <c r="D37" s="2" t="s">
        <v>61</v>
      </c>
    </row>
    <row r="38" spans="2:4" ht="16">
      <c r="B38" s="1" t="s">
        <v>37</v>
      </c>
      <c r="C38" s="1">
        <f>(X_Bar-Mu_H0)/(S_X/n^0.5)</f>
        <v>1.597124400234442</v>
      </c>
      <c r="D38" s="2" t="s">
        <v>65</v>
      </c>
    </row>
    <row r="39" spans="2:4">
      <c r="C39" s="3" t="s">
        <v>64</v>
      </c>
    </row>
    <row r="40" spans="2:4">
      <c r="B40" s="1" t="str">
        <f>"P-value for H0 &gt;= "&amp;Mu_H0 &amp; " H1: Mu &lt; "&amp;Mu_H0</f>
        <v>P-value for H0 &gt;= 0.5 H1: Mu &lt; 0.5</v>
      </c>
      <c r="C40" s="1">
        <f>_xlfn.T.DIST(T_Stat,df,TRUE)</f>
        <v>0.91932407460402499</v>
      </c>
    </row>
    <row r="41" spans="2:4" ht="16">
      <c r="C41" s="3" t="s">
        <v>66</v>
      </c>
      <c r="D41" s="2" t="s">
        <v>69</v>
      </c>
    </row>
    <row r="42" spans="2:4">
      <c r="B42" s="1" t="str">
        <f>"P-value for H0 &lt;= "&amp;Mu_H0&amp; " H1: Mu &gt; "&amp;Mu_H0</f>
        <v>P-value for H0 &lt;= 0.5 H1: Mu &gt; 0.5</v>
      </c>
      <c r="C42" s="1">
        <f>1-_xlfn.T.DIST(T_Stat,df,TRUE)</f>
        <v>8.0675925395975012E-2</v>
      </c>
    </row>
    <row r="43" spans="2:4" ht="16">
      <c r="C43" s="3" t="s">
        <v>67</v>
      </c>
      <c r="D43" s="2" t="s">
        <v>68</v>
      </c>
    </row>
    <row r="44" spans="2:4">
      <c r="B44" s="1" t="str">
        <f>"P-value for H0 = " &amp;  Mu_H0&amp; " H1: Mu &lt;&gt; "&amp;Mu_H0</f>
        <v>P-value for H0 = 0.5 H1: Mu &lt;&gt; 0.5</v>
      </c>
      <c r="C44" s="3">
        <f>MIN(_xlfn.T.DIST(T_Stat,df,TRUE),1-_xlfn.T.DIST(T_Stat,df,TRUE))*2</f>
        <v>0.16135185079195002</v>
      </c>
    </row>
    <row r="45" spans="2:4" ht="48">
      <c r="C45" s="3" t="s">
        <v>70</v>
      </c>
      <c r="D45" s="2" t="s">
        <v>71</v>
      </c>
    </row>
    <row r="49" spans="1:4" ht="16">
      <c r="A49" s="1" t="s">
        <v>25</v>
      </c>
      <c r="B49" s="3" t="s">
        <v>44</v>
      </c>
      <c r="C49" s="1">
        <f>AVERAGE(C54:C60)</f>
        <v>0.65382341508480957</v>
      </c>
      <c r="D49" s="2" t="s">
        <v>51</v>
      </c>
    </row>
    <row r="50" spans="1:4" ht="16">
      <c r="A50" s="1" t="s">
        <v>43</v>
      </c>
      <c r="B50" s="3" t="s">
        <v>45</v>
      </c>
      <c r="C50" s="1">
        <f>_xlfn.STDEV.S(C54:C60)</f>
        <v>0.25481953821087905</v>
      </c>
      <c r="D50" s="2" t="s">
        <v>50</v>
      </c>
    </row>
    <row r="51" spans="1:4" ht="16">
      <c r="A51" s="1" t="s">
        <v>42</v>
      </c>
      <c r="B51" s="3" t="s">
        <v>46</v>
      </c>
      <c r="C51" s="1">
        <f>_xlfn.STDEV.P(C54:C60)</f>
        <v>0.23591705029039153</v>
      </c>
      <c r="D51" s="2" t="s">
        <v>49</v>
      </c>
    </row>
    <row r="52" spans="1:4" ht="16">
      <c r="A52" s="1" t="s">
        <v>41</v>
      </c>
      <c r="B52" s="3" t="s">
        <v>47</v>
      </c>
      <c r="C52" s="3">
        <f>COUNT(C54:C60)</f>
        <v>7</v>
      </c>
      <c r="D52" s="2" t="s">
        <v>48</v>
      </c>
    </row>
    <row r="54" spans="1:4" ht="16">
      <c r="C54" s="5">
        <v>0.31885353581208797</v>
      </c>
      <c r="D54" s="2" t="s">
        <v>73</v>
      </c>
    </row>
    <row r="55" spans="1:4">
      <c r="C55" s="5">
        <v>0.50045274651681892</v>
      </c>
    </row>
    <row r="56" spans="1:4">
      <c r="C56" s="5">
        <v>0.52360374892631401</v>
      </c>
    </row>
    <row r="57" spans="1:4">
      <c r="C57" s="5">
        <v>0.498119870637033</v>
      </c>
    </row>
    <row r="58" spans="1:4">
      <c r="C58" s="5">
        <v>0.8282434128917876</v>
      </c>
    </row>
    <row r="59" spans="1:4">
      <c r="C59" s="5">
        <v>0.91953096438205684</v>
      </c>
    </row>
    <row r="60" spans="1:4">
      <c r="C60" s="5">
        <v>0.98795962642756907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BE22-A10E-0D4F-918A-987CFC5C78C0}">
  <dimension ref="A1:B15"/>
  <sheetViews>
    <sheetView workbookViewId="0">
      <selection activeCell="E27" sqref="E27"/>
    </sheetView>
  </sheetViews>
  <sheetFormatPr baseColWidth="10" defaultRowHeight="15"/>
  <sheetData>
    <row r="1" spans="1:2">
      <c r="A1" s="75" t="s">
        <v>144</v>
      </c>
      <c r="B1" s="75"/>
    </row>
    <row r="3" spans="1:2">
      <c r="A3" s="76" t="s">
        <v>145</v>
      </c>
      <c r="B3" s="76"/>
    </row>
    <row r="4" spans="1:2">
      <c r="A4" s="76" t="s">
        <v>146</v>
      </c>
      <c r="B4" s="76">
        <v>0.25</v>
      </c>
    </row>
    <row r="5" spans="1:2">
      <c r="A5" s="76"/>
      <c r="B5" s="76">
        <v>-0.67448975</v>
      </c>
    </row>
    <row r="6" spans="1:2">
      <c r="A6" s="76"/>
      <c r="B6" s="76"/>
    </row>
    <row r="7" spans="1:2">
      <c r="A7" s="76" t="s">
        <v>147</v>
      </c>
      <c r="B7" s="76"/>
    </row>
    <row r="8" spans="1:2">
      <c r="A8" s="76" t="s">
        <v>146</v>
      </c>
      <c r="B8" s="76">
        <v>0.98</v>
      </c>
    </row>
    <row r="9" spans="1:2">
      <c r="A9" s="76"/>
      <c r="B9" s="76">
        <v>-2.053748911</v>
      </c>
    </row>
    <row r="10" spans="1:2">
      <c r="A10" s="76"/>
      <c r="B10" s="76"/>
    </row>
    <row r="11" spans="1:2">
      <c r="A11" s="77" t="s">
        <v>148</v>
      </c>
      <c r="B11" s="77"/>
    </row>
    <row r="12" spans="1:2">
      <c r="A12" s="77" t="s">
        <v>28</v>
      </c>
      <c r="B12" s="77">
        <v>1</v>
      </c>
    </row>
    <row r="13" spans="1:2">
      <c r="A13" s="77" t="s">
        <v>146</v>
      </c>
      <c r="B13" s="77">
        <v>-0.1</v>
      </c>
    </row>
    <row r="14" spans="1:2">
      <c r="A14" s="77"/>
      <c r="B14" s="77">
        <v>0.64749673399999996</v>
      </c>
    </row>
    <row r="15" spans="1:2">
      <c r="A15" s="77"/>
      <c r="B15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CB9C-2D70-4904-BE40-1B1D59C66218}">
  <dimension ref="A1:Q71"/>
  <sheetViews>
    <sheetView tabSelected="1" topLeftCell="B1" zoomScale="64" workbookViewId="0">
      <selection activeCell="P53" sqref="P53"/>
    </sheetView>
  </sheetViews>
  <sheetFormatPr baseColWidth="10" defaultColWidth="11" defaultRowHeight="15"/>
  <cols>
    <col min="1" max="1" width="22.1640625" bestFit="1" customWidth="1"/>
    <col min="2" max="2" width="21.83203125" customWidth="1"/>
    <col min="3" max="3" width="12.6640625" bestFit="1" customWidth="1"/>
    <col min="4" max="4" width="22.83203125" bestFit="1" customWidth="1"/>
    <col min="5" max="5" width="12.6640625" bestFit="1" customWidth="1"/>
    <col min="7" max="7" width="22.83203125" bestFit="1" customWidth="1"/>
    <col min="9" max="9" width="8.5" customWidth="1"/>
    <col min="10" max="10" width="22.83203125" bestFit="1" customWidth="1"/>
    <col min="13" max="13" width="22.83203125" bestFit="1" customWidth="1"/>
    <col min="16" max="16" width="30.6640625" bestFit="1" customWidth="1"/>
  </cols>
  <sheetData>
    <row r="1" spans="1:8">
      <c r="A1" s="6" t="s">
        <v>79</v>
      </c>
      <c r="B1" s="7"/>
      <c r="C1" s="7"/>
      <c r="D1" s="7"/>
      <c r="E1" s="7"/>
      <c r="F1" s="7"/>
      <c r="G1" s="7"/>
      <c r="H1" s="8"/>
    </row>
    <row r="2" spans="1:8">
      <c r="A2" s="9" t="s">
        <v>80</v>
      </c>
      <c r="B2" s="10"/>
      <c r="D2" s="10" t="s">
        <v>81</v>
      </c>
      <c r="E2" s="10"/>
      <c r="G2" s="10" t="s">
        <v>82</v>
      </c>
      <c r="H2" s="11"/>
    </row>
    <row r="3" spans="1:8">
      <c r="A3" t="s">
        <v>83</v>
      </c>
      <c r="B3" s="12">
        <v>2</v>
      </c>
      <c r="D3" t="s">
        <v>83</v>
      </c>
      <c r="E3" s="12">
        <v>2</v>
      </c>
      <c r="G3" t="s">
        <v>83</v>
      </c>
      <c r="H3" s="13">
        <v>2</v>
      </c>
    </row>
    <row r="4" spans="1:8">
      <c r="A4" s="14" t="s">
        <v>84</v>
      </c>
      <c r="B4" s="12">
        <v>4</v>
      </c>
      <c r="C4" s="15"/>
      <c r="D4" s="15" t="s">
        <v>84</v>
      </c>
      <c r="E4" s="12">
        <v>4</v>
      </c>
      <c r="G4" s="15" t="s">
        <v>84</v>
      </c>
      <c r="H4" s="13">
        <v>4</v>
      </c>
    </row>
    <row r="5" spans="1:8">
      <c r="A5" s="14" t="s">
        <v>85</v>
      </c>
      <c r="B5" s="16">
        <f>1/6</f>
        <v>0.16666666666666666</v>
      </c>
      <c r="C5" s="15"/>
      <c r="D5" s="15" t="s">
        <v>85</v>
      </c>
      <c r="E5" s="16">
        <f>1/6</f>
        <v>0.16666666666666666</v>
      </c>
      <c r="G5" s="15" t="s">
        <v>85</v>
      </c>
      <c r="H5" s="17">
        <f>1/6</f>
        <v>0.16666666666666666</v>
      </c>
    </row>
    <row r="6" spans="1:8">
      <c r="A6" s="18"/>
      <c r="C6" s="19"/>
      <c r="H6" s="20"/>
    </row>
    <row r="7" spans="1:8">
      <c r="A7" s="14" t="s">
        <v>86</v>
      </c>
      <c r="B7" s="21">
        <f>_xlfn.BINOM.DIST(B3,B4,B5,FALSE)</f>
        <v>0.11574074074074071</v>
      </c>
      <c r="D7" s="15" t="s">
        <v>86</v>
      </c>
      <c r="E7" s="21">
        <f>_xlfn.BINOM.DIST(E3,E4,E5,TRUE)</f>
        <v>0.98379629629629628</v>
      </c>
      <c r="G7" s="15" t="s">
        <v>86</v>
      </c>
      <c r="H7" s="22">
        <f>1-_xlfn.BINOM.DIST(H3,H4,H5,TRUE)</f>
        <v>1.620370370370372E-2</v>
      </c>
    </row>
    <row r="8" spans="1:8">
      <c r="A8" s="18"/>
      <c r="H8" s="20"/>
    </row>
    <row r="9" spans="1:8" ht="16">
      <c r="A9" s="23" t="s">
        <v>87</v>
      </c>
      <c r="B9" s="24"/>
      <c r="C9" s="24"/>
      <c r="D9" s="24"/>
      <c r="E9" s="24"/>
      <c r="F9" s="24"/>
      <c r="G9" s="24"/>
      <c r="H9" s="25"/>
    </row>
    <row r="10" spans="1:8">
      <c r="A10" t="s">
        <v>83</v>
      </c>
      <c r="B10" s="26">
        <v>2</v>
      </c>
      <c r="D10" t="s">
        <v>83</v>
      </c>
      <c r="E10" s="26">
        <v>1</v>
      </c>
      <c r="G10" t="s">
        <v>83</v>
      </c>
      <c r="H10" s="27">
        <v>2</v>
      </c>
    </row>
    <row r="11" spans="1:8">
      <c r="A11" s="14" t="s">
        <v>84</v>
      </c>
      <c r="B11" s="26">
        <v>4</v>
      </c>
      <c r="C11" s="15"/>
      <c r="D11" s="15" t="s">
        <v>84</v>
      </c>
      <c r="E11" s="26">
        <v>20</v>
      </c>
      <c r="G11" s="15" t="s">
        <v>84</v>
      </c>
      <c r="H11" s="27">
        <v>20</v>
      </c>
    </row>
    <row r="12" spans="1:8">
      <c r="A12" s="14" t="s">
        <v>85</v>
      </c>
      <c r="B12" s="28">
        <f>1/6</f>
        <v>0.16666666666666666</v>
      </c>
      <c r="C12" s="15"/>
      <c r="D12" s="15" t="s">
        <v>85</v>
      </c>
      <c r="E12" s="28">
        <v>0.1</v>
      </c>
      <c r="G12" s="15" t="s">
        <v>85</v>
      </c>
      <c r="H12" s="29">
        <v>0.3</v>
      </c>
    </row>
    <row r="13" spans="1:8">
      <c r="A13" s="18"/>
      <c r="C13" s="19"/>
      <c r="H13" s="20"/>
    </row>
    <row r="14" spans="1:8">
      <c r="A14" s="14" t="s">
        <v>86</v>
      </c>
      <c r="B14" s="21">
        <f>_xlfn.BINOM.DIST(B10,B11,B12,FALSE)</f>
        <v>0.11574074074074071</v>
      </c>
      <c r="D14" s="15" t="s">
        <v>86</v>
      </c>
      <c r="E14" s="85">
        <f>_xlfn.BINOM.DIST(E10,E11,E12,TRUE)</f>
        <v>0.39174699812516767</v>
      </c>
      <c r="G14" s="15" t="s">
        <v>86</v>
      </c>
      <c r="H14" s="22">
        <f>1-_xlfn.BINOM.DIST(H10,H11,H12,TRUE)</f>
        <v>0.96451686770153133</v>
      </c>
    </row>
    <row r="15" spans="1:8" ht="16" thickBot="1">
      <c r="A15" s="30"/>
      <c r="B15" s="31"/>
      <c r="C15" s="31"/>
      <c r="D15" s="31"/>
      <c r="E15" s="31"/>
      <c r="F15" s="31"/>
      <c r="G15" s="31"/>
      <c r="H15" s="32"/>
    </row>
    <row r="16" spans="1:8" ht="16" thickBot="1"/>
    <row r="17" spans="1:17">
      <c r="A17" s="6" t="s">
        <v>88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1:17">
      <c r="A18" s="9" t="s">
        <v>80</v>
      </c>
      <c r="B18" s="10"/>
      <c r="D18" s="10" t="s">
        <v>89</v>
      </c>
      <c r="E18" s="10"/>
      <c r="G18" s="10" t="s">
        <v>90</v>
      </c>
      <c r="H18" s="10"/>
      <c r="J18" s="10" t="s">
        <v>91</v>
      </c>
      <c r="K18" s="10"/>
      <c r="L18" s="10"/>
      <c r="M18" s="10"/>
      <c r="N18" s="11"/>
    </row>
    <row r="19" spans="1:17">
      <c r="A19" s="18" t="s">
        <v>92</v>
      </c>
      <c r="B19" s="12">
        <v>0</v>
      </c>
      <c r="D19" t="s">
        <v>92</v>
      </c>
      <c r="E19" s="12">
        <v>2</v>
      </c>
      <c r="G19" t="s">
        <v>92</v>
      </c>
      <c r="H19" s="12">
        <v>2</v>
      </c>
      <c r="J19" t="s">
        <v>92</v>
      </c>
      <c r="K19" s="12">
        <v>1</v>
      </c>
      <c r="M19" t="s">
        <v>92</v>
      </c>
      <c r="N19" s="13">
        <v>4</v>
      </c>
      <c r="O19" s="15"/>
      <c r="P19" t="s">
        <v>156</v>
      </c>
      <c r="Q19" s="38">
        <f>Q20*Q21*Q22</f>
        <v>8</v>
      </c>
    </row>
    <row r="20" spans="1:17">
      <c r="A20" s="14" t="s">
        <v>93</v>
      </c>
      <c r="B20" s="12">
        <v>0.96</v>
      </c>
      <c r="C20" s="15"/>
      <c r="D20" s="14" t="s">
        <v>93</v>
      </c>
      <c r="E20" s="12">
        <v>2.2999999999999998</v>
      </c>
      <c r="G20" s="14" t="s">
        <v>93</v>
      </c>
      <c r="H20" s="12">
        <v>2.2999999999999998</v>
      </c>
      <c r="J20" s="14" t="s">
        <v>93</v>
      </c>
      <c r="K20" s="12">
        <v>2.2999999999999998</v>
      </c>
      <c r="M20" s="14" t="s">
        <v>93</v>
      </c>
      <c r="N20" s="13">
        <v>2.2999999999999998</v>
      </c>
      <c r="O20" s="15"/>
      <c r="P20" t="s">
        <v>157</v>
      </c>
      <c r="Q20" s="43">
        <v>8</v>
      </c>
    </row>
    <row r="21" spans="1:17">
      <c r="A21" s="18"/>
      <c r="C21" s="19"/>
      <c r="N21" s="20"/>
      <c r="P21" t="s">
        <v>158</v>
      </c>
      <c r="Q21" s="43">
        <f>1/10</f>
        <v>0.1</v>
      </c>
    </row>
    <row r="22" spans="1:17">
      <c r="A22" s="14" t="s">
        <v>86</v>
      </c>
      <c r="B22" s="21">
        <f>_xlfn.POISSON.DIST(B19,B20,FALSE)</f>
        <v>0.38289288597511206</v>
      </c>
      <c r="D22" s="15" t="s">
        <v>86</v>
      </c>
      <c r="E22" s="85">
        <f>_xlfn.POISSON.DIST(E19,E20,TRUE)</f>
        <v>0.59603882593206814</v>
      </c>
      <c r="G22" s="15" t="s">
        <v>86</v>
      </c>
      <c r="H22" s="85">
        <f>1-_xlfn.POISSON.DIST(H19,H20,TRUE)</f>
        <v>0.40396117406793186</v>
      </c>
      <c r="J22" s="15" t="s">
        <v>86</v>
      </c>
      <c r="K22" s="12">
        <f>_xlfn.POISSON.DIST(K19,K20,TRUE)</f>
        <v>0.33085418428525237</v>
      </c>
      <c r="M22" s="15" t="s">
        <v>86</v>
      </c>
      <c r="N22" s="13">
        <f>_xlfn.POISSON.DIST(N19,N20,TRUE)</f>
        <v>0.91624928072059841</v>
      </c>
      <c r="O22" s="15"/>
      <c r="P22" t="s">
        <v>159</v>
      </c>
      <c r="Q22" s="43">
        <v>10</v>
      </c>
    </row>
    <row r="23" spans="1:17" ht="16">
      <c r="A23" s="18"/>
      <c r="J23" s="33">
        <f>N22-K22</f>
        <v>0.58539509643534604</v>
      </c>
      <c r="K23" s="33"/>
      <c r="L23" s="33"/>
      <c r="M23" s="33"/>
      <c r="N23" s="34"/>
    </row>
    <row r="24" spans="1:17" ht="16" customHeight="1">
      <c r="A24" s="18"/>
      <c r="N24" s="20"/>
    </row>
    <row r="25" spans="1:17" ht="16">
      <c r="A25" s="23" t="s">
        <v>94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1:17">
      <c r="A26" s="9" t="s">
        <v>80</v>
      </c>
      <c r="B26" s="10"/>
      <c r="D26" s="10" t="s">
        <v>89</v>
      </c>
      <c r="E26" s="10"/>
      <c r="G26" s="10" t="s">
        <v>90</v>
      </c>
      <c r="H26" s="10"/>
      <c r="J26" s="10" t="s">
        <v>91</v>
      </c>
      <c r="K26" s="10"/>
      <c r="L26" s="10"/>
      <c r="M26" s="10"/>
      <c r="N26" s="11"/>
    </row>
    <row r="27" spans="1:17">
      <c r="A27" s="18" t="s">
        <v>92</v>
      </c>
      <c r="B27" s="26">
        <v>0</v>
      </c>
      <c r="D27" t="s">
        <v>92</v>
      </c>
      <c r="E27" s="26">
        <v>8</v>
      </c>
      <c r="G27" t="s">
        <v>92</v>
      </c>
      <c r="H27" s="26">
        <v>200</v>
      </c>
      <c r="J27" t="s">
        <v>92</v>
      </c>
      <c r="K27" s="26">
        <v>1</v>
      </c>
      <c r="M27" t="s">
        <v>92</v>
      </c>
      <c r="N27" s="27">
        <v>4</v>
      </c>
    </row>
    <row r="28" spans="1:17">
      <c r="A28" s="14" t="s">
        <v>93</v>
      </c>
      <c r="B28" s="26">
        <f>(1/10)*2*3</f>
        <v>0.60000000000000009</v>
      </c>
      <c r="C28" s="15"/>
      <c r="D28" s="14" t="s">
        <v>93</v>
      </c>
      <c r="E28" s="26">
        <v>8</v>
      </c>
      <c r="G28" s="14" t="s">
        <v>93</v>
      </c>
      <c r="H28" s="26">
        <v>195</v>
      </c>
      <c r="J28" s="14" t="s">
        <v>93</v>
      </c>
      <c r="K28" s="26">
        <v>2.2999999999999998</v>
      </c>
      <c r="M28" s="14" t="s">
        <v>93</v>
      </c>
      <c r="N28" s="27">
        <v>2.2999999999999998</v>
      </c>
    </row>
    <row r="29" spans="1:17">
      <c r="A29" s="18"/>
      <c r="C29" s="19"/>
      <c r="N29" s="20"/>
    </row>
    <row r="30" spans="1:17">
      <c r="A30" s="14" t="s">
        <v>86</v>
      </c>
      <c r="B30" s="85">
        <f>_xlfn.POISSON.DIST(B27,B28,FALSE)</f>
        <v>0.54881163609402639</v>
      </c>
      <c r="D30" s="15" t="s">
        <v>86</v>
      </c>
      <c r="E30" s="85">
        <f>_xlfn.POISSON.DIST(E27,E28,TRUE)</f>
        <v>0.59254734143759147</v>
      </c>
      <c r="G30" s="15" t="s">
        <v>86</v>
      </c>
      <c r="H30" s="85">
        <f>1-_xlfn.POISSON.DIST(H27,H28,TRUE)</f>
        <v>0.34313579732682187</v>
      </c>
      <c r="J30" s="15" t="s">
        <v>86</v>
      </c>
      <c r="K30" s="12">
        <f>_xlfn.POISSON.DIST(K27,K28,TRUE)</f>
        <v>0.33085418428525237</v>
      </c>
      <c r="M30" s="15" t="s">
        <v>86</v>
      </c>
      <c r="N30" s="13">
        <f>_xlfn.POISSON.DIST(N27,N28,TRUE)</f>
        <v>0.91624928072059841</v>
      </c>
    </row>
    <row r="31" spans="1:17" ht="16">
      <c r="A31" s="18"/>
      <c r="J31" s="33">
        <f>N30-K30</f>
        <v>0.58539509643534604</v>
      </c>
      <c r="K31" s="33"/>
      <c r="L31" s="33"/>
      <c r="M31" s="33"/>
      <c r="N31" s="34"/>
    </row>
    <row r="32" spans="1:17">
      <c r="A32" s="18"/>
      <c r="N32" s="20"/>
    </row>
    <row r="33" spans="1:14" ht="16" thickBo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</row>
    <row r="34" spans="1:14" ht="16" thickBot="1"/>
    <row r="35" spans="1:14" ht="16">
      <c r="A35" s="35" t="s">
        <v>95</v>
      </c>
      <c r="B35" s="36"/>
      <c r="C35" s="36"/>
      <c r="D35" s="36"/>
      <c r="E35" s="36"/>
      <c r="F35" s="36"/>
      <c r="G35" s="36"/>
      <c r="H35" s="36"/>
      <c r="I35" s="36"/>
      <c r="J35" s="36"/>
      <c r="K35" s="37"/>
    </row>
    <row r="36" spans="1:14">
      <c r="A36" s="9" t="s">
        <v>96</v>
      </c>
      <c r="B36" s="10"/>
      <c r="D36" s="10" t="s">
        <v>97</v>
      </c>
      <c r="E36" s="10"/>
      <c r="G36" s="10" t="s">
        <v>98</v>
      </c>
      <c r="H36" s="10"/>
      <c r="I36" s="10"/>
      <c r="J36" s="10"/>
      <c r="K36" s="11"/>
    </row>
    <row r="37" spans="1:14">
      <c r="A37" s="18" t="s">
        <v>28</v>
      </c>
      <c r="B37" s="38">
        <v>365</v>
      </c>
      <c r="D37" t="s">
        <v>28</v>
      </c>
      <c r="E37" s="38">
        <v>365</v>
      </c>
      <c r="G37" t="s">
        <v>28</v>
      </c>
      <c r="H37" s="38">
        <v>345</v>
      </c>
      <c r="J37" t="s">
        <v>28</v>
      </c>
      <c r="K37" s="39">
        <v>355</v>
      </c>
    </row>
    <row r="38" spans="1:14">
      <c r="A38" s="18" t="s">
        <v>99</v>
      </c>
      <c r="B38" s="38">
        <v>349</v>
      </c>
      <c r="D38" t="s">
        <v>99</v>
      </c>
      <c r="E38" s="38">
        <v>350</v>
      </c>
      <c r="G38" t="s">
        <v>99</v>
      </c>
      <c r="H38" s="38">
        <v>350</v>
      </c>
      <c r="J38" t="s">
        <v>99</v>
      </c>
      <c r="K38" s="39">
        <v>350</v>
      </c>
    </row>
    <row r="39" spans="1:14">
      <c r="A39" s="18" t="s">
        <v>100</v>
      </c>
      <c r="B39" s="38">
        <v>10</v>
      </c>
      <c r="D39" t="s">
        <v>100</v>
      </c>
      <c r="E39" s="38">
        <v>10</v>
      </c>
      <c r="G39" t="s">
        <v>100</v>
      </c>
      <c r="H39" s="38">
        <v>10</v>
      </c>
      <c r="J39" t="s">
        <v>100</v>
      </c>
      <c r="K39" s="39">
        <v>10</v>
      </c>
    </row>
    <row r="40" spans="1:14" ht="16">
      <c r="A40" s="14" t="s">
        <v>101</v>
      </c>
      <c r="B40" s="40">
        <f>_xlfn.NORM.DIST(B37,B38,B39,TRUE)</f>
        <v>0.94520070830044201</v>
      </c>
      <c r="D40" s="15" t="s">
        <v>101</v>
      </c>
      <c r="E40" s="38">
        <f>_xlfn.NORM.DIST(E37,E38,E39,TRUE)</f>
        <v>0.93319279873114191</v>
      </c>
      <c r="G40" s="15" t="s">
        <v>101</v>
      </c>
      <c r="H40" s="38">
        <f>_xlfn.NORM.DIST(H37,H38,H39,TRUE)</f>
        <v>0.30853753872598688</v>
      </c>
      <c r="J40" s="15" t="s">
        <v>101</v>
      </c>
      <c r="K40" s="39">
        <f>_xlfn.NORM.DIST(K37,K38,K39,TRUE)</f>
        <v>0.69146246127401312</v>
      </c>
    </row>
    <row r="41" spans="1:14" ht="16">
      <c r="A41" s="18"/>
      <c r="E41" s="40">
        <f>1-E40</f>
        <v>6.6807201268858085E-2</v>
      </c>
      <c r="G41" s="41">
        <f>K40-H40</f>
        <v>0.38292492254802624</v>
      </c>
      <c r="H41" s="41"/>
      <c r="I41" s="41"/>
      <c r="J41" s="41"/>
      <c r="K41" s="42"/>
    </row>
    <row r="42" spans="1:14">
      <c r="A42" s="18"/>
      <c r="K42" s="20"/>
    </row>
    <row r="43" spans="1:14" ht="16">
      <c r="A43" s="23" t="s">
        <v>94</v>
      </c>
      <c r="B43" s="24"/>
      <c r="C43" s="24"/>
      <c r="D43" s="24"/>
      <c r="E43" s="24"/>
      <c r="F43" s="24"/>
      <c r="G43" s="24"/>
      <c r="H43" s="24"/>
      <c r="I43" s="24"/>
      <c r="J43" s="24"/>
      <c r="K43" s="25"/>
    </row>
    <row r="44" spans="1:14">
      <c r="A44" s="18" t="s">
        <v>28</v>
      </c>
      <c r="B44" s="43">
        <v>365</v>
      </c>
      <c r="D44" t="s">
        <v>28</v>
      </c>
      <c r="E44" s="43">
        <v>245</v>
      </c>
      <c r="G44" t="s">
        <v>28</v>
      </c>
      <c r="H44" s="43">
        <v>345</v>
      </c>
      <c r="J44" t="s">
        <v>28</v>
      </c>
      <c r="K44" s="44">
        <v>355</v>
      </c>
    </row>
    <row r="45" spans="1:14">
      <c r="A45" s="18" t="s">
        <v>99</v>
      </c>
      <c r="B45" s="43">
        <v>349</v>
      </c>
      <c r="D45" t="s">
        <v>99</v>
      </c>
      <c r="E45" s="43">
        <v>210</v>
      </c>
      <c r="G45" t="s">
        <v>99</v>
      </c>
      <c r="H45" s="43">
        <v>350</v>
      </c>
      <c r="J45" t="s">
        <v>99</v>
      </c>
      <c r="K45" s="44">
        <v>350</v>
      </c>
    </row>
    <row r="46" spans="1:14">
      <c r="A46" s="18" t="s">
        <v>100</v>
      </c>
      <c r="B46" s="43">
        <v>10</v>
      </c>
      <c r="D46" t="s">
        <v>100</v>
      </c>
      <c r="E46" s="43">
        <v>13.228757</v>
      </c>
      <c r="G46" t="s">
        <v>100</v>
      </c>
      <c r="H46" s="43">
        <v>10</v>
      </c>
      <c r="J46" t="s">
        <v>100</v>
      </c>
      <c r="K46" s="44">
        <v>10</v>
      </c>
    </row>
    <row r="47" spans="1:14" ht="16">
      <c r="A47" s="14" t="s">
        <v>101</v>
      </c>
      <c r="B47" s="86">
        <f>_xlfn.NORM.DIST(B44,B45,B46,TRUE)</f>
        <v>0.94520070830044201</v>
      </c>
      <c r="D47" s="15" t="s">
        <v>101</v>
      </c>
      <c r="E47" s="38">
        <f>_xlfn.NORM.DIST(E44,E45,E46,TRUE)</f>
        <v>0.99592451313184249</v>
      </c>
      <c r="G47" s="15" t="s">
        <v>101</v>
      </c>
      <c r="H47" s="38">
        <f>_xlfn.NORM.DIST(H44,H45,H46,TRUE)</f>
        <v>0.30853753872598688</v>
      </c>
      <c r="J47" s="15" t="s">
        <v>101</v>
      </c>
      <c r="K47" s="39">
        <f>_xlfn.NORM.DIST(K44,K45,K46,TRUE)</f>
        <v>0.69146246127401312</v>
      </c>
    </row>
    <row r="48" spans="1:14" ht="17" thickBot="1">
      <c r="A48" s="30"/>
      <c r="B48" s="31"/>
      <c r="C48" s="31"/>
      <c r="D48" s="31"/>
      <c r="E48" s="84">
        <f>1-E47</f>
        <v>4.0754868681575074E-3</v>
      </c>
      <c r="F48" s="31"/>
      <c r="G48" s="45">
        <f>K47-H47</f>
        <v>0.38292492254802624</v>
      </c>
      <c r="H48" s="46"/>
      <c r="I48" s="46"/>
      <c r="J48" s="46"/>
      <c r="K48" s="47"/>
    </row>
    <row r="49" spans="1:16" ht="16" thickBot="1"/>
    <row r="50" spans="1:16" ht="16" customHeight="1">
      <c r="A50" s="35" t="s">
        <v>102</v>
      </c>
      <c r="B50" s="36"/>
      <c r="C50" s="36"/>
      <c r="D50" s="36"/>
      <c r="E50" s="36"/>
      <c r="F50" s="36"/>
      <c r="G50" s="36"/>
      <c r="H50" s="37"/>
      <c r="I50" s="48"/>
      <c r="J50" s="48"/>
      <c r="K50" s="48"/>
    </row>
    <row r="51" spans="1:16">
      <c r="A51" s="9" t="s">
        <v>141</v>
      </c>
      <c r="B51" s="78"/>
      <c r="D51" s="9" t="s">
        <v>143</v>
      </c>
      <c r="E51" s="78"/>
    </row>
    <row r="52" spans="1:16" ht="16">
      <c r="A52" s="18" t="s">
        <v>142</v>
      </c>
      <c r="B52" s="40">
        <v>0.94</v>
      </c>
      <c r="D52" s="18" t="s">
        <v>142</v>
      </c>
      <c r="E52" s="40">
        <v>0.95</v>
      </c>
      <c r="G52" t="s">
        <v>139</v>
      </c>
      <c r="H52" s="43">
        <v>30</v>
      </c>
      <c r="L52" t="s">
        <v>28</v>
      </c>
      <c r="M52">
        <v>245</v>
      </c>
      <c r="P52">
        <f>25-8.22</f>
        <v>16.78</v>
      </c>
    </row>
    <row r="53" spans="1:16">
      <c r="A53" s="18" t="s">
        <v>99</v>
      </c>
      <c r="B53" s="38">
        <v>30</v>
      </c>
      <c r="D53" t="s">
        <v>99</v>
      </c>
      <c r="E53" s="38">
        <v>30</v>
      </c>
      <c r="G53" t="s">
        <v>149</v>
      </c>
      <c r="H53" s="43">
        <v>5</v>
      </c>
      <c r="L53" t="s">
        <v>139</v>
      </c>
      <c r="M53">
        <v>210</v>
      </c>
    </row>
    <row r="54" spans="1:16">
      <c r="A54" s="18" t="s">
        <v>100</v>
      </c>
      <c r="B54" s="38">
        <v>5</v>
      </c>
      <c r="D54" t="s">
        <v>100</v>
      </c>
      <c r="E54" s="38">
        <v>5</v>
      </c>
      <c r="G54" t="s">
        <v>150</v>
      </c>
      <c r="H54" s="43">
        <v>0.95</v>
      </c>
      <c r="L54" t="s">
        <v>153</v>
      </c>
      <c r="M54">
        <v>13.228756555322953</v>
      </c>
    </row>
    <row r="55" spans="1:16" ht="16">
      <c r="A55" s="14" t="s">
        <v>101</v>
      </c>
      <c r="B55" s="86">
        <f>_xlfn.NORM.INV(B52,B53,B54)</f>
        <v>37.773867972984263</v>
      </c>
      <c r="D55" s="15" t="s">
        <v>101</v>
      </c>
      <c r="E55" s="40">
        <f>_xlfn.NORM.INV(E52,E53,E54)</f>
        <v>38.224268134757359</v>
      </c>
      <c r="G55" t="s">
        <v>40</v>
      </c>
      <c r="H55" s="43">
        <v>7</v>
      </c>
    </row>
    <row r="56" spans="1:16" ht="16">
      <c r="A56" s="18"/>
      <c r="E56" s="49"/>
      <c r="I56" s="41"/>
      <c r="J56" s="41"/>
      <c r="K56" s="41"/>
    </row>
    <row r="57" spans="1:16" ht="16">
      <c r="A57" s="23" t="s">
        <v>94</v>
      </c>
      <c r="B57" s="79"/>
      <c r="C57" s="79"/>
      <c r="D57" s="79"/>
      <c r="E57" s="79"/>
      <c r="F57" s="80"/>
      <c r="G57" s="81" t="s">
        <v>151</v>
      </c>
      <c r="H57" s="40">
        <f>_xlfn.NORM.S.INV(H54)</f>
        <v>1.6448536269514715</v>
      </c>
      <c r="L57" t="s">
        <v>154</v>
      </c>
      <c r="M57">
        <f>(M52-M53)/M54</f>
        <v>2.6457513110645907</v>
      </c>
    </row>
    <row r="58" spans="1:16" ht="16">
      <c r="A58" s="18" t="s">
        <v>142</v>
      </c>
      <c r="B58" s="50">
        <v>0.94</v>
      </c>
      <c r="D58" s="18" t="s">
        <v>142</v>
      </c>
      <c r="E58" s="50">
        <v>0.93319279899999996</v>
      </c>
      <c r="L58" t="s">
        <v>155</v>
      </c>
      <c r="M58">
        <f>_xlfn.NORM.S.DIST(M57,TRUE)</f>
        <v>0.99592451420324868</v>
      </c>
    </row>
    <row r="59" spans="1:16">
      <c r="A59" s="18" t="s">
        <v>99</v>
      </c>
      <c r="B59" s="43">
        <v>30</v>
      </c>
      <c r="D59" t="s">
        <v>99</v>
      </c>
      <c r="E59" s="43">
        <v>30</v>
      </c>
      <c r="G59" s="83" t="s">
        <v>152</v>
      </c>
      <c r="H59" s="82">
        <f>H52+(H57*H53*(SQRT(H55)))</f>
        <v>51.759368200081013</v>
      </c>
    </row>
    <row r="60" spans="1:16">
      <c r="A60" s="18" t="s">
        <v>100</v>
      </c>
      <c r="B60" s="43">
        <v>5</v>
      </c>
      <c r="D60" t="s">
        <v>100</v>
      </c>
      <c r="E60" s="43">
        <v>5</v>
      </c>
      <c r="G60" s="83"/>
    </row>
    <row r="61" spans="1:16" ht="16">
      <c r="A61" s="14" t="s">
        <v>101</v>
      </c>
      <c r="B61" s="86">
        <f>_xlfn.NORM.INV(B58,B59,B60)</f>
        <v>37.773867972984263</v>
      </c>
      <c r="D61" s="15" t="s">
        <v>101</v>
      </c>
      <c r="E61" s="40">
        <f>_xlfn.NORM.INV(E58,E59,E60)</f>
        <v>37.50000001037921</v>
      </c>
      <c r="G61" s="83"/>
    </row>
    <row r="62" spans="1:16" ht="16" thickBot="1">
      <c r="A62" s="30"/>
      <c r="B62" s="31"/>
      <c r="C62" s="31"/>
      <c r="D62" s="31"/>
      <c r="E62" s="31"/>
      <c r="F62" s="31"/>
      <c r="G62" s="83"/>
    </row>
    <row r="63" spans="1:16">
      <c r="G63" s="83"/>
      <c r="M63">
        <f>SQRT(7)</f>
        <v>2.6457513110645907</v>
      </c>
    </row>
    <row r="64" spans="1:16">
      <c r="G64" s="83"/>
      <c r="J64">
        <f>(SQRT(7*5))</f>
        <v>5.9160797830996161</v>
      </c>
      <c r="K64">
        <f>SQRT(5)</f>
        <v>2.2360679774997898</v>
      </c>
      <c r="M64">
        <f>M63*5</f>
        <v>13.228756555322953</v>
      </c>
    </row>
    <row r="65" spans="1:11">
      <c r="K65">
        <f>K64*7</f>
        <v>15.652475842498529</v>
      </c>
    </row>
    <row r="66" spans="1:11">
      <c r="A66">
        <f>1-(_xlfn.NORM.S.DIST(2.041241,TRUE))</f>
        <v>2.0613439137141309E-2</v>
      </c>
    </row>
    <row r="67" spans="1:11">
      <c r="A67" t="s">
        <v>103</v>
      </c>
    </row>
    <row r="69" spans="1:11">
      <c r="D69">
        <f>7*5</f>
        <v>35</v>
      </c>
    </row>
    <row r="70" spans="1:11">
      <c r="D70">
        <f>SQRT(D69)</f>
        <v>5.9160797830996161</v>
      </c>
    </row>
    <row r="71" spans="1:11">
      <c r="D71">
        <f>210*D70*1.645</f>
        <v>2043.7097610717624</v>
      </c>
    </row>
  </sheetData>
  <mergeCells count="27">
    <mergeCell ref="A57:E57"/>
    <mergeCell ref="G59:G64"/>
    <mergeCell ref="A36:B36"/>
    <mergeCell ref="D36:E36"/>
    <mergeCell ref="G36:K36"/>
    <mergeCell ref="A43:K43"/>
    <mergeCell ref="A50:H50"/>
    <mergeCell ref="A51:B51"/>
    <mergeCell ref="D51:E51"/>
    <mergeCell ref="A26:B26"/>
    <mergeCell ref="D26:E26"/>
    <mergeCell ref="G26:H26"/>
    <mergeCell ref="J26:N26"/>
    <mergeCell ref="J31:N31"/>
    <mergeCell ref="A35:K35"/>
    <mergeCell ref="A18:B18"/>
    <mergeCell ref="D18:E18"/>
    <mergeCell ref="G18:H18"/>
    <mergeCell ref="J18:N18"/>
    <mergeCell ref="J23:N23"/>
    <mergeCell ref="A25:N25"/>
    <mergeCell ref="A1:H1"/>
    <mergeCell ref="A2:B2"/>
    <mergeCell ref="D2:E2"/>
    <mergeCell ref="G2:H2"/>
    <mergeCell ref="A9:H9"/>
    <mergeCell ref="A17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30DE-46F9-144C-84E6-66ED74DF3179}">
  <dimension ref="A1:F39"/>
  <sheetViews>
    <sheetView workbookViewId="0">
      <selection activeCell="H35" sqref="H35"/>
    </sheetView>
  </sheetViews>
  <sheetFormatPr baseColWidth="10" defaultColWidth="12.6640625" defaultRowHeight="15.75" customHeight="1"/>
  <sheetData>
    <row r="1" spans="1:6" ht="15">
      <c r="A1" s="51"/>
      <c r="B1" s="51"/>
      <c r="C1" s="51"/>
    </row>
    <row r="2" spans="1:6" ht="15">
      <c r="A2" s="51"/>
      <c r="B2" s="51"/>
      <c r="C2" s="51"/>
    </row>
    <row r="3" spans="1:6" ht="15">
      <c r="A3" s="51"/>
      <c r="B3" s="51"/>
      <c r="C3" s="51"/>
    </row>
    <row r="4" spans="1:6" ht="15">
      <c r="A4" s="51"/>
      <c r="B4" s="52" t="s">
        <v>104</v>
      </c>
      <c r="C4" s="52" t="s">
        <v>105</v>
      </c>
    </row>
    <row r="5" spans="1:6" ht="15">
      <c r="A5" s="52" t="s">
        <v>106</v>
      </c>
      <c r="B5" s="53">
        <v>0.5</v>
      </c>
      <c r="C5" s="54">
        <f>A6*B5</f>
        <v>0.16666666666666666</v>
      </c>
      <c r="D5" s="55">
        <f>C5+C7</f>
        <v>0.33333333333333331</v>
      </c>
      <c r="E5" s="56" t="s">
        <v>107</v>
      </c>
      <c r="F5" s="56">
        <f>C5+C10</f>
        <v>0.27777777777777779</v>
      </c>
    </row>
    <row r="6" spans="1:6" ht="15">
      <c r="A6" s="54">
        <f>1/3</f>
        <v>0.33333333333333331</v>
      </c>
      <c r="B6" s="52" t="s">
        <v>108</v>
      </c>
      <c r="C6" s="52" t="s">
        <v>109</v>
      </c>
    </row>
    <row r="7" spans="1:6" ht="15">
      <c r="A7" s="51"/>
      <c r="B7" s="53">
        <f>1-B5</f>
        <v>0.5</v>
      </c>
      <c r="C7" s="54">
        <f>A6*B7</f>
        <v>0.16666666666666666</v>
      </c>
    </row>
    <row r="8" spans="1:6" ht="15">
      <c r="A8" s="51"/>
      <c r="B8" s="57">
        <f>B5+B7</f>
        <v>1</v>
      </c>
      <c r="C8" s="51"/>
    </row>
    <row r="9" spans="1:6" ht="15">
      <c r="A9" s="51"/>
      <c r="B9" s="52" t="s">
        <v>110</v>
      </c>
      <c r="C9" s="52" t="s">
        <v>111</v>
      </c>
    </row>
    <row r="10" spans="1:6" ht="15">
      <c r="A10" s="52" t="s">
        <v>112</v>
      </c>
      <c r="B10" s="53">
        <f>1/6</f>
        <v>0.16666666666666666</v>
      </c>
      <c r="C10" s="54">
        <f>A11*B10</f>
        <v>0.11111111111111112</v>
      </c>
      <c r="D10" s="55">
        <f>C10+C12</f>
        <v>0.66666666666666685</v>
      </c>
    </row>
    <row r="11" spans="1:6" ht="15">
      <c r="A11" s="54">
        <f>1-A6</f>
        <v>0.66666666666666674</v>
      </c>
      <c r="B11" s="58" t="s">
        <v>113</v>
      </c>
      <c r="C11" s="52" t="s">
        <v>114</v>
      </c>
    </row>
    <row r="12" spans="1:6" ht="15">
      <c r="A12" s="51"/>
      <c r="B12" s="53">
        <f>1-B10</f>
        <v>0.83333333333333337</v>
      </c>
      <c r="C12" s="54">
        <f>A11*B12</f>
        <v>0.55555555555555569</v>
      </c>
    </row>
    <row r="13" spans="1:6" ht="15">
      <c r="A13" s="51"/>
      <c r="B13" s="51"/>
      <c r="C13" s="51"/>
    </row>
    <row r="14" spans="1:6" ht="15">
      <c r="A14" s="57">
        <f>SUM(A6+A11)</f>
        <v>1</v>
      </c>
      <c r="B14" s="57">
        <f>B10+B12</f>
        <v>1</v>
      </c>
      <c r="C14" s="57">
        <f>SUM(C12,C10,C7,C5)</f>
        <v>1.0000000000000002</v>
      </c>
    </row>
    <row r="21" spans="1:6" ht="15">
      <c r="A21" s="51"/>
      <c r="B21" s="51"/>
      <c r="C21" s="51"/>
    </row>
    <row r="22" spans="1:6" ht="15">
      <c r="A22" s="51"/>
      <c r="B22" s="51"/>
      <c r="C22" s="51"/>
    </row>
    <row r="23" spans="1:6" ht="15">
      <c r="A23" s="51"/>
      <c r="B23" s="52" t="s">
        <v>115</v>
      </c>
      <c r="C23" s="52" t="s">
        <v>116</v>
      </c>
    </row>
    <row r="24" spans="1:6" ht="15">
      <c r="A24" s="52" t="s">
        <v>117</v>
      </c>
      <c r="B24" s="53">
        <v>0.95</v>
      </c>
      <c r="C24" s="59">
        <f>A25*B24</f>
        <v>0.33249999999999996</v>
      </c>
      <c r="D24" s="60">
        <f>C24+C26</f>
        <v>0.35</v>
      </c>
      <c r="E24" s="61">
        <f>C24+C29+C35</f>
        <v>0.92849999999999999</v>
      </c>
      <c r="F24" s="56">
        <f>E24/E25</f>
        <v>2.0633333333333335</v>
      </c>
    </row>
    <row r="25" spans="1:6" ht="15">
      <c r="A25" s="54">
        <v>0.35</v>
      </c>
      <c r="B25" s="52" t="s">
        <v>118</v>
      </c>
      <c r="C25" s="52" t="s">
        <v>119</v>
      </c>
      <c r="E25" s="61">
        <f>C24+C26+C35+C37</f>
        <v>0.45</v>
      </c>
    </row>
    <row r="26" spans="1:6" ht="15">
      <c r="A26" s="51"/>
      <c r="B26" s="53">
        <f>1-B24</f>
        <v>5.0000000000000044E-2</v>
      </c>
      <c r="C26" s="59">
        <f>A25*B26</f>
        <v>1.7500000000000016E-2</v>
      </c>
    </row>
    <row r="27" spans="1:6" ht="15">
      <c r="A27" s="51"/>
      <c r="B27" s="57">
        <f>B24+B26</f>
        <v>1</v>
      </c>
      <c r="C27" s="51"/>
    </row>
    <row r="28" spans="1:6" ht="15">
      <c r="A28" s="51"/>
      <c r="B28" s="52" t="s">
        <v>120</v>
      </c>
      <c r="C28" s="52" t="s">
        <v>121</v>
      </c>
    </row>
    <row r="29" spans="1:6" ht="15">
      <c r="A29" s="52" t="s">
        <v>122</v>
      </c>
      <c r="B29" s="53">
        <f>1-B31</f>
        <v>0.92</v>
      </c>
      <c r="C29" s="54">
        <f>A30*B29</f>
        <v>0.50600000000000012</v>
      </c>
      <c r="D29" s="55">
        <f>C29+C31</f>
        <v>0.55000000000000016</v>
      </c>
    </row>
    <row r="30" spans="1:6" ht="15">
      <c r="A30" s="54">
        <v>0.55000000000000004</v>
      </c>
      <c r="B30" s="58" t="s">
        <v>123</v>
      </c>
      <c r="C30" s="52" t="s">
        <v>124</v>
      </c>
    </row>
    <row r="31" spans="1:6" ht="15">
      <c r="A31" s="51"/>
      <c r="B31" s="53">
        <f>0.08</f>
        <v>0.08</v>
      </c>
      <c r="C31" s="54">
        <f>A30*B31</f>
        <v>4.4000000000000004E-2</v>
      </c>
    </row>
    <row r="32" spans="1:6" ht="15">
      <c r="A32" s="51"/>
      <c r="B32" s="57">
        <f>B29+B31</f>
        <v>1</v>
      </c>
      <c r="C32" s="51"/>
    </row>
    <row r="33" spans="1:4" ht="15">
      <c r="A33" s="51"/>
      <c r="B33" s="51"/>
      <c r="C33" s="51"/>
    </row>
    <row r="34" spans="1:4" ht="15">
      <c r="A34" s="51"/>
      <c r="B34" s="52" t="s">
        <v>125</v>
      </c>
      <c r="C34" s="52" t="s">
        <v>126</v>
      </c>
    </row>
    <row r="35" spans="1:4" ht="15">
      <c r="A35" s="52" t="s">
        <v>127</v>
      </c>
      <c r="B35" s="53">
        <v>0.9</v>
      </c>
      <c r="C35" s="59">
        <f>A36*B35</f>
        <v>9.0000000000000011E-2</v>
      </c>
      <c r="D35" s="60">
        <f>C35+C37</f>
        <v>0.1</v>
      </c>
    </row>
    <row r="36" spans="1:4" ht="15">
      <c r="A36" s="54">
        <v>0.1</v>
      </c>
      <c r="B36" s="58" t="s">
        <v>128</v>
      </c>
      <c r="C36" s="52" t="s">
        <v>129</v>
      </c>
    </row>
    <row r="37" spans="1:4" ht="15">
      <c r="A37" s="51"/>
      <c r="B37" s="53">
        <f>1-B35</f>
        <v>9.9999999999999978E-2</v>
      </c>
      <c r="C37" s="59">
        <f>A36*B37</f>
        <v>9.9999999999999985E-3</v>
      </c>
    </row>
    <row r="38" spans="1:4" ht="15">
      <c r="B38" s="57">
        <f>B35+B37</f>
        <v>1</v>
      </c>
    </row>
    <row r="39" spans="1:4" ht="15">
      <c r="A39" s="55">
        <f>A25+A30+A36</f>
        <v>1</v>
      </c>
      <c r="C39" s="60">
        <f>C24+C26+C29+C31+C35+C37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D28B-A85E-5A42-A604-B2A9B0EC6CA8}">
  <dimension ref="A1:I29"/>
  <sheetViews>
    <sheetView workbookViewId="0">
      <selection activeCell="I27" sqref="I27"/>
    </sheetView>
  </sheetViews>
  <sheetFormatPr baseColWidth="10" defaultColWidth="12.6640625" defaultRowHeight="15.75" customHeight="1"/>
  <cols>
    <col min="2" max="2" width="59.6640625" customWidth="1"/>
  </cols>
  <sheetData>
    <row r="1" spans="1:9" ht="16">
      <c r="A1" s="62" t="s">
        <v>130</v>
      </c>
      <c r="B1" s="63"/>
      <c r="H1" t="s">
        <v>139</v>
      </c>
      <c r="I1">
        <v>15</v>
      </c>
    </row>
    <row r="2" spans="1:9" ht="16">
      <c r="A2" s="64" t="s">
        <v>131</v>
      </c>
      <c r="B2" s="64" t="s">
        <v>132</v>
      </c>
    </row>
    <row r="3" spans="1:9" ht="16">
      <c r="A3" s="65" t="s">
        <v>28</v>
      </c>
      <c r="B3" s="66">
        <v>8</v>
      </c>
      <c r="H3">
        <v>0</v>
      </c>
      <c r="I3" s="74">
        <f>_xlfn.POISSON.DIST(H3,$I$1,TRUE)</f>
        <v>3.0590232050182579E-7</v>
      </c>
    </row>
    <row r="4" spans="1:9" ht="16">
      <c r="A4" s="65" t="s">
        <v>133</v>
      </c>
      <c r="B4" s="66">
        <v>8</v>
      </c>
      <c r="H4">
        <f>H3+1</f>
        <v>1</v>
      </c>
      <c r="I4" s="74">
        <f>_xlfn.POISSON.DIST(H4,$I$1,TRUE)</f>
        <v>4.8944371280292126E-6</v>
      </c>
    </row>
    <row r="5" spans="1:9" ht="16">
      <c r="A5" s="65" t="s">
        <v>134</v>
      </c>
      <c r="B5" s="67" t="b">
        <v>1</v>
      </c>
      <c r="D5" s="56" t="s">
        <v>135</v>
      </c>
      <c r="H5">
        <f t="shared" ref="H5:H26" si="0">H4+1</f>
        <v>2</v>
      </c>
      <c r="I5" s="74">
        <f>_xlfn.POISSON.DIST(H5,$I$1,TRUE)</f>
        <v>3.9308448184484612E-5</v>
      </c>
    </row>
    <row r="6" spans="1:9" ht="16">
      <c r="A6" s="68" t="s">
        <v>136</v>
      </c>
      <c r="B6" s="69">
        <f>_xlfn.POISSON.DIST(B3,B4,TRUE)</f>
        <v>0.59254734143759147</v>
      </c>
      <c r="D6" s="56">
        <f>_xlfn.BINOM.DIST(1,20,1/10,TRUE)</f>
        <v>0.39174699812516767</v>
      </c>
      <c r="H6">
        <f t="shared" si="0"/>
        <v>3</v>
      </c>
      <c r="I6" s="74">
        <f>_xlfn.POISSON.DIST(H6,$I$1,TRUE)</f>
        <v>2.1137850346676163E-4</v>
      </c>
    </row>
    <row r="7" spans="1:9" ht="16">
      <c r="A7" s="70"/>
      <c r="B7" s="70"/>
      <c r="H7">
        <f t="shared" si="0"/>
        <v>4</v>
      </c>
      <c r="I7" s="74">
        <f>_xlfn.POISSON.DIST(H7,$I$1,TRUE)</f>
        <v>8.5664121077530042E-4</v>
      </c>
    </row>
    <row r="8" spans="1:9" ht="16">
      <c r="A8" s="64" t="s">
        <v>131</v>
      </c>
      <c r="B8" s="64" t="s">
        <v>137</v>
      </c>
      <c r="H8">
        <f t="shared" si="0"/>
        <v>5</v>
      </c>
      <c r="I8" s="74">
        <f>_xlfn.POISSON.DIST(H8,$I$1,TRUE)</f>
        <v>2.7924293327009166E-3</v>
      </c>
    </row>
    <row r="9" spans="1:9" ht="16">
      <c r="A9" s="65" t="s">
        <v>28</v>
      </c>
      <c r="B9" s="71">
        <v>4</v>
      </c>
      <c r="H9">
        <f t="shared" si="0"/>
        <v>6</v>
      </c>
      <c r="I9" s="74">
        <f>_xlfn.POISSON.DIST(H9,$I$1,TRUE)</f>
        <v>7.6318996375149576E-3</v>
      </c>
    </row>
    <row r="10" spans="1:9" ht="16">
      <c r="A10" s="65" t="s">
        <v>133</v>
      </c>
      <c r="B10" s="71">
        <v>3</v>
      </c>
      <c r="H10">
        <f t="shared" si="0"/>
        <v>7</v>
      </c>
      <c r="I10" s="74">
        <f>_xlfn.POISSON.DIST(H10,$I$1,TRUE)</f>
        <v>1.8002193147830761E-2</v>
      </c>
    </row>
    <row r="11" spans="1:9" ht="16">
      <c r="A11" s="65" t="s">
        <v>134</v>
      </c>
      <c r="B11" s="72" t="b">
        <v>1</v>
      </c>
      <c r="H11">
        <f t="shared" si="0"/>
        <v>8</v>
      </c>
      <c r="I11" s="74">
        <f>_xlfn.POISSON.DIST(H11,$I$1,TRUE)</f>
        <v>3.7446493479672882E-2</v>
      </c>
    </row>
    <row r="12" spans="1:9" ht="16">
      <c r="A12" s="68" t="s">
        <v>136</v>
      </c>
      <c r="B12" s="73">
        <v>0.184736755</v>
      </c>
      <c r="H12">
        <f t="shared" si="0"/>
        <v>9</v>
      </c>
      <c r="I12" s="74">
        <f>_xlfn.POISSON.DIST(H12,$I$1,TRUE)</f>
        <v>6.9853660699409792E-2</v>
      </c>
    </row>
    <row r="13" spans="1:9" ht="16">
      <c r="A13" s="70"/>
      <c r="B13" s="70"/>
      <c r="H13">
        <f t="shared" si="0"/>
        <v>10</v>
      </c>
      <c r="I13" s="74">
        <f>_xlfn.POISSON.DIST(H13,$I$1,TRUE)</f>
        <v>0.1184644115290151</v>
      </c>
    </row>
    <row r="14" spans="1:9" ht="16">
      <c r="A14" s="64" t="s">
        <v>131</v>
      </c>
      <c r="B14" s="64" t="s">
        <v>138</v>
      </c>
      <c r="H14">
        <f t="shared" si="0"/>
        <v>11</v>
      </c>
      <c r="I14" s="74">
        <f>_xlfn.POISSON.DIST(H14,$I$1,TRUE)</f>
        <v>0.18475179902393143</v>
      </c>
    </row>
    <row r="15" spans="1:9" ht="16">
      <c r="A15" s="65" t="s">
        <v>28</v>
      </c>
      <c r="B15" s="71">
        <v>4</v>
      </c>
      <c r="H15">
        <f t="shared" si="0"/>
        <v>12</v>
      </c>
      <c r="I15" s="74">
        <f>_xlfn.POISSON.DIST(H15,$I$1,TRUE)</f>
        <v>0.26761103339257686</v>
      </c>
    </row>
    <row r="16" spans="1:9" ht="16">
      <c r="A16" s="65" t="s">
        <v>25</v>
      </c>
      <c r="B16" s="71">
        <v>3</v>
      </c>
      <c r="H16">
        <f t="shared" si="0"/>
        <v>13</v>
      </c>
      <c r="I16" s="74">
        <f>_xlfn.POISSON.DIST(H16,$I$1,TRUE)</f>
        <v>0.36321784227947546</v>
      </c>
    </row>
    <row r="17" spans="1:9" ht="16">
      <c r="A17" s="65" t="s">
        <v>134</v>
      </c>
      <c r="B17" s="72" t="b">
        <v>1</v>
      </c>
      <c r="H17">
        <f t="shared" si="0"/>
        <v>14</v>
      </c>
      <c r="I17" s="74">
        <f>_xlfn.POISSON.DIST(H17,$I$1,TRUE)</f>
        <v>0.46565370894400981</v>
      </c>
    </row>
    <row r="18" spans="1:9" ht="16">
      <c r="A18" s="68" t="s">
        <v>136</v>
      </c>
      <c r="B18" s="69">
        <v>0.81526324500000003</v>
      </c>
      <c r="H18">
        <f t="shared" si="0"/>
        <v>15</v>
      </c>
      <c r="I18" s="74">
        <f>_xlfn.POISSON.DIST(H18,$I$1,TRUE)</f>
        <v>0.56808957560854367</v>
      </c>
    </row>
    <row r="19" spans="1:9" ht="15.75" customHeight="1">
      <c r="H19">
        <f t="shared" si="0"/>
        <v>16</v>
      </c>
      <c r="I19" s="74">
        <f>_xlfn.POISSON.DIST(H19,$I$1,TRUE)</f>
        <v>0.66412320060654451</v>
      </c>
    </row>
    <row r="20" spans="1:9" ht="15.75" customHeight="1">
      <c r="H20">
        <f t="shared" si="0"/>
        <v>17</v>
      </c>
      <c r="I20" s="74">
        <f>_xlfn.POISSON.DIST(H20,$I$1,TRUE)</f>
        <v>0.74885875207536889</v>
      </c>
    </row>
    <row r="21" spans="1:9" ht="15.75" customHeight="1">
      <c r="H21">
        <f t="shared" si="0"/>
        <v>18</v>
      </c>
      <c r="I21" s="74">
        <f>_xlfn.POISSON.DIST(H21,$I$1,TRUE)</f>
        <v>0.81947171163272248</v>
      </c>
    </row>
    <row r="22" spans="1:9" ht="15.75" customHeight="1">
      <c r="H22">
        <f t="shared" si="0"/>
        <v>19</v>
      </c>
      <c r="I22" s="74">
        <f>_xlfn.POISSON.DIST(H22,$I$1,TRUE)</f>
        <v>0.87521878496747518</v>
      </c>
    </row>
    <row r="23" spans="1:9" ht="15.75" customHeight="1">
      <c r="H23">
        <f t="shared" si="0"/>
        <v>20</v>
      </c>
      <c r="I23" s="74">
        <f>_xlfn.POISSON.DIST(H23,$I$1,TRUE)</f>
        <v>0.91702908996853982</v>
      </c>
    </row>
    <row r="24" spans="1:9" ht="15.75" customHeight="1">
      <c r="H24">
        <f t="shared" si="0"/>
        <v>21</v>
      </c>
      <c r="I24" s="74">
        <f>_xlfn.POISSON.DIST(H24,$I$1,TRUE)</f>
        <v>0.94689359354072877</v>
      </c>
    </row>
    <row r="25" spans="1:9" ht="15.75" customHeight="1">
      <c r="H25">
        <f t="shared" si="0"/>
        <v>22</v>
      </c>
      <c r="I25" s="74">
        <f>_xlfn.POISSON.DIST(H25,$I$1,TRUE)</f>
        <v>0.96725575506722128</v>
      </c>
    </row>
    <row r="26" spans="1:9" ht="15.75" customHeight="1">
      <c r="H26">
        <f t="shared" si="0"/>
        <v>23</v>
      </c>
      <c r="I26" s="74">
        <f>_xlfn.POISSON.DIST(H26,$I$1,TRUE)</f>
        <v>0.98053542562797724</v>
      </c>
    </row>
    <row r="27" spans="1:9" ht="15.75" customHeight="1">
      <c r="H27">
        <f t="shared" ref="H27:H29" si="1">H26+1</f>
        <v>24</v>
      </c>
      <c r="I27" s="74">
        <f t="shared" ref="I27:I29" si="2">_xlfn.POISSON.DIST(H27,$I$1,TRUE)</f>
        <v>0.98883521972844979</v>
      </c>
    </row>
    <row r="28" spans="1:9" ht="15.75" customHeight="1">
      <c r="H28">
        <f t="shared" si="1"/>
        <v>25</v>
      </c>
      <c r="I28" s="74">
        <f t="shared" si="2"/>
        <v>0.9938150961887332</v>
      </c>
    </row>
    <row r="29" spans="1:9" ht="15.75" customHeight="1">
      <c r="H29">
        <f t="shared" si="1"/>
        <v>26</v>
      </c>
      <c r="I29" s="74">
        <f t="shared" si="2"/>
        <v>0.99668810183889678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Desc Formulas</vt:lpstr>
      <vt:lpstr>Normal Distribution</vt:lpstr>
      <vt:lpstr>Formulas</vt:lpstr>
      <vt:lpstr>Tree</vt:lpstr>
      <vt:lpstr>Poisson</vt:lpstr>
      <vt:lpstr>df</vt:lpstr>
      <vt:lpstr>Mu_H0</vt:lpstr>
      <vt:lpstr>Mu_X</vt:lpstr>
      <vt:lpstr>n</vt:lpstr>
      <vt:lpstr>S_X</vt:lpstr>
      <vt:lpstr>S_X_Bar</vt:lpstr>
      <vt:lpstr>Sigma_X</vt:lpstr>
      <vt:lpstr>T_Stat</vt:lpstr>
      <vt:lpstr>X</vt:lpstr>
      <vt:lpstr>X_Bar</vt:lpstr>
    </vt:vector>
  </TitlesOfParts>
  <Company>Smith School of Business 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Rogers</dc:creator>
  <cp:lastModifiedBy>Anthony Ramelo</cp:lastModifiedBy>
  <dcterms:created xsi:type="dcterms:W3CDTF">2024-01-17T01:58:43Z</dcterms:created>
  <dcterms:modified xsi:type="dcterms:W3CDTF">2024-05-12T19:58:46Z</dcterms:modified>
</cp:coreProperties>
</file>