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queensuca-my.sharepoint.com/personal/24wq24_queensu_ca/Documents/School/867Predictive Modeling/A2/"/>
    </mc:Choice>
  </mc:AlternateContent>
  <xr:revisionPtr revIDLastSave="571" documentId="11_4A64C48CE5F76FFC05FC9890E22D62B1B038C7C5" xr6:coauthVersionLast="47" xr6:coauthVersionMax="47" xr10:uidLastSave="{B3B6DBA5-3CC9-8444-BF51-2357EFACD95F}"/>
  <bookViews>
    <workbookView xWindow="0" yWindow="760" windowWidth="30240" windowHeight="17940" xr2:uid="{00000000-000D-0000-FFFF-FFFF00000000}"/>
  </bookViews>
  <sheets>
    <sheet name="Q1" sheetId="1" r:id="rId1"/>
    <sheet name="Q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13" i="1" s="1"/>
  <c r="E7" i="1"/>
  <c r="F7" i="1"/>
  <c r="D7" i="1"/>
  <c r="C7" i="1"/>
  <c r="C13" i="1" s="1"/>
  <c r="B7" i="1"/>
  <c r="E13" i="1"/>
  <c r="E4" i="2"/>
  <c r="E5" i="2"/>
  <c r="E2" i="2"/>
  <c r="C21" i="1"/>
  <c r="D21" i="1"/>
  <c r="B22" i="1"/>
  <c r="D16" i="2"/>
  <c r="E16" i="2"/>
  <c r="B16" i="2" s="1"/>
  <c r="D15" i="2"/>
  <c r="C3" i="2"/>
  <c r="E3" i="2" s="1"/>
  <c r="C2" i="2"/>
  <c r="C22" i="1"/>
  <c r="D22" i="1"/>
  <c r="E22" i="1"/>
  <c r="E21" i="1"/>
  <c r="B21" i="1"/>
  <c r="F13" i="1"/>
  <c r="D13" i="1"/>
  <c r="A14" i="1" l="1"/>
  <c r="B13" i="1"/>
  <c r="A8" i="2"/>
  <c r="B20" i="2"/>
  <c r="F21" i="1"/>
  <c r="F22" i="1" s="1"/>
  <c r="B25" i="1" s="1"/>
  <c r="A28" i="1" s="1"/>
  <c r="G21" i="1" l="1"/>
  <c r="G22" i="1" s="1"/>
</calcChain>
</file>

<file path=xl/sharedStrings.xml><?xml version="1.0" encoding="utf-8"?>
<sst xmlns="http://schemas.openxmlformats.org/spreadsheetml/2006/main" count="52" uniqueCount="35">
  <si>
    <t>Number of Employees</t>
  </si>
  <si>
    <t>Hours per Day</t>
  </si>
  <si>
    <t>Clerk</t>
  </si>
  <si>
    <t>Residential Review (&lt;$1K)</t>
  </si>
  <si>
    <t>Residential Review (&gt;$1K)</t>
  </si>
  <si>
    <t>Electrician</t>
  </si>
  <si>
    <t>Approval</t>
  </si>
  <si>
    <t>Residential</t>
  </si>
  <si>
    <t>Capacity (Applications/day) Capacity = (Number of Emplyees/Hours per day*60(for the hour)) / Processing Time (min)</t>
  </si>
  <si>
    <t>Applications</t>
  </si>
  <si>
    <t>Flow Rate</t>
  </si>
  <si>
    <t>Commercial Applications</t>
  </si>
  <si>
    <t>Rate of rejection</t>
  </si>
  <si>
    <t>Accepted Applications</t>
  </si>
  <si>
    <t>Bottleneck</t>
  </si>
  <si>
    <t>Application Processing Time (minutes)</t>
  </si>
  <si>
    <t>Utilization = Flow Rate of Electricians (Before Rejection) / Electrician Capacity</t>
  </si>
  <si>
    <t xml:space="preserve">For utilization we will need to look at the number of applications reaching the electrician stage before rejection. </t>
  </si>
  <si>
    <t>This means that the demand exceeds capacity and electricians are over utilized and could cause a backlog of work.</t>
  </si>
  <si>
    <t>Machining Center</t>
  </si>
  <si>
    <t>Hubs per Hour</t>
  </si>
  <si>
    <t>Center 1</t>
  </si>
  <si>
    <t>Center 2</t>
  </si>
  <si>
    <t>Maintenance Time (Hours)</t>
  </si>
  <si>
    <t>Finishing</t>
  </si>
  <si>
    <t>Packaging</t>
  </si>
  <si>
    <t>Unit
Processing
Time
(minutes)</t>
  </si>
  <si>
    <t>This strategy ensures that while one center is undergoing maintenance for 30 minutes, the other continues to produce hubs, maintaining a balanced workflow and minimizing inventory levels.</t>
  </si>
  <si>
    <t>Maintanance Time</t>
  </si>
  <si>
    <t>Units Processed</t>
  </si>
  <si>
    <t>Unit Originial
Processing
Time
(minutes)</t>
  </si>
  <si>
    <t>Unit New
Processing
Time
(minutes)</t>
  </si>
  <si>
    <t>Unit Processed = processing time puer unit/ Total Maintanance Time</t>
  </si>
  <si>
    <t xml:space="preserve">Unit Processed = </t>
  </si>
  <si>
    <t>Capacity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</si>
</sst>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1244600</xdr:colOff>
      <xdr:row>27</xdr:row>
      <xdr:rowOff>165100</xdr:rowOff>
    </xdr:from>
    <xdr:to>
      <xdr:col>8</xdr:col>
      <xdr:colOff>457200</xdr:colOff>
      <xdr:row>43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C049EF-4B04-B6F4-0159-E76488426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7200" y="6553200"/>
          <a:ext cx="5435600" cy="425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1016000</xdr:colOff>
      <xdr:row>23</xdr:row>
      <xdr:rowOff>50800</xdr:rowOff>
    </xdr:from>
    <xdr:to>
      <xdr:col>4</xdr:col>
      <xdr:colOff>1003300</xdr:colOff>
      <xdr:row>34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5884B0-AE0F-F527-0FD5-1A3544814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00" y="6057900"/>
          <a:ext cx="6375400" cy="222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B25" sqref="B25"/>
    </sheetView>
  </sheetViews>
  <sheetFormatPr baseColWidth="10" defaultColWidth="8.83203125" defaultRowHeight="15" x14ac:dyDescent="0.2"/>
  <cols>
    <col min="1" max="1" width="60.33203125" customWidth="1"/>
    <col min="2" max="2" width="21.1640625" bestFit="1" customWidth="1"/>
    <col min="3" max="3" width="20.5" bestFit="1" customWidth="1"/>
    <col min="4" max="4" width="21.5" bestFit="1" customWidth="1"/>
    <col min="5" max="5" width="22.1640625" bestFit="1" customWidth="1"/>
    <col min="6" max="6" width="20.33203125" bestFit="1" customWidth="1"/>
  </cols>
  <sheetData>
    <row r="1" spans="1:7" x14ac:dyDescent="0.2">
      <c r="C1" s="21" t="s">
        <v>7</v>
      </c>
      <c r="D1" s="21"/>
    </row>
    <row r="2" spans="1:7" x14ac:dyDescent="0.2">
      <c r="B2" s="4" t="s">
        <v>2</v>
      </c>
      <c r="C2" s="4" t="s">
        <v>3</v>
      </c>
      <c r="D2" s="4" t="s">
        <v>4</v>
      </c>
      <c r="E2" s="4" t="s">
        <v>11</v>
      </c>
      <c r="F2" s="4" t="s">
        <v>5</v>
      </c>
      <c r="G2" s="4" t="s">
        <v>6</v>
      </c>
    </row>
    <row r="3" spans="1:7" x14ac:dyDescent="0.2">
      <c r="A3" s="1" t="s">
        <v>0</v>
      </c>
      <c r="B3" s="5">
        <v>5</v>
      </c>
      <c r="C3" s="5">
        <v>12</v>
      </c>
      <c r="D3" s="5">
        <v>15</v>
      </c>
      <c r="E3" s="5">
        <v>20</v>
      </c>
      <c r="F3" s="5">
        <v>24</v>
      </c>
      <c r="G3" s="5">
        <v>8</v>
      </c>
    </row>
    <row r="4" spans="1:7" x14ac:dyDescent="0.2">
      <c r="A4" s="1" t="s">
        <v>15</v>
      </c>
      <c r="B4" s="5">
        <v>10</v>
      </c>
      <c r="C4" s="5">
        <v>30</v>
      </c>
      <c r="D4" s="5">
        <v>45</v>
      </c>
      <c r="E4" s="5">
        <v>90</v>
      </c>
      <c r="F4" s="5">
        <v>60</v>
      </c>
      <c r="G4" s="5">
        <v>10</v>
      </c>
    </row>
    <row r="5" spans="1:7" x14ac:dyDescent="0.2">
      <c r="A5" s="1" t="s">
        <v>1</v>
      </c>
      <c r="B5" s="5">
        <v>8</v>
      </c>
      <c r="C5" s="5">
        <v>8</v>
      </c>
      <c r="D5" s="5">
        <v>8</v>
      </c>
      <c r="E5" s="5">
        <v>4</v>
      </c>
      <c r="F5" s="5">
        <v>5</v>
      </c>
      <c r="G5" s="5">
        <v>3</v>
      </c>
    </row>
    <row r="6" spans="1:7" x14ac:dyDescent="0.2">
      <c r="A6" s="1" t="s">
        <v>12</v>
      </c>
      <c r="B6" s="6">
        <v>0.1</v>
      </c>
      <c r="C6" s="6">
        <v>0.6</v>
      </c>
      <c r="D6" s="6">
        <v>0.5</v>
      </c>
      <c r="E6" s="6">
        <v>0.1</v>
      </c>
      <c r="F6" s="6">
        <v>0.15</v>
      </c>
      <c r="G6" s="6">
        <v>0.05</v>
      </c>
    </row>
    <row r="7" spans="1:7" ht="32" x14ac:dyDescent="0.2">
      <c r="A7" s="17" t="s">
        <v>8</v>
      </c>
      <c r="B7" s="14">
        <f>(B3*B5*(60/B4))</f>
        <v>240</v>
      </c>
      <c r="C7" s="14">
        <f>(C3*C5*(60/C4))</f>
        <v>192</v>
      </c>
      <c r="D7" s="14">
        <f>(D3*D5*(60/D4))</f>
        <v>160</v>
      </c>
      <c r="E7" s="14">
        <f t="shared" ref="E7:F7" si="0">(E3*E5*(60/E4))</f>
        <v>53.333333333333329</v>
      </c>
      <c r="F7" s="14">
        <f t="shared" si="0"/>
        <v>120</v>
      </c>
      <c r="G7" s="14">
        <f>(G3*G5*(60/G4))</f>
        <v>144</v>
      </c>
    </row>
    <row r="8" spans="1:7" x14ac:dyDescent="0.2">
      <c r="B8" s="11"/>
      <c r="C8" s="11"/>
      <c r="D8" s="11"/>
      <c r="E8" s="11"/>
      <c r="F8" s="11"/>
      <c r="G8" s="11"/>
    </row>
    <row r="9" spans="1:7" x14ac:dyDescent="0.2">
      <c r="B9" s="11"/>
      <c r="C9" s="11"/>
      <c r="D9" s="11"/>
      <c r="E9" s="11"/>
      <c r="F9" s="11"/>
      <c r="G9" s="11"/>
    </row>
    <row r="10" spans="1:7" x14ac:dyDescent="0.2">
      <c r="B10" s="11"/>
      <c r="C10" s="11"/>
      <c r="D10" s="11"/>
      <c r="E10" s="11"/>
      <c r="F10" s="11"/>
      <c r="G10" s="11"/>
    </row>
    <row r="11" spans="1:7" x14ac:dyDescent="0.2">
      <c r="B11" s="11"/>
      <c r="C11" s="22" t="s">
        <v>7</v>
      </c>
      <c r="D11" s="23"/>
      <c r="E11" s="11"/>
      <c r="F11" s="11"/>
      <c r="G11" s="11"/>
    </row>
    <row r="12" spans="1:7" x14ac:dyDescent="0.2">
      <c r="B12" s="4" t="s">
        <v>2</v>
      </c>
      <c r="C12" s="4" t="s">
        <v>3</v>
      </c>
      <c r="D12" s="4" t="s">
        <v>4</v>
      </c>
      <c r="E12" s="4" t="s">
        <v>11</v>
      </c>
      <c r="F12" s="4" t="s">
        <v>5</v>
      </c>
      <c r="G12" s="4" t="s">
        <v>6</v>
      </c>
    </row>
    <row r="13" spans="1:7" x14ac:dyDescent="0.2">
      <c r="A13" s="2" t="s">
        <v>14</v>
      </c>
      <c r="B13" s="5">
        <f t="shared" ref="B13:G13" si="1">B7</f>
        <v>240</v>
      </c>
      <c r="C13" s="5">
        <f t="shared" si="1"/>
        <v>192</v>
      </c>
      <c r="D13" s="5">
        <f t="shared" si="1"/>
        <v>160</v>
      </c>
      <c r="E13" s="5">
        <f t="shared" si="1"/>
        <v>53.333333333333329</v>
      </c>
      <c r="F13" s="5">
        <f t="shared" si="1"/>
        <v>120</v>
      </c>
      <c r="G13" s="5">
        <f t="shared" si="1"/>
        <v>144</v>
      </c>
    </row>
    <row r="14" spans="1:7" ht="32" x14ac:dyDescent="0.2">
      <c r="A14" s="3" t="str">
        <f>"Our solution suggests there is a bottleneck for the whole process. Consequently, the firm’s capacity is "&amp;ROUNDUP(MIN(B7:G7),0) &amp;" contracts per day."</f>
        <v>Our solution suggests there is a bottleneck for the whole process. Consequently, the firm’s capacity is 54 contracts per day.</v>
      </c>
      <c r="B14" s="11"/>
      <c r="C14" s="11"/>
      <c r="D14" s="11"/>
      <c r="E14" s="11"/>
      <c r="F14" s="11"/>
      <c r="G14" s="11"/>
    </row>
    <row r="15" spans="1:7" x14ac:dyDescent="0.2">
      <c r="B15" s="11"/>
      <c r="C15" s="11"/>
      <c r="D15" s="11"/>
      <c r="E15" s="11"/>
      <c r="F15" s="11"/>
      <c r="G15" s="11"/>
    </row>
    <row r="16" spans="1:7" x14ac:dyDescent="0.2">
      <c r="B16" s="11"/>
      <c r="C16" s="11"/>
      <c r="D16" s="11"/>
      <c r="E16" s="11"/>
      <c r="F16" s="11"/>
      <c r="G16" s="11"/>
    </row>
    <row r="17" spans="1:7" x14ac:dyDescent="0.2">
      <c r="A17" s="2" t="s">
        <v>9</v>
      </c>
      <c r="B17" s="13">
        <v>200</v>
      </c>
      <c r="C17" s="11"/>
      <c r="D17" s="11"/>
      <c r="E17" s="11"/>
      <c r="F17" s="11"/>
      <c r="G17" s="11"/>
    </row>
    <row r="18" spans="1:7" x14ac:dyDescent="0.2">
      <c r="B18" s="11"/>
      <c r="C18" s="11"/>
      <c r="D18" s="11"/>
      <c r="E18" s="11"/>
      <c r="F18" s="11"/>
      <c r="G18" s="11"/>
    </row>
    <row r="19" spans="1:7" x14ac:dyDescent="0.2">
      <c r="B19" s="11"/>
      <c r="C19" s="21" t="s">
        <v>7</v>
      </c>
      <c r="D19" s="21"/>
      <c r="E19" s="11"/>
      <c r="F19" s="11"/>
      <c r="G19" s="11"/>
    </row>
    <row r="20" spans="1:7" x14ac:dyDescent="0.2">
      <c r="B20" s="4" t="s">
        <v>2</v>
      </c>
      <c r="C20" s="4" t="s">
        <v>3</v>
      </c>
      <c r="D20" s="4" t="s">
        <v>4</v>
      </c>
      <c r="E20" s="4" t="s">
        <v>11</v>
      </c>
      <c r="F20" s="4" t="s">
        <v>5</v>
      </c>
      <c r="G20" s="4" t="s">
        <v>6</v>
      </c>
    </row>
    <row r="21" spans="1:7" x14ac:dyDescent="0.2">
      <c r="A21" s="1" t="s">
        <v>10</v>
      </c>
      <c r="B21" s="5">
        <f>$B$17</f>
        <v>200</v>
      </c>
      <c r="C21" s="5">
        <f>($B$22*0.6)*0.6</f>
        <v>64.8</v>
      </c>
      <c r="D21" s="5">
        <f>($B$22*0.6)*0.4</f>
        <v>43.2</v>
      </c>
      <c r="E21" s="5">
        <f>$B$21*0.4</f>
        <v>80</v>
      </c>
      <c r="F21" s="5">
        <f>SUM(C22:E22)</f>
        <v>119.52000000000001</v>
      </c>
      <c r="G21" s="5">
        <f>F22</f>
        <v>101.59200000000001</v>
      </c>
    </row>
    <row r="22" spans="1:7" x14ac:dyDescent="0.2">
      <c r="A22" s="5" t="s">
        <v>13</v>
      </c>
      <c r="B22" s="5">
        <f>B21-(B21*B6)</f>
        <v>180</v>
      </c>
      <c r="C22" s="5">
        <f>C21-(C21*C6)</f>
        <v>25.92</v>
      </c>
      <c r="D22" s="5">
        <f t="shared" ref="D22:G22" si="2">D21-(D21*D6)</f>
        <v>21.6</v>
      </c>
      <c r="E22" s="5">
        <f t="shared" si="2"/>
        <v>72</v>
      </c>
      <c r="F22" s="5">
        <f t="shared" si="2"/>
        <v>101.59200000000001</v>
      </c>
      <c r="G22" s="5">
        <f t="shared" si="2"/>
        <v>96.512400000000014</v>
      </c>
    </row>
    <row r="23" spans="1:7" x14ac:dyDescent="0.2">
      <c r="B23" s="11"/>
      <c r="C23" s="11"/>
      <c r="D23" s="11"/>
      <c r="E23" s="11"/>
      <c r="F23" s="11"/>
      <c r="G23" s="11"/>
    </row>
    <row r="25" spans="1:7" x14ac:dyDescent="0.2">
      <c r="A25" s="2" t="s">
        <v>16</v>
      </c>
      <c r="B25" s="24">
        <f>F22/F13</f>
        <v>0.84660000000000013</v>
      </c>
    </row>
    <row r="27" spans="1:7" x14ac:dyDescent="0.2">
      <c r="A27" t="s">
        <v>17</v>
      </c>
    </row>
    <row r="28" spans="1:7" ht="32" x14ac:dyDescent="0.2">
      <c r="A28" s="3" t="str">
        <f>"Utilization is based on how much work the electricians are tasked to handle relative to their capacity. In this case, the utilization of electrician is "&amp;B25</f>
        <v>Utilization is based on how much work the electricians are tasked to handle relative to their capacity. In this case, the utilization of electrician is 0.8466</v>
      </c>
    </row>
    <row r="29" spans="1:7" ht="32" x14ac:dyDescent="0.2">
      <c r="A29" s="3" t="s">
        <v>18</v>
      </c>
    </row>
  </sheetData>
  <mergeCells count="3">
    <mergeCell ref="C1:D1"/>
    <mergeCell ref="C19:D19"/>
    <mergeCell ref="C11:D11"/>
  </mergeCells>
  <conditionalFormatting sqref="B13:G13">
    <cfRule type="top10" dxfId="0" priority="10" stopIfTrue="1" bottom="1" rank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0D632-6242-3A4B-A7BD-51C3343CB53F}">
  <dimension ref="A1:F21"/>
  <sheetViews>
    <sheetView workbookViewId="0">
      <selection activeCell="H20" sqref="H20"/>
    </sheetView>
  </sheetViews>
  <sheetFormatPr baseColWidth="10" defaultRowHeight="15" x14ac:dyDescent="0.2"/>
  <cols>
    <col min="1" max="1" width="15" bestFit="1" customWidth="1"/>
    <col min="2" max="2" width="25.1640625" bestFit="1" customWidth="1"/>
    <col min="3" max="4" width="21.83203125" bestFit="1" customWidth="1"/>
    <col min="5" max="5" width="21.1640625" customWidth="1"/>
    <col min="6" max="6" width="14" bestFit="1" customWidth="1"/>
    <col min="7" max="7" width="13.6640625" bestFit="1" customWidth="1"/>
  </cols>
  <sheetData>
    <row r="1" spans="1:6" ht="64" x14ac:dyDescent="0.2">
      <c r="A1" s="7" t="s">
        <v>19</v>
      </c>
      <c r="B1" s="8" t="s">
        <v>26</v>
      </c>
      <c r="C1" s="7" t="s">
        <v>20</v>
      </c>
      <c r="D1" s="7" t="s">
        <v>23</v>
      </c>
      <c r="E1" s="12" t="s">
        <v>34</v>
      </c>
    </row>
    <row r="2" spans="1:6" x14ac:dyDescent="0.2">
      <c r="A2" s="9" t="s">
        <v>21</v>
      </c>
      <c r="B2" s="5">
        <v>5</v>
      </c>
      <c r="C2" s="10">
        <f>60/B2</f>
        <v>12</v>
      </c>
      <c r="D2" s="10">
        <v>0.5</v>
      </c>
      <c r="E2" s="15">
        <f>C2*D2</f>
        <v>6</v>
      </c>
    </row>
    <row r="3" spans="1:6" x14ac:dyDescent="0.2">
      <c r="A3" s="9" t="s">
        <v>22</v>
      </c>
      <c r="B3" s="5">
        <v>5</v>
      </c>
      <c r="C3" s="10">
        <f>60/B3</f>
        <v>12</v>
      </c>
      <c r="D3" s="10">
        <v>0.5</v>
      </c>
      <c r="E3" s="15">
        <f>C3*D3</f>
        <v>6</v>
      </c>
    </row>
    <row r="4" spans="1:6" x14ac:dyDescent="0.2">
      <c r="A4" s="2" t="s">
        <v>24</v>
      </c>
      <c r="B4" s="5">
        <v>4</v>
      </c>
      <c r="C4" s="10">
        <v>60</v>
      </c>
      <c r="D4" s="5"/>
      <c r="E4" s="15">
        <f>C4/B4</f>
        <v>15</v>
      </c>
    </row>
    <row r="5" spans="1:6" x14ac:dyDescent="0.2">
      <c r="A5" s="2" t="s">
        <v>25</v>
      </c>
      <c r="B5" s="5">
        <v>2</v>
      </c>
      <c r="C5" s="10">
        <v>60</v>
      </c>
      <c r="D5" s="5"/>
      <c r="E5" s="15">
        <f>C5/B5</f>
        <v>30</v>
      </c>
    </row>
    <row r="8" spans="1:6" x14ac:dyDescent="0.2">
      <c r="A8" t="str">
        <f>"Each machining center should produce a batch of "&amp;E2&amp;" hubs before stopping for maintenance."</f>
        <v>Each machining center should produce a batch of 6 hubs before stopping for maintenance.</v>
      </c>
    </row>
    <row r="9" spans="1:6" x14ac:dyDescent="0.2">
      <c r="A9" t="s">
        <v>27</v>
      </c>
    </row>
    <row r="14" spans="1:6" ht="64" x14ac:dyDescent="0.2">
      <c r="A14" s="7" t="s">
        <v>19</v>
      </c>
      <c r="B14" s="8" t="s">
        <v>29</v>
      </c>
      <c r="C14" s="8" t="s">
        <v>30</v>
      </c>
      <c r="D14" s="8" t="s">
        <v>31</v>
      </c>
      <c r="E14" s="7" t="s">
        <v>28</v>
      </c>
      <c r="F14" s="7"/>
    </row>
    <row r="15" spans="1:6" x14ac:dyDescent="0.2">
      <c r="A15" s="9" t="s">
        <v>21</v>
      </c>
      <c r="B15" s="5">
        <v>10</v>
      </c>
      <c r="C15" s="5">
        <v>5</v>
      </c>
      <c r="D15" s="5">
        <f>C15*(1-0.4)</f>
        <v>3</v>
      </c>
      <c r="E15" s="10">
        <v>30</v>
      </c>
      <c r="F15" s="10"/>
    </row>
    <row r="16" spans="1:6" x14ac:dyDescent="0.2">
      <c r="A16" s="20" t="s">
        <v>22</v>
      </c>
      <c r="B16" s="14">
        <f>E16/D16</f>
        <v>40</v>
      </c>
      <c r="C16" s="18">
        <v>5</v>
      </c>
      <c r="D16" s="18">
        <f>C16+1</f>
        <v>6</v>
      </c>
      <c r="E16" s="18">
        <f>4*60</f>
        <v>240</v>
      </c>
      <c r="F16" s="19"/>
    </row>
    <row r="19" spans="1:6" x14ac:dyDescent="0.2">
      <c r="A19" t="s">
        <v>32</v>
      </c>
      <c r="B19" s="11"/>
    </row>
    <row r="20" spans="1:6" x14ac:dyDescent="0.2">
      <c r="A20" s="16" t="s">
        <v>33</v>
      </c>
      <c r="B20" s="5">
        <f>B16</f>
        <v>40</v>
      </c>
    </row>
    <row r="21" spans="1:6" x14ac:dyDescent="0.2">
      <c r="F2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Ramelo</cp:lastModifiedBy>
  <dcterms:created xsi:type="dcterms:W3CDTF">2024-08-25T19:06:23Z</dcterms:created>
  <dcterms:modified xsi:type="dcterms:W3CDTF">2024-08-30T21:44:21Z</dcterms:modified>
</cp:coreProperties>
</file>