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61Analytical Decision Making/Assignment3/"/>
    </mc:Choice>
  </mc:AlternateContent>
  <xr:revisionPtr revIDLastSave="18" documentId="8_{6206B20C-2150-774E-BB8E-906F35E8DF40}" xr6:coauthVersionLast="45" xr6:coauthVersionMax="47" xr10:uidLastSave="{F4AC282F-70D2-42ED-A379-D7AF2C504880}"/>
  <bookViews>
    <workbookView xWindow="-120" yWindow="450" windowWidth="22905" windowHeight="13680" xr2:uid="{00000000-000D-0000-FFFF-FFFF00000000}"/>
  </bookViews>
  <sheets>
    <sheet name="Problem1" sheetId="1" r:id="rId1"/>
    <sheet name="_PalUtilTempWorksheet" sheetId="3" state="hidden" r:id="rId2"/>
    <sheet name="treeCalc_1" sheetId="2" state="hidden" r:id="rId3"/>
  </sheets>
  <definedNames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2" l="1"/>
  <c r="J49" i="2"/>
  <c r="K48" i="2"/>
  <c r="J48" i="2"/>
  <c r="K47" i="2"/>
  <c r="J47" i="2"/>
  <c r="K45" i="2"/>
  <c r="J45" i="2"/>
  <c r="O45" i="2"/>
  <c r="K46" i="2"/>
  <c r="J46" i="2"/>
  <c r="J13" i="2"/>
  <c r="O13" i="2"/>
  <c r="K44" i="2"/>
  <c r="J44" i="2"/>
  <c r="K43" i="2"/>
  <c r="J43" i="2"/>
  <c r="K42" i="2"/>
  <c r="J42" i="2"/>
  <c r="K40" i="2"/>
  <c r="J40" i="2"/>
  <c r="O40" i="2"/>
  <c r="K41" i="2"/>
  <c r="J41" i="2"/>
  <c r="J38" i="2"/>
  <c r="O38" i="2"/>
  <c r="K37" i="2"/>
  <c r="J37" i="2"/>
  <c r="O37" i="2"/>
  <c r="J39" i="2"/>
  <c r="K36" i="2"/>
  <c r="J36" i="2"/>
  <c r="J17" i="2"/>
  <c r="O17" i="2"/>
  <c r="K35" i="2"/>
  <c r="J35" i="2"/>
  <c r="K34" i="2"/>
  <c r="J34" i="2"/>
  <c r="K33" i="2"/>
  <c r="J33" i="2"/>
  <c r="K31" i="2"/>
  <c r="J31" i="2"/>
  <c r="O31" i="2"/>
  <c r="K32" i="2"/>
  <c r="J32" i="2"/>
  <c r="J30" i="2"/>
  <c r="O30" i="2"/>
  <c r="J29" i="2"/>
  <c r="K28" i="2"/>
  <c r="J28" i="2"/>
  <c r="O28" i="2"/>
  <c r="K27" i="2"/>
  <c r="J27" i="2"/>
  <c r="J16" i="2"/>
  <c r="O16" i="2"/>
  <c r="K26" i="2"/>
  <c r="J26" i="2"/>
  <c r="K23" i="2"/>
  <c r="J23" i="2"/>
  <c r="K22" i="2"/>
  <c r="J22" i="2"/>
  <c r="K24" i="2"/>
  <c r="J24" i="2"/>
  <c r="O24" i="2"/>
  <c r="J20" i="2"/>
  <c r="K25" i="2"/>
  <c r="J25" i="2"/>
  <c r="J21" i="2"/>
  <c r="O21" i="2"/>
  <c r="K19" i="2"/>
  <c r="J19" i="2"/>
  <c r="O19" i="2"/>
  <c r="K18" i="2"/>
  <c r="J18" i="2"/>
  <c r="J15" i="2"/>
  <c r="O15" i="2"/>
  <c r="J12" i="2" l="1"/>
  <c r="O12" i="2"/>
  <c r="J14" i="2"/>
  <c r="K11" i="2"/>
  <c r="J11" i="2"/>
  <c r="O11" i="2"/>
  <c r="B11" i="2"/>
  <c r="B2" i="2"/>
  <c r="F2" i="2"/>
  <c r="C66" i="1"/>
  <c r="F4" i="1"/>
  <c r="F7" i="1"/>
  <c r="E28" i="1"/>
  <c r="G42" i="1"/>
  <c r="I40" i="1"/>
  <c r="G64" i="1"/>
  <c r="I52" i="1"/>
  <c r="E77" i="1"/>
  <c r="F72" i="1"/>
  <c r="E78" i="1"/>
  <c r="I57" i="1"/>
  <c r="F63" i="1"/>
  <c r="I37" i="1"/>
  <c r="F41" i="1"/>
  <c r="D27" i="1"/>
  <c r="H22" i="1"/>
  <c r="D80" i="1"/>
  <c r="D5" i="1"/>
  <c r="G7" i="1"/>
  <c r="I15" i="1"/>
  <c r="G29" i="1"/>
  <c r="I33" i="1"/>
  <c r="F46" i="1"/>
  <c r="H62" i="1"/>
  <c r="D76" i="1"/>
  <c r="F68" i="1"/>
  <c r="I58" i="1"/>
  <c r="E48" i="1"/>
  <c r="F26" i="1"/>
  <c r="D24" i="1"/>
  <c r="I11" i="1"/>
  <c r="C23" i="1"/>
  <c r="H21" i="1"/>
  <c r="H14" i="1"/>
  <c r="F29" i="1"/>
  <c r="I34" i="1"/>
  <c r="D47" i="1"/>
  <c r="F59" i="1"/>
  <c r="I55" i="1"/>
  <c r="F73" i="1"/>
  <c r="E70" i="1"/>
  <c r="I56" i="1"/>
  <c r="H61" i="1"/>
  <c r="F45" i="1"/>
  <c r="I39" i="1"/>
  <c r="F32" i="1"/>
  <c r="I18" i="1"/>
  <c r="F10" i="1"/>
  <c r="C79" i="1"/>
  <c r="G20" i="1"/>
  <c r="I12" i="1"/>
  <c r="F25" i="1"/>
  <c r="H43" i="1"/>
  <c r="I38" i="1"/>
  <c r="F50" i="1"/>
  <c r="H54" i="1"/>
  <c r="F67" i="1"/>
  <c r="F71" i="1"/>
  <c r="C75" i="1"/>
  <c r="I51" i="1"/>
  <c r="G63" i="1"/>
  <c r="H36" i="1"/>
  <c r="G30" i="1"/>
  <c r="I16" i="1"/>
  <c r="G8" i="1"/>
  <c r="F3" i="1"/>
  <c r="D79" i="1"/>
  <c r="E6" i="1"/>
  <c r="F74" i="1"/>
  <c r="G60" i="1"/>
  <c r="H44" i="1"/>
  <c r="I17" i="1"/>
  <c r="F19" i="1"/>
  <c r="A48" i="2" l="1"/>
  <c r="A49" i="2"/>
  <c r="A47" i="2"/>
  <c r="A45" i="2"/>
  <c r="A46" i="2"/>
  <c r="A43" i="2"/>
  <c r="A44" i="2"/>
  <c r="A42" i="2"/>
  <c r="A40" i="2"/>
  <c r="A41" i="2"/>
  <c r="A38" i="2"/>
  <c r="A39" i="2"/>
  <c r="A36" i="2"/>
  <c r="A37" i="2"/>
  <c r="A34" i="2"/>
  <c r="A35" i="2"/>
  <c r="A33" i="2"/>
  <c r="A31" i="2"/>
  <c r="A32" i="2"/>
  <c r="A29" i="2"/>
  <c r="A30" i="2"/>
  <c r="A27" i="2"/>
  <c r="A28" i="2"/>
  <c r="A23" i="2"/>
  <c r="A26" i="2"/>
  <c r="A22" i="2"/>
  <c r="A24" i="2"/>
  <c r="A25" i="2"/>
  <c r="A20" i="2"/>
  <c r="A21" i="2"/>
  <c r="A18" i="2"/>
  <c r="A19" i="2"/>
  <c r="A16" i="2"/>
  <c r="A17" i="2"/>
  <c r="A15" i="2"/>
  <c r="A13" i="2"/>
  <c r="A14" i="2"/>
  <c r="A12" i="2"/>
  <c r="A11" i="2"/>
</calcChain>
</file>

<file path=xl/sharedStrings.xml><?xml version="1.0" encoding="utf-8"?>
<sst xmlns="http://schemas.openxmlformats.org/spreadsheetml/2006/main" count="244" uniqueCount="97">
  <si>
    <t>296D039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</si>
  <si>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</si>
  <si>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</si>
  <si>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</si>
  <si>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</si>
  <si>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</si>
  <si>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</si>
  <si>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</si>
  <si>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</si>
  <si>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</si>
  <si>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</si>
  <si>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</si>
  <si>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</si>
  <si>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</si>
  <si>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</si>
  <si>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</si>
  <si>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</si>
  <si>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</si>
  <si>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</si>
  <si>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</si>
  <si>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</si>
  <si>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</si>
  <si>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</si>
  <si>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</si>
  <si>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</si>
  <si>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</si>
  <si>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</si>
  <si>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</si>
  <si>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</si>
  <si>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</si>
  <si>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</si>
  <si>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</si>
  <si>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</si>
  <si>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</si>
  <si>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</si>
  <si>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</si>
  <si>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</si>
  <si>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</si>
  <si>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7.5.2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</si>
  <si>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</si>
  <si>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</si>
  <si>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</si>
  <si>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</si>
  <si>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</si>
  <si>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</si>
  <si>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</si>
  <si>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Morris Manufacturing Company</t>
  </si>
  <si>
    <t>4,0,0,0,1,0,0</t>
  </si>
  <si>
    <t>2,0,0,3,2,3,4,0,0,0</t>
  </si>
  <si>
    <t>Dayton</t>
  </si>
  <si>
    <t>Stern</t>
  </si>
  <si>
    <t>Scrapping</t>
  </si>
  <si>
    <t>2,0,0,3,5,6,7,1,0,0</t>
  </si>
  <si>
    <t>What to do?</t>
  </si>
  <si>
    <t>How much to bid?</t>
  </si>
  <si>
    <t>Dayton buys?</t>
  </si>
  <si>
    <t>4,0,0,0,5,0,0</t>
  </si>
  <si>
    <t>1,0,0,2,8,9,2,0,0</t>
  </si>
  <si>
    <t>Yes</t>
  </si>
  <si>
    <t>No</t>
  </si>
  <si>
    <t>4,0,0,0,9,0,0</t>
  </si>
  <si>
    <t>2,0,0,2,10,11,5,0,0</t>
  </si>
  <si>
    <t>Stern buys?</t>
  </si>
  <si>
    <t>4,0,0,0,11,0,0</t>
  </si>
  <si>
    <t>1,0,0,2,14,15,9,0,0</t>
  </si>
  <si>
    <t>How much?</t>
  </si>
  <si>
    <t>4,0,0,0,14,0,0</t>
  </si>
  <si>
    <t>1,0,0,3,12,13,16,11,0,0</t>
  </si>
  <si>
    <t>4,0,0,0,6,0,0</t>
  </si>
  <si>
    <t>1,0,0,2,17,18,2,0,0</t>
  </si>
  <si>
    <t>4,0,0,0,18,0,0</t>
  </si>
  <si>
    <t>2,0,0,2,19,20,6,0,0</t>
  </si>
  <si>
    <t>4,0,0,0,20,0,0</t>
  </si>
  <si>
    <t>1,0,0,2,21,22,18,0,0</t>
  </si>
  <si>
    <t>4,0,0,0,21,0,0</t>
  </si>
  <si>
    <t>1,0,0,3,23,24,25,20,0,0</t>
  </si>
  <si>
    <t>4,0,0,0,7,0,0</t>
  </si>
  <si>
    <t>1,0,0,2,26,27,2,0,0</t>
  </si>
  <si>
    <t>4,0,0,0,27,0,0</t>
  </si>
  <si>
    <t>2,0,0,2,28,29,7,0,0</t>
  </si>
  <si>
    <t>4,0,0,0,28,0,0</t>
  </si>
  <si>
    <t>1,0,0,2,30,31,27,0,0</t>
  </si>
  <si>
    <t>4,0,0,0,30,0,0</t>
  </si>
  <si>
    <t>1,0,0,3,32,33,34,28,0,0</t>
  </si>
  <si>
    <t>4,0,0,0,3,0,0</t>
  </si>
  <si>
    <t>1,0,0,2,35,36,1,0,0</t>
  </si>
  <si>
    <t>4,0,0,0,35,0,0</t>
  </si>
  <si>
    <t>1,0,0,3,37,38,39,3,0,0</t>
  </si>
  <si>
    <t>$220000</t>
  </si>
  <si>
    <t>$280000</t>
  </si>
  <si>
    <t>$350000</t>
  </si>
  <si>
    <t>$100000</t>
  </si>
  <si>
    <t>$150000</t>
  </si>
  <si>
    <t>180000</t>
  </si>
  <si>
    <t>$180000</t>
  </si>
  <si>
    <t>8.0.1</t>
  </si>
  <si>
    <t>Sell to Stern?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</si>
</sst>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238887</xdr:colOff>
      <xdr:row>72</xdr:row>
      <xdr:rowOff>177800</xdr:rowOff>
    </xdr:from>
    <xdr:to>
      <xdr:col>5</xdr:col>
      <xdr:colOff>127</xdr:colOff>
      <xdr:row>72</xdr:row>
      <xdr:rowOff>177800</xdr:rowOff>
    </xdr:to>
    <xdr:cxnSp macro="_xll.PtreeEvent_ObjectClick">
      <xdr:nvCxnSpPr>
        <xdr:cNvPr id="246" name="PTObj_DBranchHLine_1_39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/>
      </xdr:nvCxnSpPr>
      <xdr:spPr>
        <a:xfrm>
          <a:off x="6555867" y="219405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68</xdr:row>
      <xdr:rowOff>172721</xdr:rowOff>
    </xdr:from>
    <xdr:to>
      <xdr:col>4</xdr:col>
      <xdr:colOff>238887</xdr:colOff>
      <xdr:row>72</xdr:row>
      <xdr:rowOff>177800</xdr:rowOff>
    </xdr:to>
    <xdr:cxnSp macro="_xll.PtreeEvent_ObjectClick">
      <xdr:nvCxnSpPr>
        <xdr:cNvPr id="245" name="PTObj_DBranchDLine_1_39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/>
      </xdr:nvCxnSpPr>
      <xdr:spPr>
        <a:xfrm>
          <a:off x="6403467" y="2120392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70</xdr:row>
      <xdr:rowOff>177801</xdr:rowOff>
    </xdr:from>
    <xdr:to>
      <xdr:col>5</xdr:col>
      <xdr:colOff>127</xdr:colOff>
      <xdr:row>70</xdr:row>
      <xdr:rowOff>177801</xdr:rowOff>
    </xdr:to>
    <xdr:cxnSp macro="_xll.PtreeEvent_ObjectClick">
      <xdr:nvCxnSpPr>
        <xdr:cNvPr id="242" name="PTObj_DBranchHLine_1_38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/>
      </xdr:nvCxnSpPr>
      <xdr:spPr>
        <a:xfrm>
          <a:off x="6555867" y="215747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68</xdr:row>
      <xdr:rowOff>172721</xdr:rowOff>
    </xdr:from>
    <xdr:to>
      <xdr:col>4</xdr:col>
      <xdr:colOff>238887</xdr:colOff>
      <xdr:row>70</xdr:row>
      <xdr:rowOff>177801</xdr:rowOff>
    </xdr:to>
    <xdr:cxnSp macro="_xll.PtreeEvent_ObjectClick">
      <xdr:nvCxnSpPr>
        <xdr:cNvPr id="241" name="PTObj_DBranchDLine_1_38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/>
      </xdr:nvCxnSpPr>
      <xdr:spPr>
        <a:xfrm>
          <a:off x="6403467" y="21203921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66</xdr:row>
      <xdr:rowOff>177799</xdr:rowOff>
    </xdr:from>
    <xdr:to>
      <xdr:col>5</xdr:col>
      <xdr:colOff>127</xdr:colOff>
      <xdr:row>66</xdr:row>
      <xdr:rowOff>177799</xdr:rowOff>
    </xdr:to>
    <xdr:cxnSp macro="_xll.PtreeEvent_ObjectClick">
      <xdr:nvCxnSpPr>
        <xdr:cNvPr id="238" name="PTObj_DBranchHLine_1_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/>
      </xdr:nvCxnSpPr>
      <xdr:spPr>
        <a:xfrm>
          <a:off x="6555867" y="20843239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66</xdr:row>
      <xdr:rowOff>177799</xdr:rowOff>
    </xdr:from>
    <xdr:to>
      <xdr:col>4</xdr:col>
      <xdr:colOff>238887</xdr:colOff>
      <xdr:row>68</xdr:row>
      <xdr:rowOff>172721</xdr:rowOff>
    </xdr:to>
    <xdr:cxnSp macro="_xll.PtreeEvent_ObjectClick">
      <xdr:nvCxnSpPr>
        <xdr:cNvPr id="237" name="PTObj_DBranchDLine_1_37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/>
      </xdr:nvCxnSpPr>
      <xdr:spPr>
        <a:xfrm flipV="1">
          <a:off x="6403467" y="20843239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68</xdr:row>
      <xdr:rowOff>177799</xdr:rowOff>
    </xdr:from>
    <xdr:to>
      <xdr:col>4</xdr:col>
      <xdr:colOff>127</xdr:colOff>
      <xdr:row>68</xdr:row>
      <xdr:rowOff>177799</xdr:rowOff>
    </xdr:to>
    <xdr:cxnSp macro="_xll.PtreeEvent_ObjectClick">
      <xdr:nvCxnSpPr>
        <xdr:cNvPr id="234" name="PTObj_DBranchHLine_1_35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CxnSpPr/>
      </xdr:nvCxnSpPr>
      <xdr:spPr>
        <a:xfrm>
          <a:off x="5024247" y="20843239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68</xdr:row>
      <xdr:rowOff>177799</xdr:rowOff>
    </xdr:from>
    <xdr:to>
      <xdr:col>3</xdr:col>
      <xdr:colOff>238887</xdr:colOff>
      <xdr:row>74</xdr:row>
      <xdr:rowOff>172721</xdr:rowOff>
    </xdr:to>
    <xdr:cxnSp macro="_xll.PtreeEvent_ObjectClick">
      <xdr:nvCxnSpPr>
        <xdr:cNvPr id="233" name="PTObj_DBranchDLine_1_35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CxnSpPr/>
      </xdr:nvCxnSpPr>
      <xdr:spPr>
        <a:xfrm flipV="1">
          <a:off x="4871847" y="20843239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76</xdr:row>
      <xdr:rowOff>177801</xdr:rowOff>
    </xdr:from>
    <xdr:to>
      <xdr:col>4</xdr:col>
      <xdr:colOff>127</xdr:colOff>
      <xdr:row>76</xdr:row>
      <xdr:rowOff>177801</xdr:rowOff>
    </xdr:to>
    <xdr:cxnSp macro="_xll.PtreeEvent_ObjectClick">
      <xdr:nvCxnSpPr>
        <xdr:cNvPr id="230" name="PTObj_DBranchHLine_1_36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/>
      </xdr:nvCxnSpPr>
      <xdr:spPr>
        <a:xfrm>
          <a:off x="5024247" y="215747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74</xdr:row>
      <xdr:rowOff>172721</xdr:rowOff>
    </xdr:from>
    <xdr:to>
      <xdr:col>3</xdr:col>
      <xdr:colOff>238887</xdr:colOff>
      <xdr:row>76</xdr:row>
      <xdr:rowOff>177801</xdr:rowOff>
    </xdr:to>
    <xdr:cxnSp macro="_xll.PtreeEvent_ObjectClick">
      <xdr:nvCxnSpPr>
        <xdr:cNvPr id="229" name="PTObj_DBranchDLine_1_36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/>
      </xdr:nvCxnSpPr>
      <xdr:spPr>
        <a:xfrm>
          <a:off x="4871847" y="21203921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74</xdr:row>
      <xdr:rowOff>177799</xdr:rowOff>
    </xdr:from>
    <xdr:to>
      <xdr:col>3</xdr:col>
      <xdr:colOff>127</xdr:colOff>
      <xdr:row>74</xdr:row>
      <xdr:rowOff>177799</xdr:rowOff>
    </xdr:to>
    <xdr:cxnSp macro="_xll.PtreeEvent_ObjectClick">
      <xdr:nvCxnSpPr>
        <xdr:cNvPr id="222" name="PTObj_DBranchHLine_1_3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/>
      </xdr:nvCxnSpPr>
      <xdr:spPr>
        <a:xfrm>
          <a:off x="3492627" y="20843239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64</xdr:row>
      <xdr:rowOff>172720</xdr:rowOff>
    </xdr:from>
    <xdr:to>
      <xdr:col>2</xdr:col>
      <xdr:colOff>238887</xdr:colOff>
      <xdr:row>74</xdr:row>
      <xdr:rowOff>177799</xdr:rowOff>
    </xdr:to>
    <xdr:cxnSp macro="_xll.PtreeEvent_ObjectClick">
      <xdr:nvCxnSpPr>
        <xdr:cNvPr id="221" name="PTObj_DBranchDLine_1_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/>
      </xdr:nvCxnSpPr>
      <xdr:spPr>
        <a:xfrm>
          <a:off x="3340227" y="2047240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56</xdr:row>
      <xdr:rowOff>177799</xdr:rowOff>
    </xdr:from>
    <xdr:to>
      <xdr:col>8</xdr:col>
      <xdr:colOff>127</xdr:colOff>
      <xdr:row>56</xdr:row>
      <xdr:rowOff>177799</xdr:rowOff>
    </xdr:to>
    <xdr:cxnSp macro="_xll.PtreeEvent_ObjectClick">
      <xdr:nvCxnSpPr>
        <xdr:cNvPr id="218" name="PTObj_DBranchHLine_1_34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/>
      </xdr:nvCxnSpPr>
      <xdr:spPr>
        <a:xfrm>
          <a:off x="11150728" y="19014439"/>
          <a:ext cx="129285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52</xdr:row>
      <xdr:rowOff>172721</xdr:rowOff>
    </xdr:from>
    <xdr:to>
      <xdr:col>7</xdr:col>
      <xdr:colOff>238888</xdr:colOff>
      <xdr:row>56</xdr:row>
      <xdr:rowOff>177799</xdr:rowOff>
    </xdr:to>
    <xdr:cxnSp macro="_xll.PtreeEvent_ObjectClick">
      <xdr:nvCxnSpPr>
        <xdr:cNvPr id="217" name="PTObj_DBranchDLine_1_34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/>
      </xdr:nvCxnSpPr>
      <xdr:spPr>
        <a:xfrm>
          <a:off x="10998328" y="18277841"/>
          <a:ext cx="152400" cy="73659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54</xdr:row>
      <xdr:rowOff>177800</xdr:rowOff>
    </xdr:from>
    <xdr:to>
      <xdr:col>8</xdr:col>
      <xdr:colOff>127</xdr:colOff>
      <xdr:row>54</xdr:row>
      <xdr:rowOff>177800</xdr:rowOff>
    </xdr:to>
    <xdr:cxnSp macro="_xll.PtreeEvent_ObjectClick">
      <xdr:nvCxnSpPr>
        <xdr:cNvPr id="214" name="PTObj_DBranchHLine_1_3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/>
      </xdr:nvCxnSpPr>
      <xdr:spPr>
        <a:xfrm>
          <a:off x="11150728" y="18648680"/>
          <a:ext cx="129285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52</xdr:row>
      <xdr:rowOff>172721</xdr:rowOff>
    </xdr:from>
    <xdr:to>
      <xdr:col>7</xdr:col>
      <xdr:colOff>238888</xdr:colOff>
      <xdr:row>54</xdr:row>
      <xdr:rowOff>177800</xdr:rowOff>
    </xdr:to>
    <xdr:cxnSp macro="_xll.PtreeEvent_ObjectClick">
      <xdr:nvCxnSpPr>
        <xdr:cNvPr id="213" name="PTObj_DBranchDLine_1_33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/>
      </xdr:nvCxnSpPr>
      <xdr:spPr>
        <a:xfrm>
          <a:off x="10998328" y="182778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50</xdr:row>
      <xdr:rowOff>177801</xdr:rowOff>
    </xdr:from>
    <xdr:to>
      <xdr:col>8</xdr:col>
      <xdr:colOff>127</xdr:colOff>
      <xdr:row>50</xdr:row>
      <xdr:rowOff>177801</xdr:rowOff>
    </xdr:to>
    <xdr:cxnSp macro="_xll.PtreeEvent_ObjectClick">
      <xdr:nvCxnSpPr>
        <xdr:cNvPr id="210" name="PTObj_DBranchHLine_1_32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/>
      </xdr:nvCxnSpPr>
      <xdr:spPr>
        <a:xfrm>
          <a:off x="11150728" y="17917161"/>
          <a:ext cx="129285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50</xdr:row>
      <xdr:rowOff>177801</xdr:rowOff>
    </xdr:from>
    <xdr:to>
      <xdr:col>7</xdr:col>
      <xdr:colOff>238888</xdr:colOff>
      <xdr:row>52</xdr:row>
      <xdr:rowOff>172721</xdr:rowOff>
    </xdr:to>
    <xdr:cxnSp macro="_xll.PtreeEvent_ObjectClick">
      <xdr:nvCxnSpPr>
        <xdr:cNvPr id="209" name="PTObj_DBranchDLine_1_32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/>
      </xdr:nvCxnSpPr>
      <xdr:spPr>
        <a:xfrm flipV="1">
          <a:off x="10998328" y="17917161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52</xdr:row>
      <xdr:rowOff>177801</xdr:rowOff>
    </xdr:from>
    <xdr:to>
      <xdr:col>7</xdr:col>
      <xdr:colOff>127</xdr:colOff>
      <xdr:row>52</xdr:row>
      <xdr:rowOff>177801</xdr:rowOff>
    </xdr:to>
    <xdr:cxnSp macro="_xll.PtreeEvent_ObjectClick">
      <xdr:nvCxnSpPr>
        <xdr:cNvPr id="206" name="PTObj_DBranchHLine_1_3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/>
      </xdr:nvCxnSpPr>
      <xdr:spPr>
        <a:xfrm>
          <a:off x="9619107" y="179171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52</xdr:row>
      <xdr:rowOff>177801</xdr:rowOff>
    </xdr:from>
    <xdr:to>
      <xdr:col>6</xdr:col>
      <xdr:colOff>238887</xdr:colOff>
      <xdr:row>58</xdr:row>
      <xdr:rowOff>172721</xdr:rowOff>
    </xdr:to>
    <xdr:cxnSp macro="_xll.PtreeEvent_ObjectClick">
      <xdr:nvCxnSpPr>
        <xdr:cNvPr id="205" name="PTObj_DBranchDLine_1_30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/>
      </xdr:nvCxnSpPr>
      <xdr:spPr>
        <a:xfrm flipV="1">
          <a:off x="9466707" y="17917161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60</xdr:row>
      <xdr:rowOff>177800</xdr:rowOff>
    </xdr:from>
    <xdr:to>
      <xdr:col>7</xdr:col>
      <xdr:colOff>127</xdr:colOff>
      <xdr:row>60</xdr:row>
      <xdr:rowOff>177800</xdr:rowOff>
    </xdr:to>
    <xdr:cxnSp macro="_xll.PtreeEvent_ObjectClick">
      <xdr:nvCxnSpPr>
        <xdr:cNvPr id="202" name="PTObj_DBranchHLine_1_3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/>
      </xdr:nvCxnSpPr>
      <xdr:spPr>
        <a:xfrm>
          <a:off x="9619107" y="186486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58</xdr:row>
      <xdr:rowOff>172721</xdr:rowOff>
    </xdr:from>
    <xdr:to>
      <xdr:col>6</xdr:col>
      <xdr:colOff>238887</xdr:colOff>
      <xdr:row>60</xdr:row>
      <xdr:rowOff>177800</xdr:rowOff>
    </xdr:to>
    <xdr:cxnSp macro="_xll.PtreeEvent_ObjectClick">
      <xdr:nvCxnSpPr>
        <xdr:cNvPr id="201" name="PTObj_DBranchDLine_1_3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/>
      </xdr:nvCxnSpPr>
      <xdr:spPr>
        <a:xfrm>
          <a:off x="9466707" y="182778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58</xdr:row>
      <xdr:rowOff>177801</xdr:rowOff>
    </xdr:from>
    <xdr:to>
      <xdr:col>6</xdr:col>
      <xdr:colOff>127</xdr:colOff>
      <xdr:row>58</xdr:row>
      <xdr:rowOff>177801</xdr:rowOff>
    </xdr:to>
    <xdr:cxnSp macro="_xll.PtreeEvent_ObjectClick">
      <xdr:nvCxnSpPr>
        <xdr:cNvPr id="194" name="PTObj_DBranchHLine_1_28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/>
      </xdr:nvCxnSpPr>
      <xdr:spPr>
        <a:xfrm>
          <a:off x="8087487" y="179171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48</xdr:row>
      <xdr:rowOff>172721</xdr:rowOff>
    </xdr:from>
    <xdr:to>
      <xdr:col>5</xdr:col>
      <xdr:colOff>238887</xdr:colOff>
      <xdr:row>58</xdr:row>
      <xdr:rowOff>177801</xdr:rowOff>
    </xdr:to>
    <xdr:cxnSp macro="_xll.PtreeEvent_ObjectClick">
      <xdr:nvCxnSpPr>
        <xdr:cNvPr id="193" name="PTObj_DBranchDLine_1_28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/>
      </xdr:nvCxnSpPr>
      <xdr:spPr>
        <a:xfrm>
          <a:off x="7935087" y="17546321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48</xdr:row>
      <xdr:rowOff>177800</xdr:rowOff>
    </xdr:from>
    <xdr:to>
      <xdr:col>5</xdr:col>
      <xdr:colOff>127</xdr:colOff>
      <xdr:row>48</xdr:row>
      <xdr:rowOff>177800</xdr:rowOff>
    </xdr:to>
    <xdr:cxnSp macro="_xll.PtreeEvent_ObjectClick">
      <xdr:nvCxnSpPr>
        <xdr:cNvPr id="190" name="PTObj_DBranchHLine_1_2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/>
      </xdr:nvCxnSpPr>
      <xdr:spPr>
        <a:xfrm>
          <a:off x="6555867" y="1755140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46</xdr:row>
      <xdr:rowOff>172721</xdr:rowOff>
    </xdr:from>
    <xdr:to>
      <xdr:col>4</xdr:col>
      <xdr:colOff>238887</xdr:colOff>
      <xdr:row>48</xdr:row>
      <xdr:rowOff>177800</xdr:rowOff>
    </xdr:to>
    <xdr:cxnSp macro="_xll.PtreeEvent_ObjectClick">
      <xdr:nvCxnSpPr>
        <xdr:cNvPr id="189" name="PTObj_DBranchDLine_1_2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/>
      </xdr:nvCxnSpPr>
      <xdr:spPr>
        <a:xfrm>
          <a:off x="6403467" y="1718056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62</xdr:row>
      <xdr:rowOff>177800</xdr:rowOff>
    </xdr:from>
    <xdr:to>
      <xdr:col>6</xdr:col>
      <xdr:colOff>127</xdr:colOff>
      <xdr:row>62</xdr:row>
      <xdr:rowOff>177800</xdr:rowOff>
    </xdr:to>
    <xdr:cxnSp macro="_xll.PtreeEvent_ObjectClick">
      <xdr:nvCxnSpPr>
        <xdr:cNvPr id="186" name="PTObj_DBranchHLine_1_29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/>
      </xdr:nvCxnSpPr>
      <xdr:spPr>
        <a:xfrm>
          <a:off x="8087487" y="182829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48</xdr:row>
      <xdr:rowOff>172721</xdr:rowOff>
    </xdr:from>
    <xdr:to>
      <xdr:col>5</xdr:col>
      <xdr:colOff>238887</xdr:colOff>
      <xdr:row>62</xdr:row>
      <xdr:rowOff>177800</xdr:rowOff>
    </xdr:to>
    <xdr:cxnSp macro="_xll.PtreeEvent_ObjectClick">
      <xdr:nvCxnSpPr>
        <xdr:cNvPr id="185" name="PTObj_DBranchDLine_1_29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/>
      </xdr:nvCxnSpPr>
      <xdr:spPr>
        <a:xfrm>
          <a:off x="7935087" y="1754632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44</xdr:row>
      <xdr:rowOff>177800</xdr:rowOff>
    </xdr:from>
    <xdr:to>
      <xdr:col>5</xdr:col>
      <xdr:colOff>127</xdr:colOff>
      <xdr:row>44</xdr:row>
      <xdr:rowOff>177800</xdr:rowOff>
    </xdr:to>
    <xdr:cxnSp macro="_xll.PtreeEvent_ObjectClick">
      <xdr:nvCxnSpPr>
        <xdr:cNvPr id="162" name="PTObj_DBranchHLine_1_26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/>
      </xdr:nvCxnSpPr>
      <xdr:spPr>
        <a:xfrm>
          <a:off x="6555867" y="168198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44</xdr:row>
      <xdr:rowOff>177800</xdr:rowOff>
    </xdr:from>
    <xdr:to>
      <xdr:col>4</xdr:col>
      <xdr:colOff>238887</xdr:colOff>
      <xdr:row>46</xdr:row>
      <xdr:rowOff>172721</xdr:rowOff>
    </xdr:to>
    <xdr:cxnSp macro="_xll.PtreeEvent_ObjectClick">
      <xdr:nvCxnSpPr>
        <xdr:cNvPr id="161" name="PTObj_DBranchDLine_1_26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/>
      </xdr:nvCxnSpPr>
      <xdr:spPr>
        <a:xfrm flipV="1">
          <a:off x="6403467" y="1681988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46</xdr:row>
      <xdr:rowOff>177800</xdr:rowOff>
    </xdr:from>
    <xdr:to>
      <xdr:col>4</xdr:col>
      <xdr:colOff>127</xdr:colOff>
      <xdr:row>46</xdr:row>
      <xdr:rowOff>177800</xdr:rowOff>
    </xdr:to>
    <xdr:cxnSp macro="_xll.PtreeEvent_ObjectClick">
      <xdr:nvCxnSpPr>
        <xdr:cNvPr id="158" name="PTObj_DBranchHLine_1_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/>
      </xdr:nvCxnSpPr>
      <xdr:spPr>
        <a:xfrm>
          <a:off x="5024247" y="168198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22</xdr:row>
      <xdr:rowOff>172721</xdr:rowOff>
    </xdr:from>
    <xdr:to>
      <xdr:col>3</xdr:col>
      <xdr:colOff>238887</xdr:colOff>
      <xdr:row>46</xdr:row>
      <xdr:rowOff>177800</xdr:rowOff>
    </xdr:to>
    <xdr:cxnSp macro="_xll.PtreeEvent_ObjectClick">
      <xdr:nvCxnSpPr>
        <xdr:cNvPr id="157" name="PTObj_DBranchDLine_1_7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/>
      </xdr:nvCxnSpPr>
      <xdr:spPr>
        <a:xfrm>
          <a:off x="4871847" y="12791441"/>
          <a:ext cx="152400" cy="40284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38</xdr:row>
      <xdr:rowOff>177800</xdr:rowOff>
    </xdr:from>
    <xdr:to>
      <xdr:col>8</xdr:col>
      <xdr:colOff>127</xdr:colOff>
      <xdr:row>38</xdr:row>
      <xdr:rowOff>177800</xdr:rowOff>
    </xdr:to>
    <xdr:cxnSp macro="_xll.PtreeEvent_ObjectClick">
      <xdr:nvCxnSpPr>
        <xdr:cNvPr id="154" name="PTObj_DBranchHLine_1_2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/>
      </xdr:nvCxnSpPr>
      <xdr:spPr>
        <a:xfrm>
          <a:off x="11150728" y="15722600"/>
          <a:ext cx="129285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34</xdr:row>
      <xdr:rowOff>172720</xdr:rowOff>
    </xdr:from>
    <xdr:to>
      <xdr:col>7</xdr:col>
      <xdr:colOff>238888</xdr:colOff>
      <xdr:row>38</xdr:row>
      <xdr:rowOff>177800</xdr:rowOff>
    </xdr:to>
    <xdr:cxnSp macro="_xll.PtreeEvent_ObjectClick">
      <xdr:nvCxnSpPr>
        <xdr:cNvPr id="153" name="PTObj_DBranchDLine_1_2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/>
      </xdr:nvCxnSpPr>
      <xdr:spPr>
        <a:xfrm>
          <a:off x="10998328" y="149860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36</xdr:row>
      <xdr:rowOff>177799</xdr:rowOff>
    </xdr:from>
    <xdr:to>
      <xdr:col>8</xdr:col>
      <xdr:colOff>127</xdr:colOff>
      <xdr:row>36</xdr:row>
      <xdr:rowOff>177799</xdr:rowOff>
    </xdr:to>
    <xdr:cxnSp macro="_xll.PtreeEvent_ObjectClick">
      <xdr:nvCxnSpPr>
        <xdr:cNvPr id="150" name="PTObj_DBranchHLine_1_24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/>
      </xdr:nvCxnSpPr>
      <xdr:spPr>
        <a:xfrm>
          <a:off x="11150728" y="15356839"/>
          <a:ext cx="129285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34</xdr:row>
      <xdr:rowOff>172720</xdr:rowOff>
    </xdr:from>
    <xdr:to>
      <xdr:col>7</xdr:col>
      <xdr:colOff>238888</xdr:colOff>
      <xdr:row>36</xdr:row>
      <xdr:rowOff>177799</xdr:rowOff>
    </xdr:to>
    <xdr:cxnSp macro="_xll.PtreeEvent_ObjectClick">
      <xdr:nvCxnSpPr>
        <xdr:cNvPr id="149" name="PTObj_DBranchDLine_1_24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/>
      </xdr:nvCxnSpPr>
      <xdr:spPr>
        <a:xfrm>
          <a:off x="10998328" y="1498600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32</xdr:row>
      <xdr:rowOff>177800</xdr:rowOff>
    </xdr:from>
    <xdr:to>
      <xdr:col>8</xdr:col>
      <xdr:colOff>127</xdr:colOff>
      <xdr:row>32</xdr:row>
      <xdr:rowOff>177800</xdr:rowOff>
    </xdr:to>
    <xdr:cxnSp macro="_xll.PtreeEvent_ObjectClick">
      <xdr:nvCxnSpPr>
        <xdr:cNvPr id="146" name="PTObj_DBranchHLine_1_23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/>
      </xdr:nvCxnSpPr>
      <xdr:spPr>
        <a:xfrm>
          <a:off x="11150728" y="14625320"/>
          <a:ext cx="129285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32</xdr:row>
      <xdr:rowOff>177800</xdr:rowOff>
    </xdr:from>
    <xdr:to>
      <xdr:col>7</xdr:col>
      <xdr:colOff>238888</xdr:colOff>
      <xdr:row>34</xdr:row>
      <xdr:rowOff>172720</xdr:rowOff>
    </xdr:to>
    <xdr:cxnSp macro="_xll.PtreeEvent_ObjectClick">
      <xdr:nvCxnSpPr>
        <xdr:cNvPr id="145" name="PTObj_DBranchDLine_1_23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/>
      </xdr:nvCxnSpPr>
      <xdr:spPr>
        <a:xfrm flipV="1">
          <a:off x="10998328" y="146253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34</xdr:row>
      <xdr:rowOff>177800</xdr:rowOff>
    </xdr:from>
    <xdr:to>
      <xdr:col>7</xdr:col>
      <xdr:colOff>127</xdr:colOff>
      <xdr:row>34</xdr:row>
      <xdr:rowOff>177800</xdr:rowOff>
    </xdr:to>
    <xdr:cxnSp macro="_xll.PtreeEvent_ObjectClick">
      <xdr:nvCxnSpPr>
        <xdr:cNvPr id="142" name="PTObj_DBranchHLine_1_2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/>
      </xdr:nvCxnSpPr>
      <xdr:spPr>
        <a:xfrm>
          <a:off x="9619107" y="146253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34</xdr:row>
      <xdr:rowOff>177800</xdr:rowOff>
    </xdr:from>
    <xdr:to>
      <xdr:col>6</xdr:col>
      <xdr:colOff>238887</xdr:colOff>
      <xdr:row>40</xdr:row>
      <xdr:rowOff>172720</xdr:rowOff>
    </xdr:to>
    <xdr:cxnSp macro="_xll.PtreeEvent_ObjectClick">
      <xdr:nvCxnSpPr>
        <xdr:cNvPr id="141" name="PTObj_DBranchDLine_1_2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/>
      </xdr:nvCxnSpPr>
      <xdr:spPr>
        <a:xfrm flipV="1">
          <a:off x="9466707" y="146253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42</xdr:row>
      <xdr:rowOff>177799</xdr:rowOff>
    </xdr:from>
    <xdr:to>
      <xdr:col>7</xdr:col>
      <xdr:colOff>127</xdr:colOff>
      <xdr:row>42</xdr:row>
      <xdr:rowOff>177799</xdr:rowOff>
    </xdr:to>
    <xdr:cxnSp macro="_xll.PtreeEvent_ObjectClick">
      <xdr:nvCxnSpPr>
        <xdr:cNvPr id="138" name="PTObj_DBranchHLine_1_22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/>
      </xdr:nvCxnSpPr>
      <xdr:spPr>
        <a:xfrm>
          <a:off x="9619107" y="15356839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40</xdr:row>
      <xdr:rowOff>172720</xdr:rowOff>
    </xdr:from>
    <xdr:to>
      <xdr:col>6</xdr:col>
      <xdr:colOff>238887</xdr:colOff>
      <xdr:row>42</xdr:row>
      <xdr:rowOff>177799</xdr:rowOff>
    </xdr:to>
    <xdr:cxnSp macro="_xll.PtreeEvent_ObjectClick">
      <xdr:nvCxnSpPr>
        <xdr:cNvPr id="137" name="PTObj_DBranchDLine_1_22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/>
      </xdr:nvCxnSpPr>
      <xdr:spPr>
        <a:xfrm>
          <a:off x="9466707" y="1498600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40</xdr:row>
      <xdr:rowOff>177800</xdr:rowOff>
    </xdr:from>
    <xdr:to>
      <xdr:col>6</xdr:col>
      <xdr:colOff>127</xdr:colOff>
      <xdr:row>40</xdr:row>
      <xdr:rowOff>177800</xdr:rowOff>
    </xdr:to>
    <xdr:cxnSp macro="_xll.PtreeEvent_ObjectClick">
      <xdr:nvCxnSpPr>
        <xdr:cNvPr id="130" name="PTObj_DBranchHLine_1_20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/>
      </xdr:nvCxnSpPr>
      <xdr:spPr>
        <a:xfrm>
          <a:off x="8087487" y="146253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30</xdr:row>
      <xdr:rowOff>172722</xdr:rowOff>
    </xdr:from>
    <xdr:to>
      <xdr:col>5</xdr:col>
      <xdr:colOff>238887</xdr:colOff>
      <xdr:row>40</xdr:row>
      <xdr:rowOff>177800</xdr:rowOff>
    </xdr:to>
    <xdr:cxnSp macro="_xll.PtreeEvent_ObjectClick">
      <xdr:nvCxnSpPr>
        <xdr:cNvPr id="129" name="PTObj_DBranchDLine_1_2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/>
      </xdr:nvCxnSpPr>
      <xdr:spPr>
        <a:xfrm>
          <a:off x="7935087" y="14254482"/>
          <a:ext cx="152400" cy="37083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28</xdr:row>
      <xdr:rowOff>177800</xdr:rowOff>
    </xdr:from>
    <xdr:to>
      <xdr:col>6</xdr:col>
      <xdr:colOff>127</xdr:colOff>
      <xdr:row>28</xdr:row>
      <xdr:rowOff>177800</xdr:rowOff>
    </xdr:to>
    <xdr:cxnSp macro="_xll.PtreeEvent_ObjectClick">
      <xdr:nvCxnSpPr>
        <xdr:cNvPr id="122" name="PTObj_DBranchHLine_1_19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/>
      </xdr:nvCxnSpPr>
      <xdr:spPr>
        <a:xfrm>
          <a:off x="8087487" y="138938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28</xdr:row>
      <xdr:rowOff>177800</xdr:rowOff>
    </xdr:from>
    <xdr:to>
      <xdr:col>5</xdr:col>
      <xdr:colOff>238887</xdr:colOff>
      <xdr:row>30</xdr:row>
      <xdr:rowOff>172722</xdr:rowOff>
    </xdr:to>
    <xdr:cxnSp macro="_xll.PtreeEvent_ObjectClick">
      <xdr:nvCxnSpPr>
        <xdr:cNvPr id="121" name="PTObj_DBranchDLine_1_19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/>
      </xdr:nvCxnSpPr>
      <xdr:spPr>
        <a:xfrm flipV="1">
          <a:off x="7935087" y="13893800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30</xdr:row>
      <xdr:rowOff>177800</xdr:rowOff>
    </xdr:from>
    <xdr:to>
      <xdr:col>5</xdr:col>
      <xdr:colOff>127</xdr:colOff>
      <xdr:row>30</xdr:row>
      <xdr:rowOff>177800</xdr:rowOff>
    </xdr:to>
    <xdr:cxnSp macro="_xll.PtreeEvent_ObjectClick">
      <xdr:nvCxnSpPr>
        <xdr:cNvPr id="118" name="PTObj_DBranchHLine_1_18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/>
      </xdr:nvCxnSpPr>
      <xdr:spPr>
        <a:xfrm>
          <a:off x="6555867" y="1389380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26</xdr:row>
      <xdr:rowOff>172719</xdr:rowOff>
    </xdr:from>
    <xdr:to>
      <xdr:col>4</xdr:col>
      <xdr:colOff>238887</xdr:colOff>
      <xdr:row>30</xdr:row>
      <xdr:rowOff>177800</xdr:rowOff>
    </xdr:to>
    <xdr:cxnSp macro="_xll.PtreeEvent_ObjectClick">
      <xdr:nvCxnSpPr>
        <xdr:cNvPr id="117" name="PTObj_DBranchDLine_1_18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/>
      </xdr:nvCxnSpPr>
      <xdr:spPr>
        <a:xfrm>
          <a:off x="6403467" y="13522959"/>
          <a:ext cx="152400" cy="37084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24</xdr:row>
      <xdr:rowOff>177800</xdr:rowOff>
    </xdr:from>
    <xdr:to>
      <xdr:col>5</xdr:col>
      <xdr:colOff>127</xdr:colOff>
      <xdr:row>24</xdr:row>
      <xdr:rowOff>177800</xdr:rowOff>
    </xdr:to>
    <xdr:cxnSp macro="_xll.PtreeEvent_ObjectClick">
      <xdr:nvCxnSpPr>
        <xdr:cNvPr id="110" name="PTObj_DBranchHLine_1_17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/>
      </xdr:nvCxnSpPr>
      <xdr:spPr>
        <a:xfrm>
          <a:off x="6555867" y="131622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24</xdr:row>
      <xdr:rowOff>177800</xdr:rowOff>
    </xdr:from>
    <xdr:to>
      <xdr:col>4</xdr:col>
      <xdr:colOff>238887</xdr:colOff>
      <xdr:row>26</xdr:row>
      <xdr:rowOff>172719</xdr:rowOff>
    </xdr:to>
    <xdr:cxnSp macro="_xll.PtreeEvent_ObjectClick">
      <xdr:nvCxnSpPr>
        <xdr:cNvPr id="109" name="PTObj_DBranchDLine_1_17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/>
      </xdr:nvCxnSpPr>
      <xdr:spPr>
        <a:xfrm flipV="1">
          <a:off x="6403467" y="13162280"/>
          <a:ext cx="152400" cy="360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26</xdr:row>
      <xdr:rowOff>177800</xdr:rowOff>
    </xdr:from>
    <xdr:to>
      <xdr:col>4</xdr:col>
      <xdr:colOff>127</xdr:colOff>
      <xdr:row>26</xdr:row>
      <xdr:rowOff>177800</xdr:rowOff>
    </xdr:to>
    <xdr:cxnSp macro="_xll.PtreeEvent_ObjectClick">
      <xdr:nvCxnSpPr>
        <xdr:cNvPr id="106" name="PTObj_DBranchHLine_1_6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>
          <a:off x="5024247" y="131622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22</xdr:row>
      <xdr:rowOff>172721</xdr:rowOff>
    </xdr:from>
    <xdr:to>
      <xdr:col>3</xdr:col>
      <xdr:colOff>238887</xdr:colOff>
      <xdr:row>26</xdr:row>
      <xdr:rowOff>177800</xdr:rowOff>
    </xdr:to>
    <xdr:cxnSp macro="_xll.PtreeEvent_ObjectClick">
      <xdr:nvCxnSpPr>
        <xdr:cNvPr id="105" name="PTObj_DBranchDLine_1_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/>
      </xdr:nvCxnSpPr>
      <xdr:spPr>
        <a:xfrm>
          <a:off x="4871847" y="127914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16</xdr:row>
      <xdr:rowOff>177800</xdr:rowOff>
    </xdr:from>
    <xdr:to>
      <xdr:col>8</xdr:col>
      <xdr:colOff>127</xdr:colOff>
      <xdr:row>16</xdr:row>
      <xdr:rowOff>177800</xdr:rowOff>
    </xdr:to>
    <xdr:cxnSp macro="_xll.PtreeEvent_ObjectClick">
      <xdr:nvCxnSpPr>
        <xdr:cNvPr id="102" name="PTObj_DBranchHLine_1_16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/>
      </xdr:nvCxnSpPr>
      <xdr:spPr>
        <a:xfrm>
          <a:off x="11135487" y="116992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12</xdr:row>
      <xdr:rowOff>172720</xdr:rowOff>
    </xdr:from>
    <xdr:to>
      <xdr:col>7</xdr:col>
      <xdr:colOff>238887</xdr:colOff>
      <xdr:row>16</xdr:row>
      <xdr:rowOff>177800</xdr:rowOff>
    </xdr:to>
    <xdr:cxnSp macro="_xll.PtreeEvent_ObjectClick">
      <xdr:nvCxnSpPr>
        <xdr:cNvPr id="101" name="PTObj_DBranchDLine_1_1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/>
      </xdr:nvCxnSpPr>
      <xdr:spPr>
        <a:xfrm>
          <a:off x="10983087" y="1096264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14</xdr:row>
      <xdr:rowOff>177800</xdr:rowOff>
    </xdr:from>
    <xdr:to>
      <xdr:col>8</xdr:col>
      <xdr:colOff>127</xdr:colOff>
      <xdr:row>14</xdr:row>
      <xdr:rowOff>177800</xdr:rowOff>
    </xdr:to>
    <xdr:cxnSp macro="_xll.PtreeEvent_ObjectClick">
      <xdr:nvCxnSpPr>
        <xdr:cNvPr id="98" name="PTObj_DBranchHLine_1_1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11135487" y="1133348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12</xdr:row>
      <xdr:rowOff>172720</xdr:rowOff>
    </xdr:from>
    <xdr:to>
      <xdr:col>7</xdr:col>
      <xdr:colOff>238887</xdr:colOff>
      <xdr:row>14</xdr:row>
      <xdr:rowOff>177800</xdr:rowOff>
    </xdr:to>
    <xdr:cxnSp macro="_xll.PtreeEvent_ObjectClick">
      <xdr:nvCxnSpPr>
        <xdr:cNvPr id="97" name="PTObj_DBranchDLine_1_1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10983087" y="109626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10</xdr:row>
      <xdr:rowOff>177800</xdr:rowOff>
    </xdr:from>
    <xdr:to>
      <xdr:col>8</xdr:col>
      <xdr:colOff>127</xdr:colOff>
      <xdr:row>10</xdr:row>
      <xdr:rowOff>177800</xdr:rowOff>
    </xdr:to>
    <xdr:cxnSp macro="_xll.PtreeEvent_ObjectClick">
      <xdr:nvCxnSpPr>
        <xdr:cNvPr id="94" name="PTObj_DBranchHLine_1_1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>
          <a:off x="11135487" y="1060196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10</xdr:row>
      <xdr:rowOff>177800</xdr:rowOff>
    </xdr:from>
    <xdr:to>
      <xdr:col>7</xdr:col>
      <xdr:colOff>238887</xdr:colOff>
      <xdr:row>12</xdr:row>
      <xdr:rowOff>172720</xdr:rowOff>
    </xdr:to>
    <xdr:cxnSp macro="_xll.PtreeEvent_ObjectClick">
      <xdr:nvCxnSpPr>
        <xdr:cNvPr id="93" name="PTObj_DBranchDLine_1_1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V="1">
          <a:off x="10983087" y="106019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12</xdr:row>
      <xdr:rowOff>177800</xdr:rowOff>
    </xdr:from>
    <xdr:to>
      <xdr:col>7</xdr:col>
      <xdr:colOff>127</xdr:colOff>
      <xdr:row>12</xdr:row>
      <xdr:rowOff>177800</xdr:rowOff>
    </xdr:to>
    <xdr:cxnSp macro="_xll.PtreeEvent_ObjectClick">
      <xdr:nvCxnSpPr>
        <xdr:cNvPr id="90" name="PTObj_DBranchHLine_1_14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9603867" y="106019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12</xdr:row>
      <xdr:rowOff>177800</xdr:rowOff>
    </xdr:from>
    <xdr:to>
      <xdr:col>6</xdr:col>
      <xdr:colOff>238887</xdr:colOff>
      <xdr:row>18</xdr:row>
      <xdr:rowOff>172720</xdr:rowOff>
    </xdr:to>
    <xdr:cxnSp macro="_xll.PtreeEvent_ObjectClick">
      <xdr:nvCxnSpPr>
        <xdr:cNvPr id="89" name="PTObj_DBranchDLine_1_14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 flipV="1">
          <a:off x="9451467" y="106019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</xdr:row>
      <xdr:rowOff>177800</xdr:rowOff>
    </xdr:from>
    <xdr:to>
      <xdr:col>6</xdr:col>
      <xdr:colOff>127</xdr:colOff>
      <xdr:row>6</xdr:row>
      <xdr:rowOff>177800</xdr:rowOff>
    </xdr:to>
    <xdr:cxnSp macro="_xll.PtreeEvent_ObjectClick">
      <xdr:nvCxnSpPr>
        <xdr:cNvPr id="86" name="PTObj_DBranchHLine_1_10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8079867" y="98704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</xdr:row>
      <xdr:rowOff>177800</xdr:rowOff>
    </xdr:from>
    <xdr:to>
      <xdr:col>5</xdr:col>
      <xdr:colOff>238887</xdr:colOff>
      <xdr:row>8</xdr:row>
      <xdr:rowOff>172720</xdr:rowOff>
    </xdr:to>
    <xdr:cxnSp macro="_xll.PtreeEvent_ObjectClick">
      <xdr:nvCxnSpPr>
        <xdr:cNvPr id="85" name="PTObj_DBranchDLine_1_10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 flipV="1">
          <a:off x="7927467" y="98704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20</xdr:row>
      <xdr:rowOff>177800</xdr:rowOff>
    </xdr:from>
    <xdr:to>
      <xdr:col>7</xdr:col>
      <xdr:colOff>127</xdr:colOff>
      <xdr:row>20</xdr:row>
      <xdr:rowOff>177800</xdr:rowOff>
    </xdr:to>
    <xdr:cxnSp macro="_xll.PtreeEvent_ObjectClick">
      <xdr:nvCxnSpPr>
        <xdr:cNvPr id="82" name="PTObj_DBranchHLine_1_15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9603867" y="120650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18</xdr:row>
      <xdr:rowOff>172720</xdr:rowOff>
    </xdr:from>
    <xdr:to>
      <xdr:col>6</xdr:col>
      <xdr:colOff>238887</xdr:colOff>
      <xdr:row>20</xdr:row>
      <xdr:rowOff>177800</xdr:rowOff>
    </xdr:to>
    <xdr:cxnSp macro="_xll.PtreeEvent_ObjectClick">
      <xdr:nvCxnSpPr>
        <xdr:cNvPr id="81" name="PTObj_DBranchDLine_1_15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>
          <a:off x="9451467" y="116941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18</xdr:row>
      <xdr:rowOff>177800</xdr:rowOff>
    </xdr:from>
    <xdr:to>
      <xdr:col>6</xdr:col>
      <xdr:colOff>127</xdr:colOff>
      <xdr:row>18</xdr:row>
      <xdr:rowOff>177800</xdr:rowOff>
    </xdr:to>
    <xdr:cxnSp macro="_xll.PtreeEvent_ObjectClick">
      <xdr:nvCxnSpPr>
        <xdr:cNvPr id="74" name="PTObj_DBranchHLine_1_1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>
          <a:off x="8079867" y="113334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</xdr:row>
      <xdr:rowOff>172720</xdr:rowOff>
    </xdr:from>
    <xdr:to>
      <xdr:col>5</xdr:col>
      <xdr:colOff>238887</xdr:colOff>
      <xdr:row>18</xdr:row>
      <xdr:rowOff>177800</xdr:rowOff>
    </xdr:to>
    <xdr:cxnSp macro="_xll.PtreeEvent_ObjectClick">
      <xdr:nvCxnSpPr>
        <xdr:cNvPr id="73" name="PTObj_DBranchDLine_1_1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7927467" y="109626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8</xdr:row>
      <xdr:rowOff>177800</xdr:rowOff>
    </xdr:from>
    <xdr:to>
      <xdr:col>5</xdr:col>
      <xdr:colOff>127</xdr:colOff>
      <xdr:row>8</xdr:row>
      <xdr:rowOff>177800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555867" y="98704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</xdr:row>
      <xdr:rowOff>172721</xdr:rowOff>
    </xdr:from>
    <xdr:to>
      <xdr:col>4</xdr:col>
      <xdr:colOff>238887</xdr:colOff>
      <xdr:row>8</xdr:row>
      <xdr:rowOff>177800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6403467" y="949960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2</xdr:row>
      <xdr:rowOff>177800</xdr:rowOff>
    </xdr:from>
    <xdr:to>
      <xdr:col>5</xdr:col>
      <xdr:colOff>127</xdr:colOff>
      <xdr:row>2</xdr:row>
      <xdr:rowOff>177800</xdr:rowOff>
    </xdr:to>
    <xdr:cxnSp macro="_xll.PtreeEvent_ObjectClick">
      <xdr:nvCxnSpPr>
        <xdr:cNvPr id="42" name="PTObj_DBranchHLine_1_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6555867" y="913892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</xdr:row>
      <xdr:rowOff>177800</xdr:rowOff>
    </xdr:from>
    <xdr:to>
      <xdr:col>4</xdr:col>
      <xdr:colOff>238887</xdr:colOff>
      <xdr:row>4</xdr:row>
      <xdr:rowOff>172721</xdr:rowOff>
    </xdr:to>
    <xdr:cxnSp macro="_xll.PtreeEvent_ObjectClick">
      <xdr:nvCxnSpPr>
        <xdr:cNvPr id="41" name="PTObj_DBranchDLine_1_8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flipV="1">
          <a:off x="6403467" y="913892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</xdr:row>
      <xdr:rowOff>177800</xdr:rowOff>
    </xdr:from>
    <xdr:to>
      <xdr:col>4</xdr:col>
      <xdr:colOff>127</xdr:colOff>
      <xdr:row>4</xdr:row>
      <xdr:rowOff>177800</xdr:rowOff>
    </xdr:to>
    <xdr:cxnSp macro="_xll.PtreeEvent_ObjectClick">
      <xdr:nvCxnSpPr>
        <xdr:cNvPr id="38" name="PTObj_DBranchHLine_1_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5024247" y="91389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</xdr:row>
      <xdr:rowOff>177800</xdr:rowOff>
    </xdr:from>
    <xdr:to>
      <xdr:col>3</xdr:col>
      <xdr:colOff>238887</xdr:colOff>
      <xdr:row>22</xdr:row>
      <xdr:rowOff>172721</xdr:rowOff>
    </xdr:to>
    <xdr:cxnSp macro="_xll.PtreeEvent_ObjectClick">
      <xdr:nvCxnSpPr>
        <xdr:cNvPr id="37" name="PTObj_DBranchDLine_1_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flipV="1">
          <a:off x="4871847" y="913892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22</xdr:row>
      <xdr:rowOff>177800</xdr:rowOff>
    </xdr:from>
    <xdr:to>
      <xdr:col>3</xdr:col>
      <xdr:colOff>127</xdr:colOff>
      <xdr:row>22</xdr:row>
      <xdr:rowOff>177800</xdr:rowOff>
    </xdr:to>
    <xdr:cxnSp macro="_xll.PtreeEvent_ObjectClick">
      <xdr:nvCxnSpPr>
        <xdr:cNvPr id="22" name="PTObj_DBranchHLine_1_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92627" y="91389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22</xdr:row>
      <xdr:rowOff>177800</xdr:rowOff>
    </xdr:from>
    <xdr:to>
      <xdr:col>2</xdr:col>
      <xdr:colOff>238887</xdr:colOff>
      <xdr:row>64</xdr:row>
      <xdr:rowOff>172721</xdr:rowOff>
    </xdr:to>
    <xdr:cxnSp macro="_xll.PtreeEvent_ObjectClick">
      <xdr:nvCxnSpPr>
        <xdr:cNvPr id="21" name="PTObj_DBranchDLine_1_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3340227" y="913892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78</xdr:row>
      <xdr:rowOff>177800</xdr:rowOff>
    </xdr:from>
    <xdr:to>
      <xdr:col>3</xdr:col>
      <xdr:colOff>127</xdr:colOff>
      <xdr:row>78</xdr:row>
      <xdr:rowOff>177800</xdr:rowOff>
    </xdr:to>
    <xdr:cxnSp macro="_xll.PtreeEvent_ObjectClick">
      <xdr:nvCxnSpPr>
        <xdr:cNvPr id="18" name="PTObj_DBranchHLine_1_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3492627" y="102362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64</xdr:row>
      <xdr:rowOff>172721</xdr:rowOff>
    </xdr:from>
    <xdr:to>
      <xdr:col>2</xdr:col>
      <xdr:colOff>238887</xdr:colOff>
      <xdr:row>78</xdr:row>
      <xdr:rowOff>177800</xdr:rowOff>
    </xdr:to>
    <xdr:cxnSp macro="_xll.PtreeEvent_ObjectClick">
      <xdr:nvCxnSpPr>
        <xdr:cNvPr id="17" name="PTObj_DBranchDLine_1_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3340227" y="949960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64</xdr:row>
      <xdr:rowOff>177800</xdr:rowOff>
    </xdr:from>
    <xdr:to>
      <xdr:col>2</xdr:col>
      <xdr:colOff>127</xdr:colOff>
      <xdr:row>64</xdr:row>
      <xdr:rowOff>177800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397000" y="9138920"/>
          <a:ext cx="1818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64</xdr:row>
      <xdr:rowOff>86360</xdr:rowOff>
    </xdr:from>
    <xdr:to>
      <xdr:col>2</xdr:col>
      <xdr:colOff>183007</xdr:colOff>
      <xdr:row>65</xdr:row>
      <xdr:rowOff>86361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215767" y="90474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</xdr:col>
      <xdr:colOff>215900</xdr:colOff>
      <xdr:row>64</xdr:row>
      <xdr:rowOff>87487</xdr:rowOff>
    </xdr:from>
    <xdr:ext cx="1391343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435100" y="9048607"/>
          <a:ext cx="13913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Morris Manufacturing Company</a:t>
          </a:r>
        </a:p>
      </xdr:txBody>
    </xdr:sp>
    <xdr:clientData/>
  </xdr:oneCellAnchor>
  <xdr:twoCellAnchor editAs="oneCell">
    <xdr:from>
      <xdr:col>3</xdr:col>
      <xdr:colOff>127</xdr:colOff>
      <xdr:row>78</xdr:row>
      <xdr:rowOff>86360</xdr:rowOff>
    </xdr:from>
    <xdr:to>
      <xdr:col>3</xdr:col>
      <xdr:colOff>183007</xdr:colOff>
      <xdr:row>79</xdr:row>
      <xdr:rowOff>86360</xdr:rowOff>
    </xdr:to>
    <xdr:sp macro="_xll.PtreeEvent_ObjectClick" textlink="">
      <xdr:nvSpPr>
        <xdr:cNvPr id="16" name="PTObj_DNode_1_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-5400000">
          <a:off x="4777867" y="101447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276987</xdr:colOff>
      <xdr:row>78</xdr:row>
      <xdr:rowOff>87486</xdr:rowOff>
    </xdr:from>
    <xdr:ext cx="464422" cy="180627"/>
    <xdr:sp macro="_xll.PtreeEvent_ObjectClick" textlink="">
      <xdr:nvSpPr>
        <xdr:cNvPr id="19" name="PTObj_DBranchName_1_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530727" y="10145886"/>
          <a:ext cx="46442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Scrapping</a:t>
          </a:r>
        </a:p>
      </xdr:txBody>
    </xdr:sp>
    <xdr:clientData/>
  </xdr:oneCellAnchor>
  <xdr:twoCellAnchor editAs="oneCell">
    <xdr:from>
      <xdr:col>3</xdr:col>
      <xdr:colOff>127</xdr:colOff>
      <xdr:row>22</xdr:row>
      <xdr:rowOff>86360</xdr:rowOff>
    </xdr:from>
    <xdr:to>
      <xdr:col>3</xdr:col>
      <xdr:colOff>183007</xdr:colOff>
      <xdr:row>23</xdr:row>
      <xdr:rowOff>86361</xdr:rowOff>
    </xdr:to>
    <xdr:sp macro="_xll.PtreeEvent_ObjectClick" textlink="">
      <xdr:nvSpPr>
        <xdr:cNvPr id="20" name="PTObj_DNode_1_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785487" y="90474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276987</xdr:colOff>
      <xdr:row>22</xdr:row>
      <xdr:rowOff>87487</xdr:rowOff>
    </xdr:from>
    <xdr:ext cx="356444" cy="180627"/>
    <xdr:sp macro="_xll.PtreeEvent_ObjectClick" textlink="">
      <xdr:nvSpPr>
        <xdr:cNvPr id="23" name="PTObj_DBranchName_1_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3530727" y="9048607"/>
          <a:ext cx="3564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Dayton</a:t>
          </a:r>
        </a:p>
      </xdr:txBody>
    </xdr:sp>
    <xdr:clientData/>
  </xdr:oneCellAnchor>
  <xdr:twoCellAnchor editAs="oneCell">
    <xdr:from>
      <xdr:col>4</xdr:col>
      <xdr:colOff>127</xdr:colOff>
      <xdr:row>4</xdr:row>
      <xdr:rowOff>86360</xdr:rowOff>
    </xdr:from>
    <xdr:to>
      <xdr:col>4</xdr:col>
      <xdr:colOff>183007</xdr:colOff>
      <xdr:row>5</xdr:row>
      <xdr:rowOff>86361</xdr:rowOff>
    </xdr:to>
    <xdr:sp macro="_xll.PtreeEvent_ObjectClick" textlink="">
      <xdr:nvSpPr>
        <xdr:cNvPr id="36" name="PTObj_DNode_1_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6317107" y="90474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4</xdr:row>
      <xdr:rowOff>87487</xdr:rowOff>
    </xdr:from>
    <xdr:ext cx="419410" cy="180627"/>
    <xdr:sp macro="_xll.PtreeEvent_ObjectClick" textlink="">
      <xdr:nvSpPr>
        <xdr:cNvPr id="39" name="PTObj_DBranchName_1_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4452747" y="819007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$220000</a:t>
          </a:r>
        </a:p>
      </xdr:txBody>
    </xdr:sp>
    <xdr:clientData/>
  </xdr:oneCellAnchor>
  <xdr:twoCellAnchor editAs="oneCell">
    <xdr:from>
      <xdr:col>5</xdr:col>
      <xdr:colOff>126</xdr:colOff>
      <xdr:row>2</xdr:row>
      <xdr:rowOff>86361</xdr:rowOff>
    </xdr:from>
    <xdr:to>
      <xdr:col>5</xdr:col>
      <xdr:colOff>183007</xdr:colOff>
      <xdr:row>3</xdr:row>
      <xdr:rowOff>86361</xdr:rowOff>
    </xdr:to>
    <xdr:sp macro="_xll.PtreeEvent_ObjectClick" textlink="">
      <xdr:nvSpPr>
        <xdr:cNvPr id="40" name="PTObj_DNode_1_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-5400000">
          <a:off x="7467727" y="90474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2</xdr:row>
      <xdr:rowOff>87487</xdr:rowOff>
    </xdr:from>
    <xdr:ext cx="196592" cy="180627"/>
    <xdr:sp macro="_xll.PtreeEvent_ObjectClick" textlink="">
      <xdr:nvSpPr>
        <xdr:cNvPr id="43" name="PTObj_DBranchName_1_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6593967" y="90486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8</xdr:row>
      <xdr:rowOff>86360</xdr:rowOff>
    </xdr:from>
    <xdr:to>
      <xdr:col>5</xdr:col>
      <xdr:colOff>183007</xdr:colOff>
      <xdr:row>9</xdr:row>
      <xdr:rowOff>86360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7841107" y="97790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8</xdr:row>
      <xdr:rowOff>87486</xdr:rowOff>
    </xdr:from>
    <xdr:ext cx="175753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6593967" y="978012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18</xdr:row>
      <xdr:rowOff>86360</xdr:rowOff>
    </xdr:from>
    <xdr:to>
      <xdr:col>6</xdr:col>
      <xdr:colOff>183007</xdr:colOff>
      <xdr:row>19</xdr:row>
      <xdr:rowOff>86360</xdr:rowOff>
    </xdr:to>
    <xdr:sp macro="_xll.PtreeEvent_ObjectClick" textlink="">
      <xdr:nvSpPr>
        <xdr:cNvPr id="72" name="PTObj_DNode_1_1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365107" y="112420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18</xdr:row>
      <xdr:rowOff>87486</xdr:rowOff>
    </xdr:from>
    <xdr:ext cx="196593" cy="180627"/>
    <xdr:sp macro="_xll.PtreeEvent_ObjectClick" textlink="">
      <xdr:nvSpPr>
        <xdr:cNvPr id="75" name="PTObj_DBranchName_1_1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8125587" y="11974686"/>
          <a:ext cx="19659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20</xdr:row>
      <xdr:rowOff>86360</xdr:rowOff>
    </xdr:from>
    <xdr:to>
      <xdr:col>7</xdr:col>
      <xdr:colOff>183007</xdr:colOff>
      <xdr:row>21</xdr:row>
      <xdr:rowOff>86360</xdr:rowOff>
    </xdr:to>
    <xdr:sp macro="_xll.PtreeEvent_ObjectClick" textlink="">
      <xdr:nvSpPr>
        <xdr:cNvPr id="80" name="PTObj_DNode_1_1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 rot="-5400000">
          <a:off x="10889107" y="119735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20</xdr:row>
      <xdr:rowOff>87486</xdr:rowOff>
    </xdr:from>
    <xdr:ext cx="175753" cy="180627"/>
    <xdr:sp macro="_xll.PtreeEvent_ObjectClick" textlink="">
      <xdr:nvSpPr>
        <xdr:cNvPr id="83" name="PTObj_DBranchName_1_1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9657207" y="12340446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6</xdr:row>
      <xdr:rowOff>86360</xdr:rowOff>
    </xdr:from>
    <xdr:to>
      <xdr:col>6</xdr:col>
      <xdr:colOff>183007</xdr:colOff>
      <xdr:row>7</xdr:row>
      <xdr:rowOff>86360</xdr:rowOff>
    </xdr:to>
    <xdr:sp macro="_xll.PtreeEvent_ObjectClick" textlink="">
      <xdr:nvSpPr>
        <xdr:cNvPr id="84" name="PTObj_DNode_1_1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 rot="-5400000">
          <a:off x="9365107" y="9779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6</xdr:row>
      <xdr:rowOff>87486</xdr:rowOff>
    </xdr:from>
    <xdr:ext cx="175753" cy="180627"/>
    <xdr:sp macro="_xll.PtreeEvent_ObjectClick" textlink="">
      <xdr:nvSpPr>
        <xdr:cNvPr id="87" name="PTObj_DBranchName_1_10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8125587" y="9780126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12</xdr:row>
      <xdr:rowOff>86360</xdr:rowOff>
    </xdr:from>
    <xdr:to>
      <xdr:col>7</xdr:col>
      <xdr:colOff>183007</xdr:colOff>
      <xdr:row>13</xdr:row>
      <xdr:rowOff>86360</xdr:rowOff>
    </xdr:to>
    <xdr:sp macro="_xll.PtreeEvent_ObjectClick" textlink="">
      <xdr:nvSpPr>
        <xdr:cNvPr id="88" name="PTObj_DNode_1_1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10896727" y="105105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12</xdr:row>
      <xdr:rowOff>87487</xdr:rowOff>
    </xdr:from>
    <xdr:ext cx="196593" cy="180627"/>
    <xdr:sp macro="_xll.PtreeEvent_ObjectClick" textlink="">
      <xdr:nvSpPr>
        <xdr:cNvPr id="91" name="PTObj_DBranchName_1_14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9657207" y="10877407"/>
          <a:ext cx="19659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10</xdr:row>
      <xdr:rowOff>86360</xdr:rowOff>
    </xdr:from>
    <xdr:to>
      <xdr:col>8</xdr:col>
      <xdr:colOff>183007</xdr:colOff>
      <xdr:row>11</xdr:row>
      <xdr:rowOff>86360</xdr:rowOff>
    </xdr:to>
    <xdr:sp macro="_xll.PtreeEvent_ObjectClick" textlink="">
      <xdr:nvSpPr>
        <xdr:cNvPr id="92" name="PTObj_DNode_1_1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 rot="-5400000">
          <a:off x="12047347" y="105105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10</xdr:row>
      <xdr:rowOff>87487</xdr:rowOff>
    </xdr:from>
    <xdr:ext cx="419410" cy="180627"/>
    <xdr:sp macro="_xll.PtreeEvent_ObjectClick" textlink="">
      <xdr:nvSpPr>
        <xdr:cNvPr id="95" name="PTObj_DBranchName_1_12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10579227" y="1916287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$100000</a:t>
          </a:r>
        </a:p>
      </xdr:txBody>
    </xdr:sp>
    <xdr:clientData/>
  </xdr:oneCellAnchor>
  <xdr:twoCellAnchor editAs="oneCell">
    <xdr:from>
      <xdr:col>8</xdr:col>
      <xdr:colOff>127</xdr:colOff>
      <xdr:row>14</xdr:row>
      <xdr:rowOff>86360</xdr:rowOff>
    </xdr:from>
    <xdr:to>
      <xdr:col>8</xdr:col>
      <xdr:colOff>183007</xdr:colOff>
      <xdr:row>15</xdr:row>
      <xdr:rowOff>86360</xdr:rowOff>
    </xdr:to>
    <xdr:sp macro="_xll.PtreeEvent_ObjectClick" textlink="">
      <xdr:nvSpPr>
        <xdr:cNvPr id="96" name="PTObj_DNode_1_13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 rot="-5400000">
          <a:off x="12275947" y="112420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14</xdr:row>
      <xdr:rowOff>87486</xdr:rowOff>
    </xdr:from>
    <xdr:ext cx="419410" cy="180627"/>
    <xdr:sp macro="_xll.PtreeEvent_ObjectClick" textlink="">
      <xdr:nvSpPr>
        <xdr:cNvPr id="99" name="PTObj_DBranchName_1_1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10579227" y="2647806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$150000</a:t>
          </a:r>
        </a:p>
      </xdr:txBody>
    </xdr:sp>
    <xdr:clientData/>
  </xdr:oneCellAnchor>
  <xdr:twoCellAnchor editAs="oneCell">
    <xdr:from>
      <xdr:col>8</xdr:col>
      <xdr:colOff>127</xdr:colOff>
      <xdr:row>16</xdr:row>
      <xdr:rowOff>86360</xdr:rowOff>
    </xdr:from>
    <xdr:to>
      <xdr:col>8</xdr:col>
      <xdr:colOff>183007</xdr:colOff>
      <xdr:row>17</xdr:row>
      <xdr:rowOff>86360</xdr:rowOff>
    </xdr:to>
    <xdr:sp macro="_xll.PtreeEvent_ObjectClick" textlink="">
      <xdr:nvSpPr>
        <xdr:cNvPr id="100" name="PTObj_DNode_1_1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 rot="-5400000">
          <a:off x="12420727" y="116078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16</xdr:row>
      <xdr:rowOff>87486</xdr:rowOff>
    </xdr:from>
    <xdr:ext cx="367409" cy="180627"/>
    <xdr:sp macro="_xll.PtreeEvent_ObjectClick" textlink="">
      <xdr:nvSpPr>
        <xdr:cNvPr id="103" name="PTObj_DBranchName_1_1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10579227" y="3013566"/>
          <a:ext cx="36740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180000</a:t>
          </a:r>
        </a:p>
      </xdr:txBody>
    </xdr:sp>
    <xdr:clientData/>
  </xdr:oneCellAnchor>
  <xdr:twoCellAnchor editAs="oneCell">
    <xdr:from>
      <xdr:col>4</xdr:col>
      <xdr:colOff>127</xdr:colOff>
      <xdr:row>26</xdr:row>
      <xdr:rowOff>86359</xdr:rowOff>
    </xdr:from>
    <xdr:to>
      <xdr:col>4</xdr:col>
      <xdr:colOff>183007</xdr:colOff>
      <xdr:row>27</xdr:row>
      <xdr:rowOff>86360</xdr:rowOff>
    </xdr:to>
    <xdr:sp macro="_xll.PtreeEvent_ObjectClick" textlink="">
      <xdr:nvSpPr>
        <xdr:cNvPr id="104" name="PTObj_DNode_1_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317107" y="13070839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26</xdr:row>
      <xdr:rowOff>87486</xdr:rowOff>
    </xdr:from>
    <xdr:ext cx="419410" cy="180627"/>
    <xdr:sp macro="_xll.PtreeEvent_ObjectClick" textlink="">
      <xdr:nvSpPr>
        <xdr:cNvPr id="107" name="PTObj_DBranchName_1_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4452747" y="4842366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$280000</a:t>
          </a:r>
        </a:p>
      </xdr:txBody>
    </xdr:sp>
    <xdr:clientData/>
  </xdr:oneCellAnchor>
  <xdr:twoCellAnchor editAs="oneCell">
    <xdr:from>
      <xdr:col>5</xdr:col>
      <xdr:colOff>126</xdr:colOff>
      <xdr:row>24</xdr:row>
      <xdr:rowOff>86360</xdr:rowOff>
    </xdr:from>
    <xdr:to>
      <xdr:col>5</xdr:col>
      <xdr:colOff>183007</xdr:colOff>
      <xdr:row>25</xdr:row>
      <xdr:rowOff>86360</xdr:rowOff>
    </xdr:to>
    <xdr:sp macro="_xll.PtreeEvent_ObjectClick" textlink="">
      <xdr:nvSpPr>
        <xdr:cNvPr id="108" name="PTObj_DNode_1_1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 rot="-5400000">
          <a:off x="7841107" y="13070839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24</xdr:row>
      <xdr:rowOff>87486</xdr:rowOff>
    </xdr:from>
    <xdr:ext cx="196592" cy="180627"/>
    <xdr:sp macro="_xll.PtreeEvent_ObjectClick" textlink="">
      <xdr:nvSpPr>
        <xdr:cNvPr id="111" name="PTObj_DBranchName_1_17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6593967" y="1307196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30</xdr:row>
      <xdr:rowOff>86361</xdr:rowOff>
    </xdr:from>
    <xdr:to>
      <xdr:col>5</xdr:col>
      <xdr:colOff>183007</xdr:colOff>
      <xdr:row>31</xdr:row>
      <xdr:rowOff>86361</xdr:rowOff>
    </xdr:to>
    <xdr:sp macro="_xll.PtreeEvent_ObjectClick" textlink="">
      <xdr:nvSpPr>
        <xdr:cNvPr id="116" name="PTObj_DNode_1_18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7848727" y="13802361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30</xdr:row>
      <xdr:rowOff>87486</xdr:rowOff>
    </xdr:from>
    <xdr:ext cx="175753" cy="180627"/>
    <xdr:sp macro="_xll.PtreeEvent_ObjectClick" textlink="">
      <xdr:nvSpPr>
        <xdr:cNvPr id="119" name="PTObj_DBranchName_1_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6593967" y="1380348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28</xdr:row>
      <xdr:rowOff>86361</xdr:rowOff>
    </xdr:from>
    <xdr:to>
      <xdr:col>6</xdr:col>
      <xdr:colOff>183007</xdr:colOff>
      <xdr:row>29</xdr:row>
      <xdr:rowOff>86361</xdr:rowOff>
    </xdr:to>
    <xdr:sp macro="_xll.PtreeEvent_ObjectClick" textlink="">
      <xdr:nvSpPr>
        <xdr:cNvPr id="120" name="PTObj_DNode_1_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 rot="-5400000">
          <a:off x="9372727" y="13802361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28</xdr:row>
      <xdr:rowOff>87486</xdr:rowOff>
    </xdr:from>
    <xdr:ext cx="175753" cy="180627"/>
    <xdr:sp macro="_xll.PtreeEvent_ObjectClick" textlink="">
      <xdr:nvSpPr>
        <xdr:cNvPr id="123" name="PTObj_DBranchName_1_19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8125587" y="13803486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40</xdr:row>
      <xdr:rowOff>86360</xdr:rowOff>
    </xdr:from>
    <xdr:to>
      <xdr:col>6</xdr:col>
      <xdr:colOff>183007</xdr:colOff>
      <xdr:row>41</xdr:row>
      <xdr:rowOff>86361</xdr:rowOff>
    </xdr:to>
    <xdr:sp macro="_xll.PtreeEvent_ObjectClick" textlink="">
      <xdr:nvSpPr>
        <xdr:cNvPr id="128" name="PTObj_DNode_1_20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380347" y="145338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40</xdr:row>
      <xdr:rowOff>87486</xdr:rowOff>
    </xdr:from>
    <xdr:ext cx="196592" cy="180627"/>
    <xdr:sp macro="_xll.PtreeEvent_ObjectClick" textlink="">
      <xdr:nvSpPr>
        <xdr:cNvPr id="131" name="PTObj_DBranchName_1_2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8125587" y="15998046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128</xdr:colOff>
      <xdr:row>42</xdr:row>
      <xdr:rowOff>86359</xdr:rowOff>
    </xdr:from>
    <xdr:to>
      <xdr:col>7</xdr:col>
      <xdr:colOff>183008</xdr:colOff>
      <xdr:row>43</xdr:row>
      <xdr:rowOff>86360</xdr:rowOff>
    </xdr:to>
    <xdr:sp macro="_xll.PtreeEvent_ObjectClick" textlink="">
      <xdr:nvSpPr>
        <xdr:cNvPr id="136" name="PTObj_DNode_1_22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 rot="-5400000">
          <a:off x="10911967" y="152654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42</xdr:row>
      <xdr:rowOff>87487</xdr:rowOff>
    </xdr:from>
    <xdr:ext cx="175754" cy="180627"/>
    <xdr:sp macro="_xll.PtreeEvent_ObjectClick" textlink="">
      <xdr:nvSpPr>
        <xdr:cNvPr id="139" name="PTObj_DBranchName_1_2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9657207" y="1526652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34</xdr:row>
      <xdr:rowOff>86360</xdr:rowOff>
    </xdr:from>
    <xdr:to>
      <xdr:col>7</xdr:col>
      <xdr:colOff>183008</xdr:colOff>
      <xdr:row>35</xdr:row>
      <xdr:rowOff>86361</xdr:rowOff>
    </xdr:to>
    <xdr:sp macro="_xll.PtreeEvent_ObjectClick" textlink="">
      <xdr:nvSpPr>
        <xdr:cNvPr id="140" name="PTObj_DNode_1_2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10911967" y="14533880"/>
          <a:ext cx="182881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34</xdr:row>
      <xdr:rowOff>87486</xdr:rowOff>
    </xdr:from>
    <xdr:ext cx="196592" cy="180627"/>
    <xdr:sp macro="_xll.PtreeEvent_ObjectClick" textlink="">
      <xdr:nvSpPr>
        <xdr:cNvPr id="143" name="PTObj_DBranchName_1_2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9657207" y="1453500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8</xdr:col>
      <xdr:colOff>126</xdr:colOff>
      <xdr:row>32</xdr:row>
      <xdr:rowOff>86361</xdr:rowOff>
    </xdr:from>
    <xdr:to>
      <xdr:col>8</xdr:col>
      <xdr:colOff>183007</xdr:colOff>
      <xdr:row>33</xdr:row>
      <xdr:rowOff>86361</xdr:rowOff>
    </xdr:to>
    <xdr:sp macro="_xll.PtreeEvent_ObjectClick" textlink="">
      <xdr:nvSpPr>
        <xdr:cNvPr id="144" name="PTObj_DNode_1_2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 rot="-5400000">
          <a:off x="12443587" y="145338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276988</xdr:colOff>
      <xdr:row>32</xdr:row>
      <xdr:rowOff>87486</xdr:rowOff>
    </xdr:from>
    <xdr:ext cx="419410" cy="180627"/>
    <xdr:sp macro="_xll.PtreeEvent_ObjectClick" textlink="">
      <xdr:nvSpPr>
        <xdr:cNvPr id="147" name="PTObj_DBranchName_1_2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10579228" y="5939646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$100000</a:t>
          </a:r>
        </a:p>
      </xdr:txBody>
    </xdr:sp>
    <xdr:clientData/>
  </xdr:oneCellAnchor>
  <xdr:twoCellAnchor editAs="oneCell">
    <xdr:from>
      <xdr:col>8</xdr:col>
      <xdr:colOff>127</xdr:colOff>
      <xdr:row>36</xdr:row>
      <xdr:rowOff>86360</xdr:rowOff>
    </xdr:from>
    <xdr:to>
      <xdr:col>8</xdr:col>
      <xdr:colOff>183007</xdr:colOff>
      <xdr:row>37</xdr:row>
      <xdr:rowOff>86360</xdr:rowOff>
    </xdr:to>
    <xdr:sp macro="_xll.PtreeEvent_ObjectClick" textlink="">
      <xdr:nvSpPr>
        <xdr:cNvPr id="148" name="PTObj_DNode_1_2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 rot="-5400000">
          <a:off x="12443587" y="152654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276988</xdr:colOff>
      <xdr:row>36</xdr:row>
      <xdr:rowOff>87487</xdr:rowOff>
    </xdr:from>
    <xdr:ext cx="419410" cy="180627"/>
    <xdr:sp macro="_xll.PtreeEvent_ObjectClick" textlink="">
      <xdr:nvSpPr>
        <xdr:cNvPr id="151" name="PTObj_DBranchName_1_24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10579228" y="6671167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$150000</a:t>
          </a:r>
        </a:p>
      </xdr:txBody>
    </xdr:sp>
    <xdr:clientData/>
  </xdr:oneCellAnchor>
  <xdr:twoCellAnchor editAs="oneCell">
    <xdr:from>
      <xdr:col>8</xdr:col>
      <xdr:colOff>127</xdr:colOff>
      <xdr:row>38</xdr:row>
      <xdr:rowOff>86361</xdr:rowOff>
    </xdr:from>
    <xdr:to>
      <xdr:col>8</xdr:col>
      <xdr:colOff>183007</xdr:colOff>
      <xdr:row>39</xdr:row>
      <xdr:rowOff>86361</xdr:rowOff>
    </xdr:to>
    <xdr:sp macro="_xll.PtreeEvent_ObjectClick" textlink="">
      <xdr:nvSpPr>
        <xdr:cNvPr id="152" name="PTObj_DNode_1_25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 rot="-5400000">
          <a:off x="12443587" y="15631161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276988</xdr:colOff>
      <xdr:row>38</xdr:row>
      <xdr:rowOff>87486</xdr:rowOff>
    </xdr:from>
    <xdr:ext cx="419410" cy="180627"/>
    <xdr:sp macro="_xll.PtreeEvent_ObjectClick" textlink="">
      <xdr:nvSpPr>
        <xdr:cNvPr id="155" name="PTObj_DBranchName_1_25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10579228" y="7036926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$180000</a:t>
          </a:r>
        </a:p>
      </xdr:txBody>
    </xdr:sp>
    <xdr:clientData/>
  </xdr:oneCellAnchor>
  <xdr:twoCellAnchor editAs="oneCell">
    <xdr:from>
      <xdr:col>4</xdr:col>
      <xdr:colOff>127</xdr:colOff>
      <xdr:row>46</xdr:row>
      <xdr:rowOff>86359</xdr:rowOff>
    </xdr:from>
    <xdr:to>
      <xdr:col>4</xdr:col>
      <xdr:colOff>183007</xdr:colOff>
      <xdr:row>47</xdr:row>
      <xdr:rowOff>86360</xdr:rowOff>
    </xdr:to>
    <xdr:sp macro="_xll.PtreeEvent_ObjectClick" textlink="">
      <xdr:nvSpPr>
        <xdr:cNvPr id="156" name="PTObj_DNode_1_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17107" y="16728439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46</xdr:row>
      <xdr:rowOff>87486</xdr:rowOff>
    </xdr:from>
    <xdr:ext cx="419410" cy="180627"/>
    <xdr:sp macro="_xll.PtreeEvent_ObjectClick" textlink="">
      <xdr:nvSpPr>
        <xdr:cNvPr id="159" name="PTObj_DBranchName_1_7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4452747" y="8499966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$350000</a:t>
          </a:r>
        </a:p>
      </xdr:txBody>
    </xdr:sp>
    <xdr:clientData/>
  </xdr:oneCellAnchor>
  <xdr:twoCellAnchor editAs="oneCell">
    <xdr:from>
      <xdr:col>5</xdr:col>
      <xdr:colOff>126</xdr:colOff>
      <xdr:row>44</xdr:row>
      <xdr:rowOff>86360</xdr:rowOff>
    </xdr:from>
    <xdr:to>
      <xdr:col>5</xdr:col>
      <xdr:colOff>183007</xdr:colOff>
      <xdr:row>45</xdr:row>
      <xdr:rowOff>86360</xdr:rowOff>
    </xdr:to>
    <xdr:sp macro="_xll.PtreeEvent_ObjectClick" textlink="">
      <xdr:nvSpPr>
        <xdr:cNvPr id="160" name="PTObj_DNode_1_26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 rot="-5400000">
          <a:off x="7848727" y="16728439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44</xdr:row>
      <xdr:rowOff>87486</xdr:rowOff>
    </xdr:from>
    <xdr:ext cx="196592" cy="180627"/>
    <xdr:sp macro="_xll.PtreeEvent_ObjectClick" textlink="">
      <xdr:nvSpPr>
        <xdr:cNvPr id="163" name="PTObj_DBranchName_1_26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6593967" y="1672956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6</xdr:col>
      <xdr:colOff>126</xdr:colOff>
      <xdr:row>62</xdr:row>
      <xdr:rowOff>86361</xdr:rowOff>
    </xdr:from>
    <xdr:to>
      <xdr:col>6</xdr:col>
      <xdr:colOff>183007</xdr:colOff>
      <xdr:row>63</xdr:row>
      <xdr:rowOff>86361</xdr:rowOff>
    </xdr:to>
    <xdr:sp macro="_xll.PtreeEvent_ObjectClick" textlink="">
      <xdr:nvSpPr>
        <xdr:cNvPr id="184" name="PTObj_DNode_1_29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 rot="-5400000">
          <a:off x="9380347" y="181914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62</xdr:row>
      <xdr:rowOff>87486</xdr:rowOff>
    </xdr:from>
    <xdr:ext cx="175753" cy="180627"/>
    <xdr:sp macro="_xll.PtreeEvent_ObjectClick" textlink="">
      <xdr:nvSpPr>
        <xdr:cNvPr id="187" name="PTObj_DBranchName_1_29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8125587" y="18192606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48</xdr:row>
      <xdr:rowOff>86361</xdr:rowOff>
    </xdr:from>
    <xdr:to>
      <xdr:col>5</xdr:col>
      <xdr:colOff>183007</xdr:colOff>
      <xdr:row>49</xdr:row>
      <xdr:rowOff>86361</xdr:rowOff>
    </xdr:to>
    <xdr:sp macro="_xll.PtreeEvent_ObjectClick" textlink="">
      <xdr:nvSpPr>
        <xdr:cNvPr id="188" name="PTObj_DNode_1_2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7848727" y="17459961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48</xdr:row>
      <xdr:rowOff>87486</xdr:rowOff>
    </xdr:from>
    <xdr:ext cx="175753" cy="180627"/>
    <xdr:sp macro="_xll.PtreeEvent_ObjectClick" textlink="">
      <xdr:nvSpPr>
        <xdr:cNvPr id="191" name="PTObj_DBranchName_1_27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6593967" y="1746108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58</xdr:row>
      <xdr:rowOff>86360</xdr:rowOff>
    </xdr:from>
    <xdr:to>
      <xdr:col>6</xdr:col>
      <xdr:colOff>183007</xdr:colOff>
      <xdr:row>59</xdr:row>
      <xdr:rowOff>86360</xdr:rowOff>
    </xdr:to>
    <xdr:sp macro="_xll.PtreeEvent_ObjectClick" textlink="">
      <xdr:nvSpPr>
        <xdr:cNvPr id="192" name="PTObj_DNode_1_28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9380347" y="178257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58</xdr:row>
      <xdr:rowOff>87487</xdr:rowOff>
    </xdr:from>
    <xdr:ext cx="196592" cy="180627"/>
    <xdr:sp macro="_xll.PtreeEvent_ObjectClick" textlink="">
      <xdr:nvSpPr>
        <xdr:cNvPr id="195" name="PTObj_DBranchName_1_28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8125587" y="1782684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60</xdr:row>
      <xdr:rowOff>86359</xdr:rowOff>
    </xdr:from>
    <xdr:to>
      <xdr:col>7</xdr:col>
      <xdr:colOff>183008</xdr:colOff>
      <xdr:row>61</xdr:row>
      <xdr:rowOff>86360</xdr:rowOff>
    </xdr:to>
    <xdr:sp macro="_xll.PtreeEvent_ObjectClick" textlink="">
      <xdr:nvSpPr>
        <xdr:cNvPr id="200" name="PTObj_DNode_1_3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 rot="-5400000">
          <a:off x="10911967" y="18557239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60</xdr:row>
      <xdr:rowOff>87486</xdr:rowOff>
    </xdr:from>
    <xdr:ext cx="175754" cy="180627"/>
    <xdr:sp macro="_xll.PtreeEvent_ObjectClick" textlink="">
      <xdr:nvSpPr>
        <xdr:cNvPr id="203" name="PTObj_DBranchName_1_3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9657207" y="18558366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52</xdr:row>
      <xdr:rowOff>86360</xdr:rowOff>
    </xdr:from>
    <xdr:to>
      <xdr:col>7</xdr:col>
      <xdr:colOff>183008</xdr:colOff>
      <xdr:row>53</xdr:row>
      <xdr:rowOff>86360</xdr:rowOff>
    </xdr:to>
    <xdr:sp macro="_xll.PtreeEvent_ObjectClick" textlink="">
      <xdr:nvSpPr>
        <xdr:cNvPr id="204" name="PTObj_DNode_1_30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10911967" y="1782572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52</xdr:row>
      <xdr:rowOff>87487</xdr:rowOff>
    </xdr:from>
    <xdr:ext cx="196592" cy="180627"/>
    <xdr:sp macro="_xll.PtreeEvent_ObjectClick" textlink="">
      <xdr:nvSpPr>
        <xdr:cNvPr id="207" name="PTObj_DBranchName_1_30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9657207" y="1782684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50</xdr:row>
      <xdr:rowOff>86360</xdr:rowOff>
    </xdr:from>
    <xdr:to>
      <xdr:col>8</xdr:col>
      <xdr:colOff>183007</xdr:colOff>
      <xdr:row>51</xdr:row>
      <xdr:rowOff>86360</xdr:rowOff>
    </xdr:to>
    <xdr:sp macro="_xll.PtreeEvent_ObjectClick" textlink="">
      <xdr:nvSpPr>
        <xdr:cNvPr id="208" name="PTObj_DNode_1_3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 rot="-5400000">
          <a:off x="12443587" y="178257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276988</xdr:colOff>
      <xdr:row>50</xdr:row>
      <xdr:rowOff>87487</xdr:rowOff>
    </xdr:from>
    <xdr:ext cx="419410" cy="180627"/>
    <xdr:sp macro="_xll.PtreeEvent_ObjectClick" textlink="">
      <xdr:nvSpPr>
        <xdr:cNvPr id="211" name="PTObj_DBranchName_1_32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10579228" y="9231487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$100000</a:t>
          </a:r>
        </a:p>
      </xdr:txBody>
    </xdr:sp>
    <xdr:clientData/>
  </xdr:oneCellAnchor>
  <xdr:twoCellAnchor editAs="oneCell">
    <xdr:from>
      <xdr:col>8</xdr:col>
      <xdr:colOff>126</xdr:colOff>
      <xdr:row>54</xdr:row>
      <xdr:rowOff>86360</xdr:rowOff>
    </xdr:from>
    <xdr:to>
      <xdr:col>8</xdr:col>
      <xdr:colOff>183007</xdr:colOff>
      <xdr:row>55</xdr:row>
      <xdr:rowOff>86360</xdr:rowOff>
    </xdr:to>
    <xdr:sp macro="_xll.PtreeEvent_ObjectClick" textlink="">
      <xdr:nvSpPr>
        <xdr:cNvPr id="212" name="PTObj_DNode_1_33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 rot="-5400000">
          <a:off x="12443587" y="18557239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276988</xdr:colOff>
      <xdr:row>54</xdr:row>
      <xdr:rowOff>87486</xdr:rowOff>
    </xdr:from>
    <xdr:ext cx="419410" cy="180627"/>
    <xdr:sp macro="_xll.PtreeEvent_ObjectClick" textlink="">
      <xdr:nvSpPr>
        <xdr:cNvPr id="215" name="PTObj_DBranchName_1_33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10579228" y="9963006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$150000</a:t>
          </a:r>
        </a:p>
      </xdr:txBody>
    </xdr:sp>
    <xdr:clientData/>
  </xdr:oneCellAnchor>
  <xdr:twoCellAnchor editAs="oneCell">
    <xdr:from>
      <xdr:col>8</xdr:col>
      <xdr:colOff>127</xdr:colOff>
      <xdr:row>56</xdr:row>
      <xdr:rowOff>86360</xdr:rowOff>
    </xdr:from>
    <xdr:to>
      <xdr:col>8</xdr:col>
      <xdr:colOff>183007</xdr:colOff>
      <xdr:row>57</xdr:row>
      <xdr:rowOff>86360</xdr:rowOff>
    </xdr:to>
    <xdr:sp macro="_xll.PtreeEvent_ObjectClick" textlink="">
      <xdr:nvSpPr>
        <xdr:cNvPr id="216" name="PTObj_DNode_1_34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 rot="-5400000">
          <a:off x="12443587" y="18923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276988</xdr:colOff>
      <xdr:row>56</xdr:row>
      <xdr:rowOff>87487</xdr:rowOff>
    </xdr:from>
    <xdr:ext cx="419410" cy="180627"/>
    <xdr:sp macro="_xll.PtreeEvent_ObjectClick" textlink="">
      <xdr:nvSpPr>
        <xdr:cNvPr id="219" name="PTObj_DBranchName_1_34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10579228" y="10328767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$180000</a:t>
          </a:r>
        </a:p>
      </xdr:txBody>
    </xdr:sp>
    <xdr:clientData/>
  </xdr:oneCellAnchor>
  <xdr:twoCellAnchor editAs="oneCell">
    <xdr:from>
      <xdr:col>3</xdr:col>
      <xdr:colOff>127</xdr:colOff>
      <xdr:row>74</xdr:row>
      <xdr:rowOff>86360</xdr:rowOff>
    </xdr:from>
    <xdr:to>
      <xdr:col>3</xdr:col>
      <xdr:colOff>183007</xdr:colOff>
      <xdr:row>75</xdr:row>
      <xdr:rowOff>86360</xdr:rowOff>
    </xdr:to>
    <xdr:sp macro="_xll.PtreeEvent_ObjectClick" textlink="">
      <xdr:nvSpPr>
        <xdr:cNvPr id="220" name="PTObj_DNode_1_3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4785487" y="207518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276987</xdr:colOff>
      <xdr:row>74</xdr:row>
      <xdr:rowOff>87487</xdr:rowOff>
    </xdr:from>
    <xdr:ext cx="277640" cy="180627"/>
    <xdr:sp macro="_xll.PtreeEvent_ObjectClick" textlink="">
      <xdr:nvSpPr>
        <xdr:cNvPr id="223" name="PTObj_DBranchName_1_3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3530727" y="20752927"/>
          <a:ext cx="2776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Stern</a:t>
          </a:r>
        </a:p>
      </xdr:txBody>
    </xdr:sp>
    <xdr:clientData/>
  </xdr:oneCellAnchor>
  <xdr:twoCellAnchor editAs="oneCell">
    <xdr:from>
      <xdr:col>4</xdr:col>
      <xdr:colOff>127</xdr:colOff>
      <xdr:row>76</xdr:row>
      <xdr:rowOff>86360</xdr:rowOff>
    </xdr:from>
    <xdr:to>
      <xdr:col>4</xdr:col>
      <xdr:colOff>183007</xdr:colOff>
      <xdr:row>77</xdr:row>
      <xdr:rowOff>86360</xdr:rowOff>
    </xdr:to>
    <xdr:sp macro="_xll.PtreeEvent_ObjectClick" textlink="">
      <xdr:nvSpPr>
        <xdr:cNvPr id="228" name="PTObj_DNode_1_3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 rot="-5400000">
          <a:off x="6317107" y="214833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76</xdr:row>
      <xdr:rowOff>87487</xdr:rowOff>
    </xdr:from>
    <xdr:ext cx="175754" cy="180627"/>
    <xdr:sp macro="_xll.PtreeEvent_ObjectClick" textlink="">
      <xdr:nvSpPr>
        <xdr:cNvPr id="231" name="PTObj_DBranchName_1_36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5062347" y="2148444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68</xdr:row>
      <xdr:rowOff>86360</xdr:rowOff>
    </xdr:from>
    <xdr:to>
      <xdr:col>4</xdr:col>
      <xdr:colOff>183007</xdr:colOff>
      <xdr:row>69</xdr:row>
      <xdr:rowOff>86360</xdr:rowOff>
    </xdr:to>
    <xdr:sp macro="_xll.PtreeEvent_ObjectClick" textlink="">
      <xdr:nvSpPr>
        <xdr:cNvPr id="232" name="PTObj_DNode_1_35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17107" y="207518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68</xdr:row>
      <xdr:rowOff>87487</xdr:rowOff>
    </xdr:from>
    <xdr:ext cx="196592" cy="180627"/>
    <xdr:sp macro="_xll.PtreeEvent_ObjectClick" textlink="">
      <xdr:nvSpPr>
        <xdr:cNvPr id="235" name="PTObj_DBranchName_1_35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062347" y="2075292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66</xdr:row>
      <xdr:rowOff>86360</xdr:rowOff>
    </xdr:from>
    <xdr:to>
      <xdr:col>5</xdr:col>
      <xdr:colOff>183007</xdr:colOff>
      <xdr:row>67</xdr:row>
      <xdr:rowOff>86360</xdr:rowOff>
    </xdr:to>
    <xdr:sp macro="_xll.PtreeEvent_ObjectClick" textlink="">
      <xdr:nvSpPr>
        <xdr:cNvPr id="236" name="PTObj_DNode_1_37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 rot="-5400000">
          <a:off x="7848727" y="207518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66</xdr:row>
      <xdr:rowOff>87487</xdr:rowOff>
    </xdr:from>
    <xdr:ext cx="419410" cy="180627"/>
    <xdr:sp macro="_xll.PtreeEvent_ObjectClick" textlink="">
      <xdr:nvSpPr>
        <xdr:cNvPr id="239" name="PTObj_DBranchName_1_37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5984367" y="12157567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$100000</a:t>
          </a:r>
        </a:p>
      </xdr:txBody>
    </xdr:sp>
    <xdr:clientData/>
  </xdr:oneCellAnchor>
  <xdr:twoCellAnchor editAs="oneCell">
    <xdr:from>
      <xdr:col>5</xdr:col>
      <xdr:colOff>127</xdr:colOff>
      <xdr:row>70</xdr:row>
      <xdr:rowOff>86360</xdr:rowOff>
    </xdr:from>
    <xdr:to>
      <xdr:col>5</xdr:col>
      <xdr:colOff>183007</xdr:colOff>
      <xdr:row>71</xdr:row>
      <xdr:rowOff>86360</xdr:rowOff>
    </xdr:to>
    <xdr:sp macro="_xll.PtreeEvent_ObjectClick" textlink="">
      <xdr:nvSpPr>
        <xdr:cNvPr id="240" name="PTObj_DNode_1_38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 rot="-5400000">
          <a:off x="7848727" y="214833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70</xdr:row>
      <xdr:rowOff>87487</xdr:rowOff>
    </xdr:from>
    <xdr:ext cx="419410" cy="180627"/>
    <xdr:sp macro="_xll.PtreeEvent_ObjectClick" textlink="">
      <xdr:nvSpPr>
        <xdr:cNvPr id="243" name="PTObj_DBranchName_1_38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5984367" y="12889087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$150000</a:t>
          </a:r>
        </a:p>
      </xdr:txBody>
    </xdr:sp>
    <xdr:clientData/>
  </xdr:oneCellAnchor>
  <xdr:twoCellAnchor editAs="oneCell">
    <xdr:from>
      <xdr:col>5</xdr:col>
      <xdr:colOff>126</xdr:colOff>
      <xdr:row>72</xdr:row>
      <xdr:rowOff>86361</xdr:rowOff>
    </xdr:from>
    <xdr:to>
      <xdr:col>5</xdr:col>
      <xdr:colOff>183007</xdr:colOff>
      <xdr:row>73</xdr:row>
      <xdr:rowOff>86361</xdr:rowOff>
    </xdr:to>
    <xdr:sp macro="_xll.PtreeEvent_ObjectClick" textlink="">
      <xdr:nvSpPr>
        <xdr:cNvPr id="244" name="PTObj_DNode_1_39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 rot="-5400000">
          <a:off x="7848727" y="218490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72</xdr:row>
      <xdr:rowOff>87486</xdr:rowOff>
    </xdr:from>
    <xdr:ext cx="419410" cy="180627"/>
    <xdr:sp macro="_xll.PtreeEvent_ObjectClick" textlink="">
      <xdr:nvSpPr>
        <xdr:cNvPr id="247" name="PTObj_DBranchName_1_39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5984367" y="13254846"/>
          <a:ext cx="4194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$180000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80"/>
  <sheetViews>
    <sheetView tabSelected="1" zoomScale="84" zoomScaleNormal="84" workbookViewId="0">
      <selection activeCell="F49" sqref="F49"/>
    </sheetView>
  </sheetViews>
  <sheetFormatPr defaultColWidth="8.85546875" defaultRowHeight="15" x14ac:dyDescent="0.25"/>
  <cols>
    <col min="2" max="2" width="29.7109375" customWidth="1"/>
    <col min="3" max="8" width="22.28515625" customWidth="1"/>
    <col min="9" max="9" width="16.85546875" customWidth="1"/>
  </cols>
  <sheetData>
    <row r="3" spans="4:9" ht="14.45" customHeight="1" x14ac:dyDescent="0.25">
      <c r="E3" s="11">
        <v>0.9</v>
      </c>
      <c r="F3" s="4" t="e">
        <f ca="1">_xll.PTreeNodeProbability(treeCalc_1!$F$2,8)</f>
        <v>#VALUE!</v>
      </c>
    </row>
    <row r="4" spans="4:9" ht="14.45" customHeight="1" x14ac:dyDescent="0.25">
      <c r="E4" s="5">
        <v>220000</v>
      </c>
      <c r="F4" s="3" t="e">
        <f ca="1">_xll.PTreeNodeValue(treeCalc_1!$F$2,8)</f>
        <v>#VALUE!</v>
      </c>
    </row>
    <row r="5" spans="4:9" ht="14.45" customHeight="1" x14ac:dyDescent="0.25">
      <c r="D5" s="8" t="e">
        <f ca="1">_xll.PTreeNodeDecision(treeCalc_1!$F$2,5)</f>
        <v>#VALUE!</v>
      </c>
      <c r="E5" s="9" t="s">
        <v>55</v>
      </c>
    </row>
    <row r="6" spans="4:9" ht="14.45" customHeight="1" x14ac:dyDescent="0.25">
      <c r="D6" s="5">
        <v>0</v>
      </c>
      <c r="E6" s="10" t="e">
        <f ca="1">_xll.PTreeNodeValue(treeCalc_1!$F$2,5)</f>
        <v>#VALUE!</v>
      </c>
    </row>
    <row r="7" spans="4:9" ht="14.45" customHeight="1" x14ac:dyDescent="0.25">
      <c r="F7" s="8" t="e">
        <f ca="1">_xll.PTreeNodeDecision(treeCalc_1!$F$2,10)</f>
        <v>#VALUE!</v>
      </c>
      <c r="G7" s="4" t="e">
        <f ca="1">_xll.PTreeNodeProbability(treeCalc_1!$F$2,10)</f>
        <v>#VALUE!</v>
      </c>
    </row>
    <row r="8" spans="4:9" ht="14.45" customHeight="1" x14ac:dyDescent="0.25">
      <c r="F8" s="5">
        <v>50000</v>
      </c>
      <c r="G8" s="3" t="e">
        <f ca="1">_xll.PTreeNodeValue(treeCalc_1!$F$2,10)</f>
        <v>#VALUE!</v>
      </c>
    </row>
    <row r="9" spans="4:9" ht="14.45" customHeight="1" x14ac:dyDescent="0.25">
      <c r="E9" s="11">
        <v>0.1</v>
      </c>
      <c r="F9" s="6" t="s">
        <v>96</v>
      </c>
    </row>
    <row r="10" spans="4:9" ht="14.45" customHeight="1" x14ac:dyDescent="0.25">
      <c r="E10" s="5">
        <v>0</v>
      </c>
      <c r="F10" s="7" t="e">
        <f ca="1">_xll.PTreeNodeValue(treeCalc_1!$F$2,9)</f>
        <v>#VALUE!</v>
      </c>
    </row>
    <row r="11" spans="4:9" ht="14.45" customHeight="1" x14ac:dyDescent="0.25">
      <c r="H11" s="11">
        <v>0.2</v>
      </c>
      <c r="I11" s="4" t="e">
        <f ca="1">_xll.PTreeNodeProbability(treeCalc_1!$F$2,12)</f>
        <v>#VALUE!</v>
      </c>
    </row>
    <row r="12" spans="4:9" ht="14.45" customHeight="1" x14ac:dyDescent="0.25">
      <c r="H12" s="5">
        <v>100000</v>
      </c>
      <c r="I12" s="3" t="e">
        <f ca="1">_xll.PTreeNodeValue(treeCalc_1!$F$2,12)</f>
        <v>#VALUE!</v>
      </c>
    </row>
    <row r="13" spans="4:9" ht="14.45" customHeight="1" x14ac:dyDescent="0.25">
      <c r="G13" s="11">
        <v>0.15</v>
      </c>
      <c r="H13" s="9" t="s">
        <v>65</v>
      </c>
    </row>
    <row r="14" spans="4:9" ht="14.45" customHeight="1" x14ac:dyDescent="0.25">
      <c r="G14" s="5">
        <v>0</v>
      </c>
      <c r="H14" s="10" t="e">
        <f ca="1">_xll.PTreeNodeValue(treeCalc_1!$F$2,14)</f>
        <v>#VALUE!</v>
      </c>
    </row>
    <row r="15" spans="4:9" ht="14.45" customHeight="1" x14ac:dyDescent="0.25">
      <c r="H15" s="11">
        <v>0.7</v>
      </c>
      <c r="I15" s="4" t="e">
        <f ca="1">_xll.PTreeNodeProbability(treeCalc_1!$F$2,13)</f>
        <v>#VALUE!</v>
      </c>
    </row>
    <row r="16" spans="4:9" ht="14.45" customHeight="1" x14ac:dyDescent="0.25">
      <c r="H16" s="5">
        <v>150000</v>
      </c>
      <c r="I16" s="3" t="e">
        <f ca="1">_xll.PTreeNodeValue(treeCalc_1!$F$2,13)</f>
        <v>#VALUE!</v>
      </c>
    </row>
    <row r="17" spans="3:9" ht="14.45" customHeight="1" x14ac:dyDescent="0.25">
      <c r="H17" s="11">
        <v>0.1</v>
      </c>
      <c r="I17" s="4" t="e">
        <f ca="1">_xll.PTreeNodeProbability(treeCalc_1!$F$2,16)</f>
        <v>#VALUE!</v>
      </c>
    </row>
    <row r="18" spans="3:9" ht="14.45" customHeight="1" x14ac:dyDescent="0.25">
      <c r="H18" s="5">
        <v>180000</v>
      </c>
      <c r="I18" s="3" t="e">
        <f ca="1">_xll.PTreeNodeValue(treeCalc_1!$F$2,16)</f>
        <v>#VALUE!</v>
      </c>
    </row>
    <row r="19" spans="3:9" ht="14.45" customHeight="1" x14ac:dyDescent="0.25">
      <c r="F19" s="8" t="e">
        <f ca="1">_xll.PTreeNodeDecision(treeCalc_1!$F$2,11)</f>
        <v>#VALUE!</v>
      </c>
      <c r="G19" s="9" t="s">
        <v>62</v>
      </c>
    </row>
    <row r="20" spans="3:9" ht="14.45" customHeight="1" x14ac:dyDescent="0.25">
      <c r="F20" s="5">
        <v>-10000</v>
      </c>
      <c r="G20" s="10" t="e">
        <f ca="1">_xll.PTreeNodeValue(treeCalc_1!$F$2,11)</f>
        <v>#VALUE!</v>
      </c>
    </row>
    <row r="21" spans="3:9" ht="14.45" customHeight="1" x14ac:dyDescent="0.25">
      <c r="G21" s="11">
        <v>0.85</v>
      </c>
      <c r="H21" s="4" t="e">
        <f ca="1">_xll.PTreeNodeProbability(treeCalc_1!$F$2,15)</f>
        <v>#VALUE!</v>
      </c>
    </row>
    <row r="22" spans="3:9" ht="14.45" customHeight="1" x14ac:dyDescent="0.25">
      <c r="G22" s="5">
        <v>50000</v>
      </c>
      <c r="H22" s="3" t="e">
        <f ca="1">_xll.PTreeNodeValue(treeCalc_1!$F$2,15)</f>
        <v>#VALUE!</v>
      </c>
    </row>
    <row r="23" spans="3:9" ht="14.45" customHeight="1" x14ac:dyDescent="0.25">
      <c r="C23" s="8" t="e">
        <f ca="1">_xll.PTreeNodeDecision(treeCalc_1!$F$2,2)</f>
        <v>#VALUE!</v>
      </c>
      <c r="D23" s="6" t="s">
        <v>54</v>
      </c>
    </row>
    <row r="24" spans="3:9" ht="14.45" customHeight="1" x14ac:dyDescent="0.25">
      <c r="C24" s="5">
        <v>-20000</v>
      </c>
      <c r="D24" s="7" t="e">
        <f ca="1">_xll.PTreeNodeValue(treeCalc_1!$F$2,2)</f>
        <v>#VALUE!</v>
      </c>
    </row>
    <row r="25" spans="3:9" ht="14.45" customHeight="1" x14ac:dyDescent="0.25">
      <c r="E25" s="11">
        <v>0.5</v>
      </c>
      <c r="F25" s="4" t="e">
        <f ca="1">_xll.PTreeNodeProbability(treeCalc_1!$F$2,17)</f>
        <v>#VALUE!</v>
      </c>
    </row>
    <row r="26" spans="3:9" ht="14.45" customHeight="1" x14ac:dyDescent="0.25">
      <c r="E26" s="5">
        <v>280000</v>
      </c>
      <c r="F26" s="3" t="e">
        <f ca="1">_xll.PTreeNodeValue(treeCalc_1!$F$2,17)</f>
        <v>#VALUE!</v>
      </c>
    </row>
    <row r="27" spans="3:9" ht="14.45" customHeight="1" x14ac:dyDescent="0.25">
      <c r="D27" s="8" t="e">
        <f ca="1">_xll.PTreeNodeDecision(treeCalc_1!$F$2,6)</f>
        <v>#VALUE!</v>
      </c>
      <c r="E27" s="9" t="s">
        <v>55</v>
      </c>
    </row>
    <row r="28" spans="3:9" ht="14.45" customHeight="1" x14ac:dyDescent="0.25">
      <c r="D28" s="5">
        <v>0</v>
      </c>
      <c r="E28" s="10" t="e">
        <f ca="1">_xll.PTreeNodeValue(treeCalc_1!$F$2,6)</f>
        <v>#VALUE!</v>
      </c>
    </row>
    <row r="29" spans="3:9" ht="14.45" customHeight="1" x14ac:dyDescent="0.25">
      <c r="F29" s="8" t="e">
        <f ca="1">_xll.PTreeNodeDecision(treeCalc_1!$F$2,19)</f>
        <v>#VALUE!</v>
      </c>
      <c r="G29" s="4" t="e">
        <f ca="1">_xll.PTreeNodeProbability(treeCalc_1!$F$2,19)</f>
        <v>#VALUE!</v>
      </c>
    </row>
    <row r="30" spans="3:9" ht="14.45" customHeight="1" x14ac:dyDescent="0.25">
      <c r="F30" s="5">
        <v>50000</v>
      </c>
      <c r="G30" s="3" t="e">
        <f ca="1">_xll.PTreeNodeValue(treeCalc_1!$F$2,19)</f>
        <v>#VALUE!</v>
      </c>
    </row>
    <row r="31" spans="3:9" ht="14.45" customHeight="1" x14ac:dyDescent="0.25">
      <c r="E31" s="11">
        <v>0.5</v>
      </c>
      <c r="F31" s="6" t="s">
        <v>96</v>
      </c>
    </row>
    <row r="32" spans="3:9" ht="14.45" customHeight="1" x14ac:dyDescent="0.25">
      <c r="E32" s="5">
        <v>0</v>
      </c>
      <c r="F32" s="7" t="e">
        <f ca="1">_xll.PTreeNodeValue(treeCalc_1!$F$2,18)</f>
        <v>#VALUE!</v>
      </c>
    </row>
    <row r="33" spans="4:9" ht="14.45" customHeight="1" x14ac:dyDescent="0.25">
      <c r="H33" s="11">
        <v>0.2</v>
      </c>
      <c r="I33" s="4" t="e">
        <f ca="1">_xll.PTreeNodeProbability(treeCalc_1!$F$2,23)</f>
        <v>#VALUE!</v>
      </c>
    </row>
    <row r="34" spans="4:9" ht="14.45" customHeight="1" x14ac:dyDescent="0.25">
      <c r="H34" s="5">
        <v>100000</v>
      </c>
      <c r="I34" s="3" t="e">
        <f ca="1">_xll.PTreeNodeValue(treeCalc_1!$F$2,23)</f>
        <v>#VALUE!</v>
      </c>
    </row>
    <row r="35" spans="4:9" ht="14.45" customHeight="1" x14ac:dyDescent="0.25">
      <c r="G35" s="11">
        <v>0.15</v>
      </c>
      <c r="H35" s="9" t="s">
        <v>65</v>
      </c>
    </row>
    <row r="36" spans="4:9" ht="14.45" customHeight="1" x14ac:dyDescent="0.25">
      <c r="G36" s="5">
        <v>0</v>
      </c>
      <c r="H36" s="10" t="e">
        <f ca="1">_xll.PTreeNodeValue(treeCalc_1!$F$2,21)</f>
        <v>#VALUE!</v>
      </c>
    </row>
    <row r="37" spans="4:9" ht="14.45" customHeight="1" x14ac:dyDescent="0.25">
      <c r="H37" s="11">
        <v>0.7</v>
      </c>
      <c r="I37" s="4" t="e">
        <f ca="1">_xll.PTreeNodeProbability(treeCalc_1!$F$2,24)</f>
        <v>#VALUE!</v>
      </c>
    </row>
    <row r="38" spans="4:9" ht="14.45" customHeight="1" x14ac:dyDescent="0.25">
      <c r="H38" s="5">
        <v>150000</v>
      </c>
      <c r="I38" s="3" t="e">
        <f ca="1">_xll.PTreeNodeValue(treeCalc_1!$F$2,24)</f>
        <v>#VALUE!</v>
      </c>
    </row>
    <row r="39" spans="4:9" ht="14.45" customHeight="1" x14ac:dyDescent="0.25">
      <c r="H39" s="11">
        <v>0.1</v>
      </c>
      <c r="I39" s="4" t="e">
        <f ca="1">_xll.PTreeNodeProbability(treeCalc_1!$F$2,25)</f>
        <v>#VALUE!</v>
      </c>
    </row>
    <row r="40" spans="4:9" ht="14.45" customHeight="1" x14ac:dyDescent="0.25">
      <c r="H40" s="5">
        <v>180000</v>
      </c>
      <c r="I40" s="3" t="e">
        <f ca="1">_xll.PTreeNodeValue(treeCalc_1!$F$2,25)</f>
        <v>#VALUE!</v>
      </c>
    </row>
    <row r="41" spans="4:9" ht="14.45" customHeight="1" x14ac:dyDescent="0.25">
      <c r="F41" s="8" t="e">
        <f ca="1">_xll.PTreeNodeDecision(treeCalc_1!$F$2,20)</f>
        <v>#VALUE!</v>
      </c>
      <c r="G41" s="9" t="s">
        <v>62</v>
      </c>
    </row>
    <row r="42" spans="4:9" ht="14.45" customHeight="1" x14ac:dyDescent="0.25">
      <c r="F42" s="5">
        <v>-10000</v>
      </c>
      <c r="G42" s="10" t="e">
        <f ca="1">_xll.PTreeNodeValue(treeCalc_1!$F$2,20)</f>
        <v>#VALUE!</v>
      </c>
    </row>
    <row r="43" spans="4:9" ht="14.45" customHeight="1" x14ac:dyDescent="0.25">
      <c r="G43" s="11">
        <v>0.85</v>
      </c>
      <c r="H43" s="4" t="e">
        <f ca="1">_xll.PTreeNodeProbability(treeCalc_1!$F$2,22)</f>
        <v>#VALUE!</v>
      </c>
    </row>
    <row r="44" spans="4:9" ht="14.45" customHeight="1" x14ac:dyDescent="0.25">
      <c r="G44" s="5">
        <v>50000</v>
      </c>
      <c r="H44" s="3" t="e">
        <f ca="1">_xll.PTreeNodeValue(treeCalc_1!$F$2,22)</f>
        <v>#VALUE!</v>
      </c>
    </row>
    <row r="45" spans="4:9" ht="14.45" customHeight="1" x14ac:dyDescent="0.25">
      <c r="E45" s="11">
        <v>0.25</v>
      </c>
      <c r="F45" s="4" t="e">
        <f ca="1">_xll.PTreeNodeProbability(treeCalc_1!$F$2,26)</f>
        <v>#VALUE!</v>
      </c>
    </row>
    <row r="46" spans="4:9" ht="14.45" customHeight="1" x14ac:dyDescent="0.25">
      <c r="E46" s="5">
        <v>350000</v>
      </c>
      <c r="F46" s="3" t="e">
        <f ca="1">_xll.PTreeNodeValue(treeCalc_1!$F$2,26)</f>
        <v>#VALUE!</v>
      </c>
    </row>
    <row r="47" spans="4:9" ht="14.45" customHeight="1" x14ac:dyDescent="0.25">
      <c r="D47" s="8" t="e">
        <f ca="1">_xll.PTreeNodeDecision(treeCalc_1!$F$2,7)</f>
        <v>#VALUE!</v>
      </c>
      <c r="E47" s="9" t="s">
        <v>55</v>
      </c>
    </row>
    <row r="48" spans="4:9" ht="14.45" customHeight="1" x14ac:dyDescent="0.25">
      <c r="D48" s="5">
        <v>0</v>
      </c>
      <c r="E48" s="10" t="e">
        <f ca="1">_xll.PTreeNodeValue(treeCalc_1!$F$2,7)</f>
        <v>#VALUE!</v>
      </c>
    </row>
    <row r="49" spans="5:9" ht="14.45" customHeight="1" x14ac:dyDescent="0.25">
      <c r="E49" s="11">
        <v>0.75</v>
      </c>
      <c r="F49" s="6" t="s">
        <v>96</v>
      </c>
    </row>
    <row r="50" spans="5:9" ht="14.45" customHeight="1" x14ac:dyDescent="0.25">
      <c r="E50" s="5">
        <v>0</v>
      </c>
      <c r="F50" s="7" t="e">
        <f ca="1">_xll.PTreeNodeValue(treeCalc_1!$F$2,27)</f>
        <v>#VALUE!</v>
      </c>
    </row>
    <row r="51" spans="5:9" ht="14.45" customHeight="1" x14ac:dyDescent="0.25">
      <c r="H51" s="11">
        <v>0.2</v>
      </c>
      <c r="I51" s="4" t="e">
        <f ca="1">_xll.PTreeNodeProbability(treeCalc_1!$F$2,32)</f>
        <v>#VALUE!</v>
      </c>
    </row>
    <row r="52" spans="5:9" ht="14.45" customHeight="1" x14ac:dyDescent="0.25">
      <c r="H52" s="5">
        <v>100000</v>
      </c>
      <c r="I52" s="3" t="e">
        <f ca="1">_xll.PTreeNodeValue(treeCalc_1!$F$2,32)</f>
        <v>#VALUE!</v>
      </c>
    </row>
    <row r="53" spans="5:9" ht="14.45" customHeight="1" x14ac:dyDescent="0.25">
      <c r="G53" s="11">
        <v>0.15</v>
      </c>
      <c r="H53" s="9" t="s">
        <v>65</v>
      </c>
    </row>
    <row r="54" spans="5:9" ht="14.45" customHeight="1" x14ac:dyDescent="0.25">
      <c r="G54" s="5">
        <v>0</v>
      </c>
      <c r="H54" s="10" t="e">
        <f ca="1">_xll.PTreeNodeValue(treeCalc_1!$F$2,30)</f>
        <v>#VALUE!</v>
      </c>
    </row>
    <row r="55" spans="5:9" ht="14.45" customHeight="1" x14ac:dyDescent="0.25">
      <c r="H55" s="11">
        <v>0.7</v>
      </c>
      <c r="I55" s="4" t="e">
        <f ca="1">_xll.PTreeNodeProbability(treeCalc_1!$F$2,33)</f>
        <v>#VALUE!</v>
      </c>
    </row>
    <row r="56" spans="5:9" ht="14.45" customHeight="1" x14ac:dyDescent="0.25">
      <c r="H56" s="5">
        <v>150000</v>
      </c>
      <c r="I56" s="3" t="e">
        <f ca="1">_xll.PTreeNodeValue(treeCalc_1!$F$2,33)</f>
        <v>#VALUE!</v>
      </c>
    </row>
    <row r="57" spans="5:9" ht="14.45" customHeight="1" x14ac:dyDescent="0.25">
      <c r="H57" s="11">
        <v>0.1</v>
      </c>
      <c r="I57" s="4" t="e">
        <f ca="1">_xll.PTreeNodeProbability(treeCalc_1!$F$2,34)</f>
        <v>#VALUE!</v>
      </c>
    </row>
    <row r="58" spans="5:9" ht="14.45" customHeight="1" x14ac:dyDescent="0.25">
      <c r="H58" s="5">
        <v>180000</v>
      </c>
      <c r="I58" s="3" t="e">
        <f ca="1">_xll.PTreeNodeValue(treeCalc_1!$F$2,34)</f>
        <v>#VALUE!</v>
      </c>
    </row>
    <row r="59" spans="5:9" ht="14.45" customHeight="1" x14ac:dyDescent="0.25">
      <c r="F59" s="8" t="e">
        <f ca="1">_xll.PTreeNodeDecision(treeCalc_1!$F$2,28)</f>
        <v>#VALUE!</v>
      </c>
      <c r="G59" s="9" t="s">
        <v>62</v>
      </c>
    </row>
    <row r="60" spans="5:9" ht="14.45" customHeight="1" x14ac:dyDescent="0.25">
      <c r="F60" s="5">
        <v>-10000</v>
      </c>
      <c r="G60" s="10" t="e">
        <f ca="1">_xll.PTreeNodeValue(treeCalc_1!$F$2,28)</f>
        <v>#VALUE!</v>
      </c>
    </row>
    <row r="61" spans="5:9" ht="14.45" customHeight="1" x14ac:dyDescent="0.25">
      <c r="G61" s="11">
        <v>0.85</v>
      </c>
      <c r="H61" s="4" t="e">
        <f ca="1">_xll.PTreeNodeProbability(treeCalc_1!$F$2,31)</f>
        <v>#VALUE!</v>
      </c>
    </row>
    <row r="62" spans="5:9" ht="14.45" customHeight="1" x14ac:dyDescent="0.25">
      <c r="G62" s="5">
        <v>50000</v>
      </c>
      <c r="H62" s="3" t="e">
        <f ca="1">_xll.PTreeNodeValue(treeCalc_1!$F$2,31)</f>
        <v>#VALUE!</v>
      </c>
    </row>
    <row r="63" spans="5:9" ht="14.45" customHeight="1" x14ac:dyDescent="0.25">
      <c r="F63" s="8" t="e">
        <f ca="1">_xll.PTreeNodeDecision(treeCalc_1!$F$2,29)</f>
        <v>#VALUE!</v>
      </c>
      <c r="G63" s="4" t="e">
        <f ca="1">_xll.PTreeNodeProbability(treeCalc_1!$F$2,29)</f>
        <v>#VALUE!</v>
      </c>
    </row>
    <row r="64" spans="5:9" ht="14.45" customHeight="1" x14ac:dyDescent="0.25">
      <c r="F64" s="5">
        <v>50000</v>
      </c>
      <c r="G64" s="3" t="e">
        <f ca="1">_xll.PTreeNodeValue(treeCalc_1!$F$2,29)</f>
        <v>#VALUE!</v>
      </c>
    </row>
    <row r="65" spans="2:6" ht="14.45" customHeight="1" x14ac:dyDescent="0.25">
      <c r="B65" s="5"/>
      <c r="C65" s="6" t="s">
        <v>53</v>
      </c>
    </row>
    <row r="66" spans="2:6" ht="14.45" customHeight="1" x14ac:dyDescent="0.25">
      <c r="B66" s="5"/>
      <c r="C66" s="7" t="e">
        <f ca="1">_xll.PTreeNodeValue(treeCalc_1!$F$2,1)</f>
        <v>#VALUE!</v>
      </c>
    </row>
    <row r="67" spans="2:6" ht="14.45" customHeight="1" x14ac:dyDescent="0.25">
      <c r="E67" s="11">
        <v>0.2</v>
      </c>
      <c r="F67" s="4" t="e">
        <f ca="1">_xll.PTreeNodeProbability(treeCalc_1!$F$2,37)</f>
        <v>#VALUE!</v>
      </c>
    </row>
    <row r="68" spans="2:6" ht="14.45" customHeight="1" x14ac:dyDescent="0.25">
      <c r="E68" s="5">
        <v>100000</v>
      </c>
      <c r="F68" s="3" t="e">
        <f ca="1">_xll.PTreeNodeValue(treeCalc_1!$F$2,37)</f>
        <v>#VALUE!</v>
      </c>
    </row>
    <row r="69" spans="2:6" ht="14.45" customHeight="1" x14ac:dyDescent="0.25">
      <c r="D69" s="11">
        <v>0.3</v>
      </c>
      <c r="E69" s="9" t="s">
        <v>65</v>
      </c>
    </row>
    <row r="70" spans="2:6" ht="14.45" customHeight="1" x14ac:dyDescent="0.25">
      <c r="D70" s="5">
        <v>0</v>
      </c>
      <c r="E70" s="10" t="e">
        <f ca="1">_xll.PTreeNodeValue(treeCalc_1!$F$2,35)</f>
        <v>#VALUE!</v>
      </c>
    </row>
    <row r="71" spans="2:6" ht="14.45" customHeight="1" x14ac:dyDescent="0.25">
      <c r="E71" s="11">
        <v>0.7</v>
      </c>
      <c r="F71" s="4" t="e">
        <f ca="1">_xll.PTreeNodeProbability(treeCalc_1!$F$2,38)</f>
        <v>#VALUE!</v>
      </c>
    </row>
    <row r="72" spans="2:6" ht="14.45" customHeight="1" x14ac:dyDescent="0.25">
      <c r="E72" s="5">
        <v>150000</v>
      </c>
      <c r="F72" s="3" t="e">
        <f ca="1">_xll.PTreeNodeValue(treeCalc_1!$F$2,38)</f>
        <v>#VALUE!</v>
      </c>
    </row>
    <row r="73" spans="2:6" ht="14.45" customHeight="1" x14ac:dyDescent="0.25">
      <c r="E73" s="11">
        <v>0.1</v>
      </c>
      <c r="F73" s="4" t="e">
        <f ca="1">_xll.PTreeNodeProbability(treeCalc_1!$F$2,39)</f>
        <v>#VALUE!</v>
      </c>
    </row>
    <row r="74" spans="2:6" ht="14.45" customHeight="1" x14ac:dyDescent="0.25">
      <c r="E74" s="5">
        <v>180000</v>
      </c>
      <c r="F74" s="3" t="e">
        <f ca="1">_xll.PTreeNodeValue(treeCalc_1!$F$2,39)</f>
        <v>#VALUE!</v>
      </c>
    </row>
    <row r="75" spans="2:6" ht="14.45" customHeight="1" x14ac:dyDescent="0.25">
      <c r="C75" s="8" t="e">
        <f ca="1">_xll.PTreeNodeDecision(treeCalc_1!$F$2,3)</f>
        <v>#VALUE!</v>
      </c>
      <c r="D75" s="9" t="s">
        <v>62</v>
      </c>
    </row>
    <row r="76" spans="2:6" ht="14.45" customHeight="1" x14ac:dyDescent="0.25">
      <c r="C76" s="5">
        <v>-10000</v>
      </c>
      <c r="D76" s="10" t="e">
        <f ca="1">_xll.PTreeNodeValue(treeCalc_1!$F$2,3)</f>
        <v>#VALUE!</v>
      </c>
    </row>
    <row r="77" spans="2:6" ht="14.45" customHeight="1" x14ac:dyDescent="0.25">
      <c r="D77" s="11">
        <v>0.7</v>
      </c>
      <c r="E77" s="4" t="e">
        <f ca="1">_xll.PTreeNodeProbability(treeCalc_1!$F$2,36)</f>
        <v>#VALUE!</v>
      </c>
    </row>
    <row r="78" spans="2:6" ht="14.45" customHeight="1" x14ac:dyDescent="0.25">
      <c r="D78" s="5">
        <v>50000</v>
      </c>
      <c r="E78" s="3" t="e">
        <f ca="1">_xll.PTreeNodeValue(treeCalc_1!$F$2,36)</f>
        <v>#VALUE!</v>
      </c>
    </row>
    <row r="79" spans="2:6" ht="14.45" customHeight="1" x14ac:dyDescent="0.25">
      <c r="C79" s="8" t="e">
        <f ca="1">_xll.PTreeNodeDecision(treeCalc_1!$F$2,4)</f>
        <v>#VALUE!</v>
      </c>
      <c r="D79" s="4" t="e">
        <f ca="1">_xll.PTreeNodeProbability(treeCalc_1!$F$2,4)</f>
        <v>#VALUE!</v>
      </c>
    </row>
    <row r="80" spans="2:6" ht="14.45" customHeight="1" x14ac:dyDescent="0.25">
      <c r="C80" s="5">
        <v>50000</v>
      </c>
      <c r="D80" s="3" t="e">
        <f ca="1">_xll.PTreeNodeValue(treeCalc_1!$F$2,4)</f>
        <v>#VALUE!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workbookViewId="0"/>
  </sheetViews>
  <sheetFormatPr defaultColWidth="15.85546875" defaultRowHeight="15" x14ac:dyDescent="0.25"/>
  <cols>
    <col min="1" max="16384" width="15.85546875" style="2"/>
  </cols>
  <sheetData>
    <row r="1" spans="1:16" x14ac:dyDescent="0.25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25">
      <c r="A2" s="2" t="s">
        <v>2</v>
      </c>
      <c r="B2" s="2" t="e">
        <f>Problem1!#REF!</f>
        <v>#REF!</v>
      </c>
      <c r="E2" s="2" t="s">
        <v>11</v>
      </c>
      <c r="F2" s="2" t="e">
        <f ca="1">_xll.PTreeEvaluate5(B3,$L$11:$L$49,$J$11:$J$49,$K$11:$K$49,$N$11:$N$49,$G$11:$G$49,,L1)</f>
        <v>#VALUE!</v>
      </c>
    </row>
    <row r="3" spans="1:16" x14ac:dyDescent="0.25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2" t="s">
        <v>40</v>
      </c>
    </row>
    <row r="4" spans="1:16" x14ac:dyDescent="0.25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25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2" t="s">
        <v>40</v>
      </c>
    </row>
    <row r="6" spans="1:16" x14ac:dyDescent="0.25">
      <c r="A6" s="2" t="s">
        <v>6</v>
      </c>
      <c r="E6" s="2" t="s">
        <v>15</v>
      </c>
      <c r="F6" s="1" t="s">
        <v>95</v>
      </c>
      <c r="H6" s="2" t="s">
        <v>20</v>
      </c>
      <c r="I6" s="1" t="s">
        <v>41</v>
      </c>
    </row>
    <row r="7" spans="1:16" x14ac:dyDescent="0.25">
      <c r="A7" s="2" t="s">
        <v>7</v>
      </c>
      <c r="E7" s="2" t="s">
        <v>10</v>
      </c>
      <c r="F7" s="1" t="s">
        <v>0</v>
      </c>
    </row>
    <row r="8" spans="1:16" x14ac:dyDescent="0.25">
      <c r="A8" s="2" t="s">
        <v>8</v>
      </c>
      <c r="B8" s="2">
        <v>39</v>
      </c>
    </row>
    <row r="10" spans="1:16" x14ac:dyDescent="0.2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25">
      <c r="A11" s="2" t="e">
        <f ca="1">Problem1!$C$66</f>
        <v>#VALUE!</v>
      </c>
      <c r="B11" s="2" t="str">
        <f>B1</f>
        <v>Morris Manufacturing Company</v>
      </c>
      <c r="C11" s="2">
        <v>0</v>
      </c>
      <c r="I11" s="2" t="s">
        <v>43</v>
      </c>
      <c r="J11" s="2">
        <f>Problem1!$B$66</f>
        <v>0</v>
      </c>
      <c r="K11" s="2">
        <f>Problem1!$B$65</f>
        <v>0</v>
      </c>
      <c r="L11" s="2" t="s">
        <v>48</v>
      </c>
      <c r="M11" s="1" t="s">
        <v>44</v>
      </c>
      <c r="O11" s="2" t="str">
        <f>Problem1!$C$65</f>
        <v>What to do?</v>
      </c>
      <c r="P11" s="2" t="b">
        <v>0</v>
      </c>
    </row>
    <row r="12" spans="1:16" x14ac:dyDescent="0.25">
      <c r="A12" s="2" t="e">
        <f ca="1">Problem1!$D$24</f>
        <v>#VALUE!</v>
      </c>
      <c r="B12" s="1" t="s">
        <v>49</v>
      </c>
      <c r="C12" s="2">
        <v>0</v>
      </c>
      <c r="I12" s="2" t="s">
        <v>43</v>
      </c>
      <c r="J12" s="2">
        <f>Problem1!$C$24</f>
        <v>-20000</v>
      </c>
      <c r="L12" s="2" t="s">
        <v>52</v>
      </c>
      <c r="M12" s="1" t="s">
        <v>44</v>
      </c>
      <c r="O12" s="2" t="str">
        <f>Problem1!$D$23</f>
        <v>How much to bid?</v>
      </c>
      <c r="P12" s="2" t="b">
        <v>0</v>
      </c>
    </row>
    <row r="13" spans="1:16" x14ac:dyDescent="0.25">
      <c r="A13" s="2" t="e">
        <f ca="1">Problem1!$D$76</f>
        <v>#VALUE!</v>
      </c>
      <c r="B13" s="1" t="s">
        <v>50</v>
      </c>
      <c r="C13" s="2">
        <v>0</v>
      </c>
      <c r="I13" s="2" t="s">
        <v>43</v>
      </c>
      <c r="J13" s="2">
        <f>Problem1!$C$76</f>
        <v>-10000</v>
      </c>
      <c r="L13" s="2" t="s">
        <v>85</v>
      </c>
      <c r="M13" s="1" t="s">
        <v>44</v>
      </c>
      <c r="O13" s="2" t="str">
        <f>Problem1!$D$75</f>
        <v>Stern buys?</v>
      </c>
      <c r="P13" s="2" t="b">
        <v>0</v>
      </c>
    </row>
    <row r="14" spans="1:16" x14ac:dyDescent="0.25">
      <c r="A14" s="2" t="e">
        <f ca="1">Problem1!$D$80</f>
        <v>#VALUE!</v>
      </c>
      <c r="B14" s="1" t="s">
        <v>51</v>
      </c>
      <c r="C14" s="2">
        <v>0</v>
      </c>
      <c r="H14" s="2" t="s">
        <v>43</v>
      </c>
      <c r="I14" s="2" t="s">
        <v>43</v>
      </c>
      <c r="J14" s="2">
        <f>Problem1!$C$80</f>
        <v>50000</v>
      </c>
      <c r="L14" s="2" t="s">
        <v>47</v>
      </c>
      <c r="M14" s="1" t="s">
        <v>44</v>
      </c>
      <c r="P14" s="2" t="b">
        <v>0</v>
      </c>
    </row>
    <row r="15" spans="1:16" x14ac:dyDescent="0.25">
      <c r="A15" s="2" t="e">
        <f ca="1">Problem1!$E$6</f>
        <v>#VALUE!</v>
      </c>
      <c r="B15" s="1" t="s">
        <v>88</v>
      </c>
      <c r="C15" s="2">
        <v>0</v>
      </c>
      <c r="I15" s="2" t="s">
        <v>43</v>
      </c>
      <c r="J15" s="2">
        <f>Problem1!$D$6</f>
        <v>0</v>
      </c>
      <c r="L15" s="2" t="s">
        <v>57</v>
      </c>
      <c r="M15" s="1" t="s">
        <v>44</v>
      </c>
      <c r="O15" s="2" t="str">
        <f>Problem1!$E$5</f>
        <v>Dayton buys?</v>
      </c>
      <c r="P15" s="2" t="b">
        <v>0</v>
      </c>
    </row>
    <row r="16" spans="1:16" x14ac:dyDescent="0.25">
      <c r="A16" s="2" t="e">
        <f ca="1">Problem1!$E$28</f>
        <v>#VALUE!</v>
      </c>
      <c r="B16" s="1" t="s">
        <v>89</v>
      </c>
      <c r="C16" s="2">
        <v>0</v>
      </c>
      <c r="I16" s="2" t="s">
        <v>43</v>
      </c>
      <c r="J16" s="2">
        <f>Problem1!$D$28</f>
        <v>0</v>
      </c>
      <c r="L16" s="2" t="s">
        <v>69</v>
      </c>
      <c r="M16" s="1" t="s">
        <v>44</v>
      </c>
      <c r="O16" s="2" t="str">
        <f>Problem1!$E$27</f>
        <v>Dayton buys?</v>
      </c>
      <c r="P16" s="2" t="b">
        <v>0</v>
      </c>
    </row>
    <row r="17" spans="1:16" x14ac:dyDescent="0.25">
      <c r="A17" s="2" t="e">
        <f ca="1">Problem1!$E$48</f>
        <v>#VALUE!</v>
      </c>
      <c r="B17" s="1" t="s">
        <v>90</v>
      </c>
      <c r="C17" s="2">
        <v>0</v>
      </c>
      <c r="I17" s="2" t="s">
        <v>43</v>
      </c>
      <c r="J17" s="2">
        <f>Problem1!$D$48</f>
        <v>0</v>
      </c>
      <c r="L17" s="2" t="s">
        <v>77</v>
      </c>
      <c r="M17" s="1" t="s">
        <v>44</v>
      </c>
      <c r="O17" s="2" t="str">
        <f>Problem1!$E$47</f>
        <v>Dayton buys?</v>
      </c>
      <c r="P17" s="2" t="b">
        <v>0</v>
      </c>
    </row>
    <row r="18" spans="1:16" x14ac:dyDescent="0.25">
      <c r="A18" s="2" t="e">
        <f ca="1">Problem1!$F$4</f>
        <v>#VALUE!</v>
      </c>
      <c r="B18" s="1" t="s">
        <v>58</v>
      </c>
      <c r="C18" s="2">
        <v>0</v>
      </c>
      <c r="H18" s="2" t="s">
        <v>43</v>
      </c>
      <c r="I18" s="2" t="s">
        <v>43</v>
      </c>
      <c r="J18" s="2">
        <f>Problem1!$E$4</f>
        <v>220000</v>
      </c>
      <c r="K18" s="2">
        <f>Problem1!$E$3</f>
        <v>0.9</v>
      </c>
      <c r="L18" s="2" t="s">
        <v>56</v>
      </c>
      <c r="M18" s="1" t="s">
        <v>44</v>
      </c>
      <c r="P18" s="2" t="b">
        <v>0</v>
      </c>
    </row>
    <row r="19" spans="1:16" x14ac:dyDescent="0.25">
      <c r="A19" s="2" t="e">
        <f ca="1">Problem1!$F$10</f>
        <v>#VALUE!</v>
      </c>
      <c r="B19" s="1" t="s">
        <v>59</v>
      </c>
      <c r="C19" s="2">
        <v>0</v>
      </c>
      <c r="I19" s="2" t="s">
        <v>43</v>
      </c>
      <c r="J19" s="2">
        <f>Problem1!$E$10</f>
        <v>0</v>
      </c>
      <c r="K19" s="2">
        <f>Problem1!$E$9</f>
        <v>0.1</v>
      </c>
      <c r="L19" s="2" t="s">
        <v>61</v>
      </c>
      <c r="M19" s="1" t="s">
        <v>44</v>
      </c>
      <c r="O19" s="2" t="str">
        <f>Problem1!$F$9</f>
        <v>Sell to Stern?</v>
      </c>
      <c r="P19" s="2" t="b">
        <v>0</v>
      </c>
    </row>
    <row r="20" spans="1:16" x14ac:dyDescent="0.25">
      <c r="A20" s="2" t="e">
        <f ca="1">Problem1!$G$8</f>
        <v>#VALUE!</v>
      </c>
      <c r="B20" s="1" t="s">
        <v>59</v>
      </c>
      <c r="C20" s="2">
        <v>0</v>
      </c>
      <c r="H20" s="2" t="s">
        <v>43</v>
      </c>
      <c r="I20" s="2" t="s">
        <v>43</v>
      </c>
      <c r="J20" s="2">
        <f>Problem1!$F$8</f>
        <v>50000</v>
      </c>
      <c r="L20" s="2" t="s">
        <v>60</v>
      </c>
      <c r="M20" s="1" t="s">
        <v>44</v>
      </c>
      <c r="P20" s="2" t="b">
        <v>0</v>
      </c>
    </row>
    <row r="21" spans="1:16" x14ac:dyDescent="0.25">
      <c r="A21" s="2" t="e">
        <f ca="1">Problem1!$G$20</f>
        <v>#VALUE!</v>
      </c>
      <c r="B21" s="1" t="s">
        <v>58</v>
      </c>
      <c r="C21" s="2">
        <v>0</v>
      </c>
      <c r="I21" s="2" t="s">
        <v>43</v>
      </c>
      <c r="J21" s="2">
        <f>Problem1!$F$20</f>
        <v>-10000</v>
      </c>
      <c r="L21" s="2" t="s">
        <v>64</v>
      </c>
      <c r="M21" s="1" t="s">
        <v>44</v>
      </c>
      <c r="O21" s="2" t="str">
        <f>Problem1!$G$19</f>
        <v>Stern buys?</v>
      </c>
      <c r="P21" s="2" t="b">
        <v>0</v>
      </c>
    </row>
    <row r="22" spans="1:16" x14ac:dyDescent="0.25">
      <c r="A22" s="2" t="e">
        <f ca="1">Problem1!$I$12</f>
        <v>#VALUE!</v>
      </c>
      <c r="B22" s="1" t="s">
        <v>91</v>
      </c>
      <c r="C22" s="2">
        <v>0</v>
      </c>
      <c r="H22" s="2" t="s">
        <v>43</v>
      </c>
      <c r="I22" s="2" t="s">
        <v>43</v>
      </c>
      <c r="J22" s="2">
        <f>Problem1!$H$12</f>
        <v>100000</v>
      </c>
      <c r="K22" s="2">
        <f>Problem1!$H$11</f>
        <v>0.2</v>
      </c>
      <c r="L22" s="2" t="s">
        <v>66</v>
      </c>
      <c r="M22" s="1" t="s">
        <v>44</v>
      </c>
      <c r="P22" s="2" t="b">
        <v>0</v>
      </c>
    </row>
    <row r="23" spans="1:16" x14ac:dyDescent="0.25">
      <c r="A23" s="2" t="e">
        <f ca="1">Problem1!$I$16</f>
        <v>#VALUE!</v>
      </c>
      <c r="B23" s="1" t="s">
        <v>92</v>
      </c>
      <c r="C23" s="2">
        <v>0</v>
      </c>
      <c r="H23" s="2" t="s">
        <v>43</v>
      </c>
      <c r="I23" s="2" t="s">
        <v>43</v>
      </c>
      <c r="J23" s="2">
        <f>Problem1!$H$16</f>
        <v>150000</v>
      </c>
      <c r="K23" s="2">
        <f>Problem1!$H$15</f>
        <v>0.7</v>
      </c>
      <c r="L23" s="2" t="s">
        <v>66</v>
      </c>
      <c r="M23" s="1" t="s">
        <v>44</v>
      </c>
      <c r="P23" s="2" t="b">
        <v>0</v>
      </c>
    </row>
    <row r="24" spans="1:16" x14ac:dyDescent="0.25">
      <c r="A24" s="2" t="e">
        <f ca="1">Problem1!$H$14</f>
        <v>#VALUE!</v>
      </c>
      <c r="B24" s="1" t="s">
        <v>58</v>
      </c>
      <c r="C24" s="2">
        <v>0</v>
      </c>
      <c r="I24" s="2" t="s">
        <v>43</v>
      </c>
      <c r="J24" s="2">
        <f>Problem1!$G$14</f>
        <v>0</v>
      </c>
      <c r="K24" s="2">
        <f>Problem1!$G$13</f>
        <v>0.15</v>
      </c>
      <c r="L24" s="2" t="s">
        <v>67</v>
      </c>
      <c r="M24" s="1" t="s">
        <v>44</v>
      </c>
      <c r="O24" s="2" t="str">
        <f>Problem1!$H$13</f>
        <v>How much?</v>
      </c>
      <c r="P24" s="2" t="b">
        <v>0</v>
      </c>
    </row>
    <row r="25" spans="1:16" x14ac:dyDescent="0.25">
      <c r="A25" s="2" t="e">
        <f ca="1">Problem1!$H$22</f>
        <v>#VALUE!</v>
      </c>
      <c r="B25" s="1" t="s">
        <v>59</v>
      </c>
      <c r="C25" s="2">
        <v>0</v>
      </c>
      <c r="H25" s="2" t="s">
        <v>43</v>
      </c>
      <c r="I25" s="2" t="s">
        <v>43</v>
      </c>
      <c r="J25" s="2">
        <f>Problem1!$G$22</f>
        <v>50000</v>
      </c>
      <c r="K25" s="2">
        <f>Problem1!$G$21</f>
        <v>0.85</v>
      </c>
      <c r="L25" s="2" t="s">
        <v>63</v>
      </c>
      <c r="M25" s="1" t="s">
        <v>44</v>
      </c>
      <c r="P25" s="2" t="b">
        <v>0</v>
      </c>
    </row>
    <row r="26" spans="1:16" x14ac:dyDescent="0.25">
      <c r="A26" s="2" t="e">
        <f ca="1">Problem1!$I$18</f>
        <v>#VALUE!</v>
      </c>
      <c r="B26" s="1" t="s">
        <v>93</v>
      </c>
      <c r="C26" s="2">
        <v>0</v>
      </c>
      <c r="H26" s="2" t="s">
        <v>43</v>
      </c>
      <c r="I26" s="2" t="s">
        <v>43</v>
      </c>
      <c r="J26" s="2">
        <f>Problem1!$H$18</f>
        <v>180000</v>
      </c>
      <c r="K26" s="2">
        <f>Problem1!$H$17</f>
        <v>0.1</v>
      </c>
      <c r="L26" s="2" t="s">
        <v>66</v>
      </c>
      <c r="M26" s="1" t="s">
        <v>44</v>
      </c>
      <c r="P26" s="2" t="b">
        <v>0</v>
      </c>
    </row>
    <row r="27" spans="1:16" x14ac:dyDescent="0.25">
      <c r="A27" s="2" t="e">
        <f ca="1">Problem1!$F$26</f>
        <v>#VALUE!</v>
      </c>
      <c r="B27" s="1" t="s">
        <v>58</v>
      </c>
      <c r="C27" s="2">
        <v>0</v>
      </c>
      <c r="H27" s="2" t="s">
        <v>43</v>
      </c>
      <c r="I27" s="2" t="s">
        <v>43</v>
      </c>
      <c r="J27" s="2">
        <f>Problem1!$E$26</f>
        <v>280000</v>
      </c>
      <c r="K27" s="2">
        <f>Problem1!$E$25</f>
        <v>0.5</v>
      </c>
      <c r="L27" s="2" t="s">
        <v>68</v>
      </c>
      <c r="M27" s="1" t="s">
        <v>44</v>
      </c>
      <c r="P27" s="2" t="b">
        <v>0</v>
      </c>
    </row>
    <row r="28" spans="1:16" x14ac:dyDescent="0.25">
      <c r="A28" s="2" t="e">
        <f ca="1">Problem1!$F$32</f>
        <v>#VALUE!</v>
      </c>
      <c r="B28" s="1" t="s">
        <v>59</v>
      </c>
      <c r="C28" s="2">
        <v>0</v>
      </c>
      <c r="I28" s="2" t="s">
        <v>43</v>
      </c>
      <c r="J28" s="2">
        <f>Problem1!$E$32</f>
        <v>0</v>
      </c>
      <c r="K28" s="2">
        <f>Problem1!$E$31</f>
        <v>0.5</v>
      </c>
      <c r="L28" s="2" t="s">
        <v>71</v>
      </c>
      <c r="M28" s="1" t="s">
        <v>44</v>
      </c>
      <c r="O28" s="2" t="str">
        <f>Problem1!$F$31</f>
        <v>Sell to Stern?</v>
      </c>
      <c r="P28" s="2" t="b">
        <v>0</v>
      </c>
    </row>
    <row r="29" spans="1:16" x14ac:dyDescent="0.25">
      <c r="A29" s="2" t="e">
        <f ca="1">Problem1!$G$30</f>
        <v>#VALUE!</v>
      </c>
      <c r="B29" s="1" t="s">
        <v>59</v>
      </c>
      <c r="C29" s="2">
        <v>0</v>
      </c>
      <c r="H29" s="2" t="s">
        <v>43</v>
      </c>
      <c r="I29" s="2" t="s">
        <v>43</v>
      </c>
      <c r="J29" s="2">
        <f>Problem1!$F$30</f>
        <v>50000</v>
      </c>
      <c r="L29" s="2" t="s">
        <v>70</v>
      </c>
      <c r="M29" s="1" t="s">
        <v>44</v>
      </c>
      <c r="P29" s="2" t="b">
        <v>0</v>
      </c>
    </row>
    <row r="30" spans="1:16" x14ac:dyDescent="0.25">
      <c r="A30" s="2" t="e">
        <f ca="1">Problem1!$G$42</f>
        <v>#VALUE!</v>
      </c>
      <c r="B30" s="1" t="s">
        <v>58</v>
      </c>
      <c r="C30" s="2">
        <v>0</v>
      </c>
      <c r="I30" s="2" t="s">
        <v>43</v>
      </c>
      <c r="J30" s="2">
        <f>Problem1!$F$42</f>
        <v>-10000</v>
      </c>
      <c r="L30" s="2" t="s">
        <v>73</v>
      </c>
      <c r="M30" s="1" t="s">
        <v>44</v>
      </c>
      <c r="O30" s="2" t="str">
        <f>Problem1!$G$41</f>
        <v>Stern buys?</v>
      </c>
      <c r="P30" s="2" t="b">
        <v>0</v>
      </c>
    </row>
    <row r="31" spans="1:16" x14ac:dyDescent="0.25">
      <c r="A31" s="2" t="e">
        <f ca="1">Problem1!$H$36</f>
        <v>#VALUE!</v>
      </c>
      <c r="B31" s="1" t="s">
        <v>58</v>
      </c>
      <c r="C31" s="2">
        <v>0</v>
      </c>
      <c r="I31" s="2" t="s">
        <v>43</v>
      </c>
      <c r="J31" s="2">
        <f>Problem1!$G$36</f>
        <v>0</v>
      </c>
      <c r="K31" s="2">
        <f>Problem1!$G$35</f>
        <v>0.15</v>
      </c>
      <c r="L31" s="2" t="s">
        <v>75</v>
      </c>
      <c r="M31" s="1" t="s">
        <v>44</v>
      </c>
      <c r="O31" s="2" t="str">
        <f>Problem1!$H$35</f>
        <v>How much?</v>
      </c>
      <c r="P31" s="2" t="b">
        <v>0</v>
      </c>
    </row>
    <row r="32" spans="1:16" x14ac:dyDescent="0.25">
      <c r="A32" s="2" t="e">
        <f ca="1">Problem1!$H$44</f>
        <v>#VALUE!</v>
      </c>
      <c r="B32" s="1" t="s">
        <v>59</v>
      </c>
      <c r="C32" s="2">
        <v>0</v>
      </c>
      <c r="H32" s="2" t="s">
        <v>43</v>
      </c>
      <c r="I32" s="2" t="s">
        <v>43</v>
      </c>
      <c r="J32" s="2">
        <f>Problem1!$G$44</f>
        <v>50000</v>
      </c>
      <c r="K32" s="2">
        <f>Problem1!$G$43</f>
        <v>0.85</v>
      </c>
      <c r="L32" s="2" t="s">
        <v>72</v>
      </c>
      <c r="M32" s="1" t="s">
        <v>44</v>
      </c>
      <c r="P32" s="2" t="b">
        <v>0</v>
      </c>
    </row>
    <row r="33" spans="1:16" x14ac:dyDescent="0.25">
      <c r="A33" s="2" t="e">
        <f ca="1">Problem1!$I$34</f>
        <v>#VALUE!</v>
      </c>
      <c r="B33" s="1" t="s">
        <v>91</v>
      </c>
      <c r="C33" s="2">
        <v>0</v>
      </c>
      <c r="H33" s="2" t="s">
        <v>43</v>
      </c>
      <c r="I33" s="2" t="s">
        <v>43</v>
      </c>
      <c r="J33" s="2">
        <f>Problem1!$H$34</f>
        <v>100000</v>
      </c>
      <c r="K33" s="2">
        <f>Problem1!$H$33</f>
        <v>0.2</v>
      </c>
      <c r="L33" s="2" t="s">
        <v>74</v>
      </c>
      <c r="M33" s="1" t="s">
        <v>44</v>
      </c>
      <c r="P33" s="2" t="b">
        <v>0</v>
      </c>
    </row>
    <row r="34" spans="1:16" x14ac:dyDescent="0.25">
      <c r="A34" s="2" t="e">
        <f ca="1">Problem1!$I$38</f>
        <v>#VALUE!</v>
      </c>
      <c r="B34" s="1" t="s">
        <v>92</v>
      </c>
      <c r="C34" s="2">
        <v>0</v>
      </c>
      <c r="H34" s="2" t="s">
        <v>43</v>
      </c>
      <c r="I34" s="2" t="s">
        <v>43</v>
      </c>
      <c r="J34" s="2">
        <f>Problem1!$H$38</f>
        <v>150000</v>
      </c>
      <c r="K34" s="2">
        <f>Problem1!$H$37</f>
        <v>0.7</v>
      </c>
      <c r="L34" s="2" t="s">
        <v>74</v>
      </c>
      <c r="M34" s="1" t="s">
        <v>44</v>
      </c>
      <c r="P34" s="2" t="b">
        <v>0</v>
      </c>
    </row>
    <row r="35" spans="1:16" x14ac:dyDescent="0.25">
      <c r="A35" s="2" t="e">
        <f ca="1">Problem1!$I$40</f>
        <v>#VALUE!</v>
      </c>
      <c r="B35" s="1" t="s">
        <v>94</v>
      </c>
      <c r="C35" s="2">
        <v>0</v>
      </c>
      <c r="H35" s="2" t="s">
        <v>43</v>
      </c>
      <c r="I35" s="2" t="s">
        <v>43</v>
      </c>
      <c r="J35" s="2">
        <f>Problem1!$H$40</f>
        <v>180000</v>
      </c>
      <c r="K35" s="2">
        <f>Problem1!$H$39</f>
        <v>0.1</v>
      </c>
      <c r="L35" s="2" t="s">
        <v>74</v>
      </c>
      <c r="M35" s="1" t="s">
        <v>44</v>
      </c>
      <c r="P35" s="2" t="b">
        <v>0</v>
      </c>
    </row>
    <row r="36" spans="1:16" x14ac:dyDescent="0.25">
      <c r="A36" s="2" t="e">
        <f ca="1">Problem1!$F$46</f>
        <v>#VALUE!</v>
      </c>
      <c r="B36" s="1" t="s">
        <v>58</v>
      </c>
      <c r="C36" s="2">
        <v>0</v>
      </c>
      <c r="H36" s="2" t="s">
        <v>43</v>
      </c>
      <c r="I36" s="2" t="s">
        <v>43</v>
      </c>
      <c r="J36" s="2">
        <f>Problem1!$E$46</f>
        <v>350000</v>
      </c>
      <c r="K36" s="2">
        <f>Problem1!$E$45</f>
        <v>0.25</v>
      </c>
      <c r="L36" s="2" t="s">
        <v>76</v>
      </c>
      <c r="M36" s="1" t="s">
        <v>44</v>
      </c>
      <c r="P36" s="2" t="b">
        <v>0</v>
      </c>
    </row>
    <row r="37" spans="1:16" x14ac:dyDescent="0.25">
      <c r="A37" s="2" t="e">
        <f ca="1">Problem1!$F$50</f>
        <v>#VALUE!</v>
      </c>
      <c r="B37" s="1" t="s">
        <v>59</v>
      </c>
      <c r="C37" s="2">
        <v>0</v>
      </c>
      <c r="I37" s="2" t="s">
        <v>43</v>
      </c>
      <c r="J37" s="2">
        <f>Problem1!$E$50</f>
        <v>0</v>
      </c>
      <c r="K37" s="2">
        <f>Problem1!$E$49</f>
        <v>0.75</v>
      </c>
      <c r="L37" s="2" t="s">
        <v>79</v>
      </c>
      <c r="M37" s="1" t="s">
        <v>44</v>
      </c>
      <c r="O37" s="2" t="str">
        <f>Problem1!$F$49</f>
        <v>Sell to Stern?</v>
      </c>
      <c r="P37" s="2" t="b">
        <v>0</v>
      </c>
    </row>
    <row r="38" spans="1:16" x14ac:dyDescent="0.25">
      <c r="A38" s="2" t="e">
        <f ca="1">Problem1!$G$60</f>
        <v>#VALUE!</v>
      </c>
      <c r="B38" s="1" t="s">
        <v>58</v>
      </c>
      <c r="C38" s="2">
        <v>0</v>
      </c>
      <c r="I38" s="2" t="s">
        <v>43</v>
      </c>
      <c r="J38" s="2">
        <f>Problem1!$F$60</f>
        <v>-10000</v>
      </c>
      <c r="L38" s="2" t="s">
        <v>81</v>
      </c>
      <c r="M38" s="1" t="s">
        <v>44</v>
      </c>
      <c r="O38" s="2" t="str">
        <f>Problem1!$G$59</f>
        <v>Stern buys?</v>
      </c>
      <c r="P38" s="2" t="b">
        <v>0</v>
      </c>
    </row>
    <row r="39" spans="1:16" x14ac:dyDescent="0.25">
      <c r="A39" s="2" t="e">
        <f ca="1">Problem1!$G$64</f>
        <v>#VALUE!</v>
      </c>
      <c r="B39" s="1" t="s">
        <v>59</v>
      </c>
      <c r="C39" s="2">
        <v>0</v>
      </c>
      <c r="H39" s="2" t="s">
        <v>43</v>
      </c>
      <c r="I39" s="2" t="s">
        <v>43</v>
      </c>
      <c r="J39" s="2">
        <f>Problem1!$F$64</f>
        <v>50000</v>
      </c>
      <c r="L39" s="2" t="s">
        <v>78</v>
      </c>
      <c r="M39" s="1" t="s">
        <v>44</v>
      </c>
      <c r="P39" s="2" t="b">
        <v>0</v>
      </c>
    </row>
    <row r="40" spans="1:16" x14ac:dyDescent="0.25">
      <c r="A40" s="2" t="e">
        <f ca="1">Problem1!$H$54</f>
        <v>#VALUE!</v>
      </c>
      <c r="B40" s="1" t="s">
        <v>58</v>
      </c>
      <c r="C40" s="2">
        <v>0</v>
      </c>
      <c r="I40" s="2" t="s">
        <v>43</v>
      </c>
      <c r="J40" s="2">
        <f>Problem1!$G$54</f>
        <v>0</v>
      </c>
      <c r="K40" s="2">
        <f>Problem1!$G$53</f>
        <v>0.15</v>
      </c>
      <c r="L40" s="2" t="s">
        <v>83</v>
      </c>
      <c r="M40" s="1" t="s">
        <v>44</v>
      </c>
      <c r="O40" s="2" t="str">
        <f>Problem1!$H$53</f>
        <v>How much?</v>
      </c>
      <c r="P40" s="2" t="b">
        <v>0</v>
      </c>
    </row>
    <row r="41" spans="1:16" x14ac:dyDescent="0.25">
      <c r="A41" s="2" t="e">
        <f ca="1">Problem1!$H$62</f>
        <v>#VALUE!</v>
      </c>
      <c r="B41" s="1" t="s">
        <v>59</v>
      </c>
      <c r="C41" s="2">
        <v>0</v>
      </c>
      <c r="H41" s="2" t="s">
        <v>43</v>
      </c>
      <c r="I41" s="2" t="s">
        <v>43</v>
      </c>
      <c r="J41" s="2">
        <f>Problem1!$G$62</f>
        <v>50000</v>
      </c>
      <c r="K41" s="2">
        <f>Problem1!$G$61</f>
        <v>0.85</v>
      </c>
      <c r="L41" s="2" t="s">
        <v>80</v>
      </c>
      <c r="M41" s="1" t="s">
        <v>44</v>
      </c>
      <c r="P41" s="2" t="b">
        <v>0</v>
      </c>
    </row>
    <row r="42" spans="1:16" x14ac:dyDescent="0.25">
      <c r="A42" s="2" t="e">
        <f ca="1">Problem1!$I$52</f>
        <v>#VALUE!</v>
      </c>
      <c r="B42" s="1" t="s">
        <v>91</v>
      </c>
      <c r="C42" s="2">
        <v>0</v>
      </c>
      <c r="H42" s="2" t="s">
        <v>43</v>
      </c>
      <c r="I42" s="2" t="s">
        <v>43</v>
      </c>
      <c r="J42" s="2">
        <f>Problem1!$H$52</f>
        <v>100000</v>
      </c>
      <c r="K42" s="2">
        <f>Problem1!$H$51</f>
        <v>0.2</v>
      </c>
      <c r="L42" s="2" t="s">
        <v>82</v>
      </c>
      <c r="M42" s="1" t="s">
        <v>44</v>
      </c>
      <c r="P42" s="2" t="b">
        <v>0</v>
      </c>
    </row>
    <row r="43" spans="1:16" x14ac:dyDescent="0.25">
      <c r="A43" s="2" t="e">
        <f ca="1">Problem1!$I$56</f>
        <v>#VALUE!</v>
      </c>
      <c r="B43" s="1" t="s">
        <v>92</v>
      </c>
      <c r="C43" s="2">
        <v>0</v>
      </c>
      <c r="H43" s="2" t="s">
        <v>43</v>
      </c>
      <c r="I43" s="2" t="s">
        <v>43</v>
      </c>
      <c r="J43" s="2">
        <f>Problem1!$H$56</f>
        <v>150000</v>
      </c>
      <c r="K43" s="2">
        <f>Problem1!$H$55</f>
        <v>0.7</v>
      </c>
      <c r="L43" s="2" t="s">
        <v>82</v>
      </c>
      <c r="M43" s="1" t="s">
        <v>44</v>
      </c>
      <c r="P43" s="2" t="b">
        <v>0</v>
      </c>
    </row>
    <row r="44" spans="1:16" x14ac:dyDescent="0.25">
      <c r="A44" s="2" t="e">
        <f ca="1">Problem1!$I$58</f>
        <v>#VALUE!</v>
      </c>
      <c r="B44" s="1" t="s">
        <v>94</v>
      </c>
      <c r="C44" s="2">
        <v>0</v>
      </c>
      <c r="H44" s="2" t="s">
        <v>43</v>
      </c>
      <c r="I44" s="2" t="s">
        <v>43</v>
      </c>
      <c r="J44" s="2">
        <f>Problem1!$H$58</f>
        <v>180000</v>
      </c>
      <c r="K44" s="2">
        <f>Problem1!$H$57</f>
        <v>0.1</v>
      </c>
      <c r="L44" s="2" t="s">
        <v>82</v>
      </c>
      <c r="M44" s="1" t="s">
        <v>44</v>
      </c>
      <c r="P44" s="2" t="b">
        <v>0</v>
      </c>
    </row>
    <row r="45" spans="1:16" x14ac:dyDescent="0.25">
      <c r="A45" s="2" t="e">
        <f ca="1">Problem1!$E$70</f>
        <v>#VALUE!</v>
      </c>
      <c r="B45" s="1" t="s">
        <v>58</v>
      </c>
      <c r="C45" s="2">
        <v>0</v>
      </c>
      <c r="I45" s="2" t="s">
        <v>43</v>
      </c>
      <c r="J45" s="2">
        <f>Problem1!$D$70</f>
        <v>0</v>
      </c>
      <c r="K45" s="2">
        <f>Problem1!$D$69</f>
        <v>0.3</v>
      </c>
      <c r="L45" s="2" t="s">
        <v>87</v>
      </c>
      <c r="M45" s="1" t="s">
        <v>44</v>
      </c>
      <c r="O45" s="2" t="str">
        <f>Problem1!$E$69</f>
        <v>How much?</v>
      </c>
      <c r="P45" s="2" t="b">
        <v>0</v>
      </c>
    </row>
    <row r="46" spans="1:16" x14ac:dyDescent="0.25">
      <c r="A46" s="2" t="e">
        <f ca="1">Problem1!$E$78</f>
        <v>#VALUE!</v>
      </c>
      <c r="B46" s="1" t="s">
        <v>59</v>
      </c>
      <c r="C46" s="2">
        <v>0</v>
      </c>
      <c r="H46" s="2" t="s">
        <v>43</v>
      </c>
      <c r="I46" s="2" t="s">
        <v>43</v>
      </c>
      <c r="J46" s="2">
        <f>Problem1!$D$78</f>
        <v>50000</v>
      </c>
      <c r="K46" s="2">
        <f>Problem1!$D$77</f>
        <v>0.7</v>
      </c>
      <c r="L46" s="2" t="s">
        <v>84</v>
      </c>
      <c r="M46" s="1" t="s">
        <v>44</v>
      </c>
      <c r="P46" s="2" t="b">
        <v>0</v>
      </c>
    </row>
    <row r="47" spans="1:16" x14ac:dyDescent="0.25">
      <c r="A47" s="2" t="e">
        <f ca="1">Problem1!$F$68</f>
        <v>#VALUE!</v>
      </c>
      <c r="B47" s="1" t="s">
        <v>91</v>
      </c>
      <c r="C47" s="2">
        <v>0</v>
      </c>
      <c r="H47" s="2" t="s">
        <v>43</v>
      </c>
      <c r="I47" s="2" t="s">
        <v>43</v>
      </c>
      <c r="J47" s="2">
        <f>Problem1!$E$68</f>
        <v>100000</v>
      </c>
      <c r="K47" s="2">
        <f>Problem1!$E$67</f>
        <v>0.2</v>
      </c>
      <c r="L47" s="2" t="s">
        <v>86</v>
      </c>
      <c r="M47" s="1" t="s">
        <v>44</v>
      </c>
      <c r="P47" s="2" t="b">
        <v>0</v>
      </c>
    </row>
    <row r="48" spans="1:16" x14ac:dyDescent="0.25">
      <c r="A48" s="2" t="e">
        <f ca="1">Problem1!$F$72</f>
        <v>#VALUE!</v>
      </c>
      <c r="B48" s="1" t="s">
        <v>92</v>
      </c>
      <c r="C48" s="2">
        <v>0</v>
      </c>
      <c r="H48" s="2" t="s">
        <v>43</v>
      </c>
      <c r="I48" s="2" t="s">
        <v>43</v>
      </c>
      <c r="J48" s="2">
        <f>Problem1!$E$72</f>
        <v>150000</v>
      </c>
      <c r="K48" s="2">
        <f>Problem1!$E$71</f>
        <v>0.7</v>
      </c>
      <c r="L48" s="2" t="s">
        <v>86</v>
      </c>
      <c r="M48" s="1" t="s">
        <v>44</v>
      </c>
      <c r="P48" s="2" t="b">
        <v>0</v>
      </c>
    </row>
    <row r="49" spans="1:16" x14ac:dyDescent="0.25">
      <c r="A49" s="2" t="e">
        <f ca="1">Problem1!$F$74</f>
        <v>#VALUE!</v>
      </c>
      <c r="B49" s="1" t="s">
        <v>94</v>
      </c>
      <c r="C49" s="2">
        <v>0</v>
      </c>
      <c r="H49" s="2" t="s">
        <v>43</v>
      </c>
      <c r="I49" s="2" t="s">
        <v>43</v>
      </c>
      <c r="J49" s="2">
        <f>Problem1!$E$74</f>
        <v>180000</v>
      </c>
      <c r="K49" s="2">
        <f>Problem1!$E$73</f>
        <v>0.1</v>
      </c>
      <c r="L49" s="2" t="s">
        <v>86</v>
      </c>
      <c r="M49" s="1" t="s">
        <v>44</v>
      </c>
      <c r="P49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Problem1</vt:lpstr>
      <vt:lpstr>_PalUtilTempWorksheet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Anthony</cp:lastModifiedBy>
  <dcterms:created xsi:type="dcterms:W3CDTF">2018-03-27T01:57:32Z</dcterms:created>
  <dcterms:modified xsi:type="dcterms:W3CDTF">2024-07-17T12:56:15Z</dcterms:modified>
</cp:coreProperties>
</file>