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nickpoveda-torres/Documents/MMA/MMA 861/Assignment 3/"/>
    </mc:Choice>
  </mc:AlternateContent>
  <xr:revisionPtr revIDLastSave="0" documentId="8_{4B792250-54F0-5140-8BE7-3666C3C7A0A3}" xr6:coauthVersionLast="47" xr6:coauthVersionMax="47" xr10:uidLastSave="{00000000-0000-0000-0000-000000000000}"/>
  <bookViews>
    <workbookView xWindow="0" yWindow="860" windowWidth="34200" windowHeight="21380" xr2:uid="{00000000-000D-0000-FFFF-FFFF00000000}"/>
  </bookViews>
  <sheets>
    <sheet name="Ship" sheetId="9" r:id="rId1"/>
    <sheet name="treeCalc_3" sheetId="10" state="hidden" r:id="rId2"/>
  </sheets>
  <definedNames>
    <definedName name="treeList" hidden="1">"00100000000000000000000000000000000000000000000000000000000000000000000000000000000000000000000000000000000000000000000000000000000000000000000000000000000000000000000000000000000000000000000000000000"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0" l="1"/>
  <c r="J32" i="10"/>
  <c r="K31" i="10"/>
  <c r="J31" i="10"/>
  <c r="K30" i="10"/>
  <c r="J30" i="10"/>
  <c r="O30" i="10"/>
  <c r="K55" i="10" l="1"/>
  <c r="J55" i="10"/>
  <c r="K54" i="10"/>
  <c r="J54" i="10"/>
  <c r="J53" i="10"/>
  <c r="O53" i="10"/>
  <c r="J52" i="10"/>
  <c r="K51" i="10"/>
  <c r="J51" i="10"/>
  <c r="O51" i="10"/>
  <c r="J29" i="10"/>
  <c r="O29" i="10"/>
  <c r="J28" i="10"/>
  <c r="J17" i="10"/>
  <c r="O17" i="10"/>
  <c r="K47" i="10" l="1"/>
  <c r="J47" i="10"/>
  <c r="K46" i="10"/>
  <c r="J46" i="10"/>
  <c r="J45" i="10"/>
  <c r="O45" i="10"/>
  <c r="J44" i="10"/>
  <c r="K43" i="10"/>
  <c r="J43" i="10"/>
  <c r="O43" i="10"/>
  <c r="K42" i="10"/>
  <c r="J42" i="10"/>
  <c r="K41" i="10"/>
  <c r="J41" i="10"/>
  <c r="K40" i="10"/>
  <c r="J40" i="10"/>
  <c r="O40" i="10"/>
  <c r="J37" i="10"/>
  <c r="O37" i="10"/>
  <c r="J36" i="10"/>
  <c r="K39" i="10"/>
  <c r="J39" i="10"/>
  <c r="O39" i="10"/>
  <c r="K38" i="10"/>
  <c r="J38" i="10"/>
  <c r="J16" i="10"/>
  <c r="O16" i="10"/>
  <c r="K15" i="10"/>
  <c r="J15" i="10"/>
  <c r="O15" i="10"/>
  <c r="J12" i="10"/>
  <c r="K26" i="10" l="1"/>
  <c r="J26" i="10"/>
  <c r="K25" i="10"/>
  <c r="J25" i="10"/>
  <c r="K24" i="10"/>
  <c r="J24" i="10"/>
  <c r="O24" i="10"/>
  <c r="K27" i="10"/>
  <c r="J27" i="10"/>
  <c r="J23" i="10"/>
  <c r="O23" i="10"/>
  <c r="J22" i="10"/>
  <c r="K21" i="10"/>
  <c r="J21" i="10"/>
  <c r="O21" i="10"/>
  <c r="K20" i="10"/>
  <c r="J20" i="10"/>
  <c r="K19" i="10"/>
  <c r="J19" i="10"/>
  <c r="O19" i="10"/>
  <c r="K18" i="10"/>
  <c r="J18" i="10"/>
  <c r="K14" i="10"/>
  <c r="J14" i="10"/>
  <c r="O14" i="10"/>
  <c r="J13" i="10"/>
  <c r="O13" i="10"/>
  <c r="K11" i="10"/>
  <c r="J11" i="10"/>
  <c r="O11" i="10"/>
  <c r="B11" i="10"/>
  <c r="B2" i="10"/>
  <c r="F2" i="10"/>
  <c r="H15" i="9"/>
  <c r="K47" i="9"/>
  <c r="E33" i="9"/>
  <c r="D32" i="9"/>
  <c r="J45" i="9"/>
  <c r="K23" i="9"/>
  <c r="H48" i="9"/>
  <c r="I77" i="9"/>
  <c r="K27" i="9"/>
  <c r="I38" i="9"/>
  <c r="H21" i="9"/>
  <c r="L54" i="9"/>
  <c r="H38" i="9"/>
  <c r="K26" i="9"/>
  <c r="K57" i="9"/>
  <c r="K79" i="9"/>
  <c r="H34" i="9"/>
  <c r="I29" i="9"/>
  <c r="J56" i="9"/>
  <c r="H35" i="9"/>
  <c r="K22" i="9"/>
  <c r="K43" i="9"/>
  <c r="J81" i="9"/>
  <c r="G11" i="9"/>
  <c r="E6" i="9"/>
  <c r="K51" i="9"/>
  <c r="K46" i="9"/>
  <c r="I74" i="9"/>
  <c r="I69" i="9"/>
  <c r="J31" i="9"/>
  <c r="H28" i="9"/>
  <c r="J53" i="9"/>
  <c r="D9" i="9"/>
  <c r="L58" i="9"/>
  <c r="F36" i="9"/>
  <c r="H63" i="9"/>
  <c r="K83" i="9"/>
  <c r="I18" i="9"/>
  <c r="K50" i="9"/>
  <c r="I39" i="9"/>
  <c r="H14" i="9"/>
  <c r="K42" i="9"/>
  <c r="D6" i="9"/>
  <c r="G62" i="9"/>
  <c r="G17" i="9"/>
  <c r="J50" i="9"/>
  <c r="G37" i="9"/>
  <c r="I19" i="9"/>
  <c r="I49" i="9"/>
  <c r="G10" i="9"/>
  <c r="F64" i="9"/>
  <c r="H73" i="9"/>
  <c r="G72" i="9"/>
  <c r="K82" i="9"/>
  <c r="F61" i="9"/>
  <c r="F13" i="9"/>
  <c r="L59" i="9"/>
  <c r="E7" i="9"/>
  <c r="J25" i="9"/>
  <c r="H41" i="9"/>
  <c r="G65" i="9"/>
  <c r="J75" i="9"/>
  <c r="K78" i="9"/>
  <c r="J70" i="9"/>
  <c r="J67" i="9"/>
  <c r="H62" i="9"/>
  <c r="I80" i="9"/>
  <c r="L55" i="9"/>
  <c r="H18" i="9"/>
  <c r="J30" i="9"/>
  <c r="J74" i="9"/>
  <c r="J66" i="9"/>
  <c r="J71" i="9"/>
  <c r="A32" i="10" l="1"/>
  <c r="A31" i="10"/>
  <c r="A30" i="10"/>
  <c r="A55" i="10"/>
  <c r="A54" i="10"/>
  <c r="A53" i="10"/>
  <c r="A52" i="10"/>
  <c r="A51" i="10"/>
  <c r="A29" i="10"/>
  <c r="A28" i="10"/>
  <c r="A37" i="10"/>
  <c r="A47" i="10"/>
  <c r="A46" i="10"/>
  <c r="A45" i="10"/>
  <c r="A44" i="10"/>
  <c r="A43" i="10"/>
  <c r="A42" i="10"/>
  <c r="A41" i="10"/>
  <c r="A40" i="10"/>
  <c r="A36" i="10"/>
  <c r="A17" i="10"/>
  <c r="A39" i="10"/>
  <c r="A38" i="10"/>
  <c r="A16" i="10"/>
  <c r="A24" i="10"/>
  <c r="A25" i="10"/>
  <c r="A26" i="10"/>
  <c r="A15" i="10"/>
  <c r="A21" i="10"/>
  <c r="A22" i="10"/>
  <c r="A23" i="10"/>
  <c r="A27" i="10"/>
  <c r="A20" i="10"/>
  <c r="A14" i="10"/>
  <c r="A18" i="10"/>
  <c r="A19" i="10"/>
  <c r="A13" i="10"/>
  <c r="A12" i="10"/>
  <c r="A11" i="10"/>
</calcChain>
</file>

<file path=xl/sharedStrings.xml><?xml version="1.0" encoding="utf-8"?>
<sst xmlns="http://schemas.openxmlformats.org/spreadsheetml/2006/main" count="244" uniqueCount="114">
  <si>
    <t>Call Ann-Marie for a tow?</t>
  </si>
  <si>
    <t>How is the weather?</t>
  </si>
  <si>
    <t xml:space="preserve"> Is Ann-Marie available for a tow?</t>
  </si>
  <si>
    <t>What to do?</t>
  </si>
  <si>
    <t>Does the Ship Sink?</t>
  </si>
  <si>
    <t>Maintain Steerage?</t>
  </si>
  <si>
    <t>Engine Repaired?</t>
  </si>
  <si>
    <t>Abandon ship immediately?</t>
  </si>
  <si>
    <t>What happens to ship?</t>
  </si>
  <si>
    <t>Ship survives storm?</t>
  </si>
  <si>
    <t>Call for a tow?</t>
  </si>
  <si>
    <t>Abandon Ship Immediately?</t>
  </si>
  <si>
    <t>How is the weather</t>
  </si>
  <si>
    <t>Ship maintains steerage?</t>
  </si>
  <si>
    <t>Name</t>
  </si>
  <si>
    <t>Hohman case</t>
  </si>
  <si>
    <t>Ptree1 Compatibility</t>
  </si>
  <si>
    <t>Output Label</t>
  </si>
  <si>
    <t/>
  </si>
  <si>
    <t>R-Value Ref.</t>
  </si>
  <si>
    <t>SheetRef</t>
  </si>
  <si>
    <t>Eval. Function</t>
  </si>
  <si>
    <t>GenInfo</t>
  </si>
  <si>
    <t>0,3,1,0,0,Exponential, 0,0,-1,0,-1,-1,.0001</t>
  </si>
  <si>
    <t>Creation Version</t>
  </si>
  <si>
    <t>7.5.0</t>
  </si>
  <si>
    <t>Output Value NF</t>
  </si>
  <si>
    <t>&lt;NF&gt;</t>
  </si>
  <si>
    <t>Def. Link</t>
  </si>
  <si>
    <t>=</t>
  </si>
  <si>
    <t>Required Version</t>
  </si>
  <si>
    <t>5.0.0</t>
  </si>
  <si>
    <t>Output Prob NF</t>
  </si>
  <si>
    <t>Automatic</t>
  </si>
  <si>
    <t>EXT REFS</t>
  </si>
  <si>
    <t>Recommended Version</t>
  </si>
  <si>
    <t>Input Value NF</t>
  </si>
  <si>
    <t>Def. Form</t>
  </si>
  <si>
    <t>Last Modified By Version</t>
  </si>
  <si>
    <t>8.0.1</t>
  </si>
  <si>
    <t>Input Prob NF</t>
  </si>
  <si>
    <t>Calc Macro</t>
  </si>
  <si>
    <t>Model GUID</t>
  </si>
  <si>
    <t>37D47CC1</t>
  </si>
  <si>
    <t>Highest#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</si>
  <si>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</si>
  <si>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</si>
  <si>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</si>
  <si>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</si>
  <si>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</si>
  <si>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</si>
  <si>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</si>
  <si>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</si>
  <si>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</si>
  <si>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</si>
  <si>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</si>
  <si>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</si>
  <si>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</si>
  <si>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</si>
  <si>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</si>
  <si>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DEFAULT</t>
  </si>
  <si>
    <t>2,0,0,2,2,3,0,0,0</t>
  </si>
  <si>
    <t>0</t>
  </si>
  <si>
    <t>Yes</t>
  </si>
  <si>
    <t>4,0,0,0,1,0,0</t>
  </si>
  <si>
    <t>No</t>
  </si>
  <si>
    <t>1,0,0,2,4,5,1,0,0</t>
  </si>
  <si>
    <t>1,0,0,2,8,9,3,0,0</t>
  </si>
  <si>
    <t>2,0,0,2,6,7,3,0,0</t>
  </si>
  <si>
    <t>1,0,0,2,28,29,5,0,0</t>
  </si>
  <si>
    <t>2,0,0,2,18,19,5,0,0</t>
  </si>
  <si>
    <t>Weather holds - Make it to Durban</t>
  </si>
  <si>
    <t>4,0,0,0,4,0,0</t>
  </si>
  <si>
    <t>Bad weather</t>
  </si>
  <si>
    <t>1,0,0,2,10,11,4,0,0</t>
  </si>
  <si>
    <t>Yes - Pay the Penalty</t>
  </si>
  <si>
    <t>4,0,0,0,9,0,0</t>
  </si>
  <si>
    <t>2,0,0,2,12,13,9,0,0</t>
  </si>
  <si>
    <t>Abandon ship</t>
  </si>
  <si>
    <t>4,0,0,0,11,0,0</t>
  </si>
  <si>
    <t>Ride it out</t>
  </si>
  <si>
    <t>1,0,0,2,14,17,11,0,0</t>
  </si>
  <si>
    <t>1,0,0,2,15,16,13,0,0</t>
  </si>
  <si>
    <t>Yes - Lose Ship and Crew</t>
  </si>
  <si>
    <t>4,0,0,0,14,0,0</t>
  </si>
  <si>
    <t>No - Reach Durban</t>
  </si>
  <si>
    <t>Yes - Reach Durban</t>
  </si>
  <si>
    <t>4,0,0,0,13,0,0</t>
  </si>
  <si>
    <t>4,0,0,0,7,0,0</t>
  </si>
  <si>
    <t>1,0,0,2,20,41,7,0,0</t>
  </si>
  <si>
    <t>Weather holds</t>
  </si>
  <si>
    <t>1,0,0,2,21,22,19,0,0</t>
  </si>
  <si>
    <t>Founders off the coast - Abandon ship</t>
  </si>
  <si>
    <t>4,0,0,0,20,0,0</t>
  </si>
  <si>
    <t>Drifts to Australia - Wait for a tow</t>
  </si>
  <si>
    <t>Yes - Ship is lost</t>
  </si>
  <si>
    <t>4,0,0,0,29,0,0</t>
  </si>
  <si>
    <t>1,0,0,2,30,33,29,0,0</t>
  </si>
  <si>
    <t>4,0,0,0,6,0,0</t>
  </si>
  <si>
    <t>2,0,0,2,26,27,6,0,0</t>
  </si>
  <si>
    <t>1,0,0,2,31,32,27,0,0</t>
  </si>
  <si>
    <t>Founders off the coast - Lose the ship</t>
  </si>
  <si>
    <t>4,0,0,0,30,0,0</t>
  </si>
  <si>
    <t>2,0,0,2,34,35,27,0,0</t>
  </si>
  <si>
    <t>Abandon Ship - Half the crew lose their lives</t>
  </si>
  <si>
    <t>4,0,0,0,33,0,0</t>
  </si>
  <si>
    <t>1,0,0,2,36,37,33,0,0</t>
  </si>
  <si>
    <t>Yes - Pay Penalty but Ship and Crew survive</t>
  </si>
  <si>
    <t>4,0,0,0,35,0,0</t>
  </si>
  <si>
    <t>No - Lose Ship and Crew</t>
  </si>
  <si>
    <t>2,0,0,2,42,43,19,0,0</t>
  </si>
  <si>
    <t>4,0,0,0,41,0,0</t>
  </si>
  <si>
    <t>1,0,0,2,44,45,41,0,0</t>
  </si>
  <si>
    <t>4,0,0,0,43,0,0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</si>
</sst>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7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242697</xdr:colOff>
      <xdr:row>69</xdr:row>
      <xdr:rowOff>185420</xdr:rowOff>
    </xdr:from>
    <xdr:to>
      <xdr:col>9</xdr:col>
      <xdr:colOff>127</xdr:colOff>
      <xdr:row>69</xdr:row>
      <xdr:rowOff>185420</xdr:rowOff>
    </xdr:to>
    <xdr:cxnSp macro="_xll.PtreeEvent_ObjectClick">
      <xdr:nvCxnSpPr>
        <xdr:cNvPr id="16" name="PTObj_DBranchHLine_3_22">
          <a:extLst>
            <a:ext uri="{FF2B5EF4-FFF2-40B4-BE49-F238E27FC236}">
              <a16:creationId xmlns:a16="http://schemas.microsoft.com/office/drawing/2014/main" id="{FD645E2F-B67F-4A85-A658-F68A59263F50}"/>
            </a:ext>
          </a:extLst>
        </xdr:cNvPr>
        <xdr:cNvCxnSpPr/>
      </xdr:nvCxnSpPr>
      <xdr:spPr>
        <a:xfrm>
          <a:off x="14663547" y="12758420"/>
          <a:ext cx="3005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67</xdr:row>
      <xdr:rowOff>180339</xdr:rowOff>
    </xdr:from>
    <xdr:to>
      <xdr:col>8</xdr:col>
      <xdr:colOff>242697</xdr:colOff>
      <xdr:row>69</xdr:row>
      <xdr:rowOff>185420</xdr:rowOff>
    </xdr:to>
    <xdr:cxnSp macro="_xll.PtreeEvent_ObjectClick">
      <xdr:nvCxnSpPr>
        <xdr:cNvPr id="15" name="PTObj_DBranchDLine_3_22">
          <a:extLst>
            <a:ext uri="{FF2B5EF4-FFF2-40B4-BE49-F238E27FC236}">
              <a16:creationId xmlns:a16="http://schemas.microsoft.com/office/drawing/2014/main" id="{7F6FD16B-D9AF-46D6-B0BF-8653E0EA9C43}"/>
            </a:ext>
          </a:extLst>
        </xdr:cNvPr>
        <xdr:cNvCxnSpPr/>
      </xdr:nvCxnSpPr>
      <xdr:spPr>
        <a:xfrm>
          <a:off x="14511147" y="12372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65</xdr:row>
      <xdr:rowOff>185420</xdr:rowOff>
    </xdr:from>
    <xdr:to>
      <xdr:col>9</xdr:col>
      <xdr:colOff>127</xdr:colOff>
      <xdr:row>65</xdr:row>
      <xdr:rowOff>185420</xdr:rowOff>
    </xdr:to>
    <xdr:cxnSp macro="_xll.PtreeEvent_ObjectClick">
      <xdr:nvCxnSpPr>
        <xdr:cNvPr id="12" name="PTObj_DBranchHLine_3_21">
          <a:extLst>
            <a:ext uri="{FF2B5EF4-FFF2-40B4-BE49-F238E27FC236}">
              <a16:creationId xmlns:a16="http://schemas.microsoft.com/office/drawing/2014/main" id="{AF2D6066-F7AE-430E-B068-D98F9D515950}"/>
            </a:ext>
          </a:extLst>
        </xdr:cNvPr>
        <xdr:cNvCxnSpPr/>
      </xdr:nvCxnSpPr>
      <xdr:spPr>
        <a:xfrm>
          <a:off x="14663547" y="11996420"/>
          <a:ext cx="29102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65</xdr:row>
      <xdr:rowOff>185420</xdr:rowOff>
    </xdr:from>
    <xdr:to>
      <xdr:col>8</xdr:col>
      <xdr:colOff>242697</xdr:colOff>
      <xdr:row>67</xdr:row>
      <xdr:rowOff>180339</xdr:rowOff>
    </xdr:to>
    <xdr:cxnSp macro="_xll.PtreeEvent_ObjectClick">
      <xdr:nvCxnSpPr>
        <xdr:cNvPr id="11" name="PTObj_DBranchDLine_3_21">
          <a:extLst>
            <a:ext uri="{FF2B5EF4-FFF2-40B4-BE49-F238E27FC236}">
              <a16:creationId xmlns:a16="http://schemas.microsoft.com/office/drawing/2014/main" id="{335CBE42-C77F-4440-AE23-4181D3C16DBC}"/>
            </a:ext>
          </a:extLst>
        </xdr:cNvPr>
        <xdr:cNvCxnSpPr/>
      </xdr:nvCxnSpPr>
      <xdr:spPr>
        <a:xfrm flipV="1">
          <a:off x="14511147" y="11996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67</xdr:row>
      <xdr:rowOff>185420</xdr:rowOff>
    </xdr:from>
    <xdr:to>
      <xdr:col>8</xdr:col>
      <xdr:colOff>127</xdr:colOff>
      <xdr:row>67</xdr:row>
      <xdr:rowOff>185420</xdr:rowOff>
    </xdr:to>
    <xdr:cxnSp macro="_xll.PtreeEvent_ObjectClick">
      <xdr:nvCxnSpPr>
        <xdr:cNvPr id="8" name="PTObj_DBranchHLine_3_20">
          <a:extLst>
            <a:ext uri="{FF2B5EF4-FFF2-40B4-BE49-F238E27FC236}">
              <a16:creationId xmlns:a16="http://schemas.microsoft.com/office/drawing/2014/main" id="{21196D86-A563-4C4D-B56F-FB42BF6A9454}"/>
            </a:ext>
          </a:extLst>
        </xdr:cNvPr>
        <xdr:cNvCxnSpPr/>
      </xdr:nvCxnSpPr>
      <xdr:spPr>
        <a:xfrm>
          <a:off x="11506962" y="12377420"/>
          <a:ext cx="291401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67</xdr:row>
      <xdr:rowOff>185420</xdr:rowOff>
    </xdr:from>
    <xdr:to>
      <xdr:col>7</xdr:col>
      <xdr:colOff>238887</xdr:colOff>
      <xdr:row>71</xdr:row>
      <xdr:rowOff>171768</xdr:rowOff>
    </xdr:to>
    <xdr:cxnSp macro="_xll.PtreeEvent_ObjectClick">
      <xdr:nvCxnSpPr>
        <xdr:cNvPr id="7" name="PTObj_DBranchDLine_3_20">
          <a:extLst>
            <a:ext uri="{FF2B5EF4-FFF2-40B4-BE49-F238E27FC236}">
              <a16:creationId xmlns:a16="http://schemas.microsoft.com/office/drawing/2014/main" id="{D1066A55-9F33-4269-AFDD-FB8BCA312535}"/>
            </a:ext>
          </a:extLst>
        </xdr:cNvPr>
        <xdr:cNvCxnSpPr/>
      </xdr:nvCxnSpPr>
      <xdr:spPr>
        <a:xfrm flipV="1">
          <a:off x="11354562" y="12377420"/>
          <a:ext cx="152400" cy="74834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81</xdr:row>
      <xdr:rowOff>177799</xdr:rowOff>
    </xdr:from>
    <xdr:to>
      <xdr:col>10</xdr:col>
      <xdr:colOff>128</xdr:colOff>
      <xdr:row>81</xdr:row>
      <xdr:rowOff>177799</xdr:rowOff>
    </xdr:to>
    <xdr:cxnSp macro="_xll.PtreeEvent_ObjectClick">
      <xdr:nvCxnSpPr>
        <xdr:cNvPr id="1291" name="PTObj_DBranchHLine_3_45">
          <a:extLst>
            <a:ext uri="{FF2B5EF4-FFF2-40B4-BE49-F238E27FC236}">
              <a16:creationId xmlns:a16="http://schemas.microsoft.com/office/drawing/2014/main" id="{E6D48315-BD2D-430F-B12D-71BB910972B8}"/>
            </a:ext>
          </a:extLst>
        </xdr:cNvPr>
        <xdr:cNvCxnSpPr/>
      </xdr:nvCxnSpPr>
      <xdr:spPr>
        <a:xfrm>
          <a:off x="18130648" y="17185639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79</xdr:row>
      <xdr:rowOff>172720</xdr:rowOff>
    </xdr:from>
    <xdr:to>
      <xdr:col>9</xdr:col>
      <xdr:colOff>238888</xdr:colOff>
      <xdr:row>81</xdr:row>
      <xdr:rowOff>177799</xdr:rowOff>
    </xdr:to>
    <xdr:cxnSp macro="_xll.PtreeEvent_ObjectClick">
      <xdr:nvCxnSpPr>
        <xdr:cNvPr id="1290" name="PTObj_DBranchDLine_3_45">
          <a:extLst>
            <a:ext uri="{FF2B5EF4-FFF2-40B4-BE49-F238E27FC236}">
              <a16:creationId xmlns:a16="http://schemas.microsoft.com/office/drawing/2014/main" id="{8D60AE61-4697-4F43-BBDE-9AB885F18439}"/>
            </a:ext>
          </a:extLst>
        </xdr:cNvPr>
        <xdr:cNvCxnSpPr/>
      </xdr:nvCxnSpPr>
      <xdr:spPr>
        <a:xfrm>
          <a:off x="17978248" y="16814800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77</xdr:row>
      <xdr:rowOff>177800</xdr:rowOff>
    </xdr:from>
    <xdr:to>
      <xdr:col>10</xdr:col>
      <xdr:colOff>128</xdr:colOff>
      <xdr:row>77</xdr:row>
      <xdr:rowOff>177800</xdr:rowOff>
    </xdr:to>
    <xdr:cxnSp macro="_xll.PtreeEvent_ObjectClick">
      <xdr:nvCxnSpPr>
        <xdr:cNvPr id="158" name="PTObj_DBranchHLine_3_44">
          <a:extLst>
            <a:ext uri="{FF2B5EF4-FFF2-40B4-BE49-F238E27FC236}">
              <a16:creationId xmlns:a16="http://schemas.microsoft.com/office/drawing/2014/main" id="{882F84C6-02BE-4B60-A98D-86D7D8F52B84}"/>
            </a:ext>
          </a:extLst>
        </xdr:cNvPr>
        <xdr:cNvCxnSpPr/>
      </xdr:nvCxnSpPr>
      <xdr:spPr>
        <a:xfrm>
          <a:off x="18130648" y="1645412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77</xdr:row>
      <xdr:rowOff>177800</xdr:rowOff>
    </xdr:from>
    <xdr:to>
      <xdr:col>9</xdr:col>
      <xdr:colOff>238888</xdr:colOff>
      <xdr:row>79</xdr:row>
      <xdr:rowOff>172720</xdr:rowOff>
    </xdr:to>
    <xdr:cxnSp macro="_xll.PtreeEvent_ObjectClick">
      <xdr:nvCxnSpPr>
        <xdr:cNvPr id="157" name="PTObj_DBranchDLine_3_44">
          <a:extLst>
            <a:ext uri="{FF2B5EF4-FFF2-40B4-BE49-F238E27FC236}">
              <a16:creationId xmlns:a16="http://schemas.microsoft.com/office/drawing/2014/main" id="{B87FEAF9-BB10-4AFA-8045-3AF982800BB1}"/>
            </a:ext>
          </a:extLst>
        </xdr:cNvPr>
        <xdr:cNvCxnSpPr/>
      </xdr:nvCxnSpPr>
      <xdr:spPr>
        <a:xfrm flipV="1">
          <a:off x="17978248" y="164541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238888</xdr:colOff>
      <xdr:row>79</xdr:row>
      <xdr:rowOff>177800</xdr:rowOff>
    </xdr:from>
    <xdr:to>
      <xdr:col>9</xdr:col>
      <xdr:colOff>128</xdr:colOff>
      <xdr:row>79</xdr:row>
      <xdr:rowOff>177800</xdr:rowOff>
    </xdr:to>
    <xdr:cxnSp macro="_xll.PtreeEvent_ObjectClick">
      <xdr:nvCxnSpPr>
        <xdr:cNvPr id="154" name="PTObj_DBranchHLine_3_43">
          <a:extLst>
            <a:ext uri="{FF2B5EF4-FFF2-40B4-BE49-F238E27FC236}">
              <a16:creationId xmlns:a16="http://schemas.microsoft.com/office/drawing/2014/main" id="{6779F8BD-312E-4E18-80F2-B852BD6D8E3A}"/>
            </a:ext>
          </a:extLst>
        </xdr:cNvPr>
        <xdr:cNvCxnSpPr/>
      </xdr:nvCxnSpPr>
      <xdr:spPr>
        <a:xfrm>
          <a:off x="14892148" y="1681988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86488</xdr:colOff>
      <xdr:row>75</xdr:row>
      <xdr:rowOff>172720</xdr:rowOff>
    </xdr:from>
    <xdr:to>
      <xdr:col>8</xdr:col>
      <xdr:colOff>238888</xdr:colOff>
      <xdr:row>79</xdr:row>
      <xdr:rowOff>177800</xdr:rowOff>
    </xdr:to>
    <xdr:cxnSp macro="_xll.PtreeEvent_ObjectClick">
      <xdr:nvCxnSpPr>
        <xdr:cNvPr id="153" name="PTObj_DBranchDLine_3_43">
          <a:extLst>
            <a:ext uri="{FF2B5EF4-FFF2-40B4-BE49-F238E27FC236}">
              <a16:creationId xmlns:a16="http://schemas.microsoft.com/office/drawing/2014/main" id="{12CD80CA-4EB2-4BDF-BC15-D67AFAA47654}"/>
            </a:ext>
          </a:extLst>
        </xdr:cNvPr>
        <xdr:cNvCxnSpPr/>
      </xdr:nvCxnSpPr>
      <xdr:spPr>
        <a:xfrm>
          <a:off x="14739748" y="1608328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238888</xdr:colOff>
      <xdr:row>73</xdr:row>
      <xdr:rowOff>177800</xdr:rowOff>
    </xdr:from>
    <xdr:to>
      <xdr:col>9</xdr:col>
      <xdr:colOff>128</xdr:colOff>
      <xdr:row>73</xdr:row>
      <xdr:rowOff>177800</xdr:rowOff>
    </xdr:to>
    <xdr:cxnSp macro="_xll.PtreeEvent_ObjectClick">
      <xdr:nvCxnSpPr>
        <xdr:cNvPr id="150" name="PTObj_DBranchHLine_3_42">
          <a:extLst>
            <a:ext uri="{FF2B5EF4-FFF2-40B4-BE49-F238E27FC236}">
              <a16:creationId xmlns:a16="http://schemas.microsoft.com/office/drawing/2014/main" id="{3A9AAB51-A998-4491-8F48-46AFB5BFD746}"/>
            </a:ext>
          </a:extLst>
        </xdr:cNvPr>
        <xdr:cNvCxnSpPr/>
      </xdr:nvCxnSpPr>
      <xdr:spPr>
        <a:xfrm>
          <a:off x="14892148" y="1572260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86488</xdr:colOff>
      <xdr:row>73</xdr:row>
      <xdr:rowOff>177800</xdr:rowOff>
    </xdr:from>
    <xdr:to>
      <xdr:col>8</xdr:col>
      <xdr:colOff>238888</xdr:colOff>
      <xdr:row>75</xdr:row>
      <xdr:rowOff>172720</xdr:rowOff>
    </xdr:to>
    <xdr:cxnSp macro="_xll.PtreeEvent_ObjectClick">
      <xdr:nvCxnSpPr>
        <xdr:cNvPr id="149" name="PTObj_DBranchDLine_3_42">
          <a:extLst>
            <a:ext uri="{FF2B5EF4-FFF2-40B4-BE49-F238E27FC236}">
              <a16:creationId xmlns:a16="http://schemas.microsoft.com/office/drawing/2014/main" id="{E3B46488-AC8D-4CDB-A69A-AFC52D0BDA68}"/>
            </a:ext>
          </a:extLst>
        </xdr:cNvPr>
        <xdr:cNvCxnSpPr/>
      </xdr:nvCxnSpPr>
      <xdr:spPr>
        <a:xfrm flipV="1">
          <a:off x="14739748" y="157226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75</xdr:row>
      <xdr:rowOff>177801</xdr:rowOff>
    </xdr:from>
    <xdr:to>
      <xdr:col>8</xdr:col>
      <xdr:colOff>128</xdr:colOff>
      <xdr:row>75</xdr:row>
      <xdr:rowOff>177801</xdr:rowOff>
    </xdr:to>
    <xdr:cxnSp macro="_xll.PtreeEvent_ObjectClick">
      <xdr:nvCxnSpPr>
        <xdr:cNvPr id="142" name="PTObj_DBranchHLine_3_41">
          <a:extLst>
            <a:ext uri="{FF2B5EF4-FFF2-40B4-BE49-F238E27FC236}">
              <a16:creationId xmlns:a16="http://schemas.microsoft.com/office/drawing/2014/main" id="{130A37C0-8387-4105-B361-8E56205CF0C6}"/>
            </a:ext>
          </a:extLst>
        </xdr:cNvPr>
        <xdr:cNvCxnSpPr/>
      </xdr:nvCxnSpPr>
      <xdr:spPr>
        <a:xfrm>
          <a:off x="11653647" y="16088361"/>
          <a:ext cx="299974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71</xdr:row>
      <xdr:rowOff>172721</xdr:rowOff>
    </xdr:from>
    <xdr:to>
      <xdr:col>7</xdr:col>
      <xdr:colOff>238887</xdr:colOff>
      <xdr:row>75</xdr:row>
      <xdr:rowOff>177801</xdr:rowOff>
    </xdr:to>
    <xdr:cxnSp macro="_xll.PtreeEvent_ObjectClick">
      <xdr:nvCxnSpPr>
        <xdr:cNvPr id="141" name="PTObj_DBranchDLine_3_41">
          <a:extLst>
            <a:ext uri="{FF2B5EF4-FFF2-40B4-BE49-F238E27FC236}">
              <a16:creationId xmlns:a16="http://schemas.microsoft.com/office/drawing/2014/main" id="{877E45BD-19EC-444D-9B28-A46E5AD9D5EA}"/>
            </a:ext>
          </a:extLst>
        </xdr:cNvPr>
        <xdr:cNvCxnSpPr/>
      </xdr:nvCxnSpPr>
      <xdr:spPr>
        <a:xfrm>
          <a:off x="11501247" y="15351761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71</xdr:row>
      <xdr:rowOff>177799</xdr:rowOff>
    </xdr:from>
    <xdr:to>
      <xdr:col>7</xdr:col>
      <xdr:colOff>127</xdr:colOff>
      <xdr:row>71</xdr:row>
      <xdr:rowOff>177799</xdr:rowOff>
    </xdr:to>
    <xdr:cxnSp macro="_xll.PtreeEvent_ObjectClick">
      <xdr:nvCxnSpPr>
        <xdr:cNvPr id="1180" name="PTObj_DBranchHLine_3_19">
          <a:extLst>
            <a:ext uri="{FF2B5EF4-FFF2-40B4-BE49-F238E27FC236}">
              <a16:creationId xmlns:a16="http://schemas.microsoft.com/office/drawing/2014/main" id="{448A7691-C900-44EF-B134-22D571B8A1A4}"/>
            </a:ext>
          </a:extLst>
        </xdr:cNvPr>
        <xdr:cNvCxnSpPr/>
      </xdr:nvCxnSpPr>
      <xdr:spPr>
        <a:xfrm>
          <a:off x="8422767" y="15356839"/>
          <a:ext cx="29921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63</xdr:row>
      <xdr:rowOff>172720</xdr:rowOff>
    </xdr:from>
    <xdr:to>
      <xdr:col>6</xdr:col>
      <xdr:colOff>238887</xdr:colOff>
      <xdr:row>71</xdr:row>
      <xdr:rowOff>177799</xdr:rowOff>
    </xdr:to>
    <xdr:cxnSp macro="_xll.PtreeEvent_ObjectClick">
      <xdr:nvCxnSpPr>
        <xdr:cNvPr id="1179" name="PTObj_DBranchDLine_3_19">
          <a:extLst>
            <a:ext uri="{FF2B5EF4-FFF2-40B4-BE49-F238E27FC236}">
              <a16:creationId xmlns:a16="http://schemas.microsoft.com/office/drawing/2014/main" id="{D754E015-FD66-4A24-AEFA-EDCB3A38E180}"/>
            </a:ext>
          </a:extLst>
        </xdr:cNvPr>
        <xdr:cNvCxnSpPr/>
      </xdr:nvCxnSpPr>
      <xdr:spPr>
        <a:xfrm>
          <a:off x="8270367" y="11694160"/>
          <a:ext cx="152400" cy="36626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61</xdr:row>
      <xdr:rowOff>177800</xdr:rowOff>
    </xdr:from>
    <xdr:to>
      <xdr:col>7</xdr:col>
      <xdr:colOff>127</xdr:colOff>
      <xdr:row>61</xdr:row>
      <xdr:rowOff>177800</xdr:rowOff>
    </xdr:to>
    <xdr:cxnSp macro="_xll.PtreeEvent_ObjectClick">
      <xdr:nvCxnSpPr>
        <xdr:cNvPr id="1168" name="PTObj_DBranchHLine_3_18">
          <a:extLst>
            <a:ext uri="{FF2B5EF4-FFF2-40B4-BE49-F238E27FC236}">
              <a16:creationId xmlns:a16="http://schemas.microsoft.com/office/drawing/2014/main" id="{5B293663-E3BC-4087-8981-B741F62223A8}"/>
            </a:ext>
          </a:extLst>
        </xdr:cNvPr>
        <xdr:cNvCxnSpPr/>
      </xdr:nvCxnSpPr>
      <xdr:spPr>
        <a:xfrm>
          <a:off x="8422767" y="11333480"/>
          <a:ext cx="29921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61</xdr:row>
      <xdr:rowOff>177800</xdr:rowOff>
    </xdr:from>
    <xdr:to>
      <xdr:col>6</xdr:col>
      <xdr:colOff>238887</xdr:colOff>
      <xdr:row>63</xdr:row>
      <xdr:rowOff>172720</xdr:rowOff>
    </xdr:to>
    <xdr:cxnSp macro="_xll.PtreeEvent_ObjectClick">
      <xdr:nvCxnSpPr>
        <xdr:cNvPr id="1167" name="PTObj_DBranchDLine_3_18">
          <a:extLst>
            <a:ext uri="{FF2B5EF4-FFF2-40B4-BE49-F238E27FC236}">
              <a16:creationId xmlns:a16="http://schemas.microsoft.com/office/drawing/2014/main" id="{58760F99-51AC-49A0-8FAB-A15265ED8844}"/>
            </a:ext>
          </a:extLst>
        </xdr:cNvPr>
        <xdr:cNvCxnSpPr/>
      </xdr:nvCxnSpPr>
      <xdr:spPr>
        <a:xfrm flipV="1">
          <a:off x="8270367" y="113334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63</xdr:row>
      <xdr:rowOff>177800</xdr:rowOff>
    </xdr:from>
    <xdr:to>
      <xdr:col>6</xdr:col>
      <xdr:colOff>127</xdr:colOff>
      <xdr:row>63</xdr:row>
      <xdr:rowOff>177800</xdr:rowOff>
    </xdr:to>
    <xdr:cxnSp macro="_xll.PtreeEvent_ObjectClick">
      <xdr:nvCxnSpPr>
        <xdr:cNvPr id="1164" name="PTObj_DBranchHLine_3_7">
          <a:extLst>
            <a:ext uri="{FF2B5EF4-FFF2-40B4-BE49-F238E27FC236}">
              <a16:creationId xmlns:a16="http://schemas.microsoft.com/office/drawing/2014/main" id="{918835DE-5AF9-4526-AF07-A6CC2E57D9B7}"/>
            </a:ext>
          </a:extLst>
        </xdr:cNvPr>
        <xdr:cNvCxnSpPr/>
      </xdr:nvCxnSpPr>
      <xdr:spPr>
        <a:xfrm>
          <a:off x="5725287" y="11333480"/>
          <a:ext cx="2458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59</xdr:row>
      <xdr:rowOff>172720</xdr:rowOff>
    </xdr:from>
    <xdr:to>
      <xdr:col>5</xdr:col>
      <xdr:colOff>238887</xdr:colOff>
      <xdr:row>63</xdr:row>
      <xdr:rowOff>177800</xdr:rowOff>
    </xdr:to>
    <xdr:cxnSp macro="_xll.PtreeEvent_ObjectClick">
      <xdr:nvCxnSpPr>
        <xdr:cNvPr id="1163" name="PTObj_DBranchDLine_3_7">
          <a:extLst>
            <a:ext uri="{FF2B5EF4-FFF2-40B4-BE49-F238E27FC236}">
              <a16:creationId xmlns:a16="http://schemas.microsoft.com/office/drawing/2014/main" id="{A7344A4E-9489-4B79-B1E4-1AD5B11E4726}"/>
            </a:ext>
          </a:extLst>
        </xdr:cNvPr>
        <xdr:cNvCxnSpPr/>
      </xdr:nvCxnSpPr>
      <xdr:spPr>
        <a:xfrm>
          <a:off x="5572887" y="1096264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238888</xdr:colOff>
      <xdr:row>57</xdr:row>
      <xdr:rowOff>177800</xdr:rowOff>
    </xdr:from>
    <xdr:to>
      <xdr:col>11</xdr:col>
      <xdr:colOff>128</xdr:colOff>
      <xdr:row>57</xdr:row>
      <xdr:rowOff>177800</xdr:rowOff>
    </xdr:to>
    <xdr:cxnSp macro="_xll.PtreeEvent_ObjectClick">
      <xdr:nvCxnSpPr>
        <xdr:cNvPr id="1287" name="PTObj_DBranchHLine_3_37"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CxnSpPr/>
      </xdr:nvCxnSpPr>
      <xdr:spPr>
        <a:xfrm>
          <a:off x="21369148" y="1060196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86488</xdr:colOff>
      <xdr:row>55</xdr:row>
      <xdr:rowOff>172720</xdr:rowOff>
    </xdr:from>
    <xdr:to>
      <xdr:col>10</xdr:col>
      <xdr:colOff>238888</xdr:colOff>
      <xdr:row>57</xdr:row>
      <xdr:rowOff>177800</xdr:rowOff>
    </xdr:to>
    <xdr:cxnSp macro="_xll.PtreeEvent_ObjectClick">
      <xdr:nvCxnSpPr>
        <xdr:cNvPr id="1286" name="PTObj_DBranchDLine_3_37"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CxnSpPr/>
      </xdr:nvCxnSpPr>
      <xdr:spPr>
        <a:xfrm>
          <a:off x="21216748" y="102311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238888</xdr:colOff>
      <xdr:row>53</xdr:row>
      <xdr:rowOff>177800</xdr:rowOff>
    </xdr:from>
    <xdr:to>
      <xdr:col>11</xdr:col>
      <xdr:colOff>128</xdr:colOff>
      <xdr:row>53</xdr:row>
      <xdr:rowOff>177800</xdr:rowOff>
    </xdr:to>
    <xdr:cxnSp macro="_xll.PtreeEvent_ObjectClick">
      <xdr:nvCxnSpPr>
        <xdr:cNvPr id="1283" name="PTObj_DBranchHLine_3_36"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CxnSpPr/>
      </xdr:nvCxnSpPr>
      <xdr:spPr>
        <a:xfrm>
          <a:off x="21369148" y="987044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86488</xdr:colOff>
      <xdr:row>53</xdr:row>
      <xdr:rowOff>177800</xdr:rowOff>
    </xdr:from>
    <xdr:to>
      <xdr:col>10</xdr:col>
      <xdr:colOff>238888</xdr:colOff>
      <xdr:row>55</xdr:row>
      <xdr:rowOff>172720</xdr:rowOff>
    </xdr:to>
    <xdr:cxnSp macro="_xll.PtreeEvent_ObjectClick">
      <xdr:nvCxnSpPr>
        <xdr:cNvPr id="1282" name="PTObj_DBranchDLine_3_36"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CxnSpPr/>
      </xdr:nvCxnSpPr>
      <xdr:spPr>
        <a:xfrm flipV="1">
          <a:off x="21216748" y="98704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55</xdr:row>
      <xdr:rowOff>177800</xdr:rowOff>
    </xdr:from>
    <xdr:to>
      <xdr:col>10</xdr:col>
      <xdr:colOff>128</xdr:colOff>
      <xdr:row>55</xdr:row>
      <xdr:rowOff>177800</xdr:rowOff>
    </xdr:to>
    <xdr:cxnSp macro="_xll.PtreeEvent_ObjectClick">
      <xdr:nvCxnSpPr>
        <xdr:cNvPr id="1279" name="PTObj_DBranchHLine_3_35"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CxnSpPr/>
      </xdr:nvCxnSpPr>
      <xdr:spPr>
        <a:xfrm>
          <a:off x="18130648" y="1023620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51</xdr:row>
      <xdr:rowOff>172720</xdr:rowOff>
    </xdr:from>
    <xdr:to>
      <xdr:col>9</xdr:col>
      <xdr:colOff>238888</xdr:colOff>
      <xdr:row>55</xdr:row>
      <xdr:rowOff>177800</xdr:rowOff>
    </xdr:to>
    <xdr:cxnSp macro="_xll.PtreeEvent_ObjectClick">
      <xdr:nvCxnSpPr>
        <xdr:cNvPr id="1278" name="PTObj_DBranchDLine_3_35"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CxnSpPr/>
      </xdr:nvCxnSpPr>
      <xdr:spPr>
        <a:xfrm>
          <a:off x="17978248" y="949960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49</xdr:row>
      <xdr:rowOff>177800</xdr:rowOff>
    </xdr:from>
    <xdr:to>
      <xdr:col>10</xdr:col>
      <xdr:colOff>128</xdr:colOff>
      <xdr:row>49</xdr:row>
      <xdr:rowOff>177800</xdr:rowOff>
    </xdr:to>
    <xdr:cxnSp macro="_xll.PtreeEvent_ObjectClick">
      <xdr:nvCxnSpPr>
        <xdr:cNvPr id="1275" name="PTObj_DBranchHLine_3_34"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CxnSpPr/>
      </xdr:nvCxnSpPr>
      <xdr:spPr>
        <a:xfrm>
          <a:off x="18130648" y="913892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49</xdr:row>
      <xdr:rowOff>177800</xdr:rowOff>
    </xdr:from>
    <xdr:to>
      <xdr:col>9</xdr:col>
      <xdr:colOff>238888</xdr:colOff>
      <xdr:row>51</xdr:row>
      <xdr:rowOff>172720</xdr:rowOff>
    </xdr:to>
    <xdr:cxnSp macro="_xll.PtreeEvent_ObjectClick">
      <xdr:nvCxnSpPr>
        <xdr:cNvPr id="1274" name="PTObj_DBranchDLine_3_34"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CxnSpPr/>
      </xdr:nvCxnSpPr>
      <xdr:spPr>
        <a:xfrm flipV="1">
          <a:off x="17978248" y="91389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238888</xdr:colOff>
      <xdr:row>51</xdr:row>
      <xdr:rowOff>177800</xdr:rowOff>
    </xdr:from>
    <xdr:to>
      <xdr:col>9</xdr:col>
      <xdr:colOff>128</xdr:colOff>
      <xdr:row>51</xdr:row>
      <xdr:rowOff>177800</xdr:rowOff>
    </xdr:to>
    <xdr:cxnSp macro="_xll.PtreeEvent_ObjectClick">
      <xdr:nvCxnSpPr>
        <xdr:cNvPr id="1271" name="PTObj_DBranchHLine_3_33"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CxnSpPr/>
      </xdr:nvCxnSpPr>
      <xdr:spPr>
        <a:xfrm>
          <a:off x="14892148" y="950468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86488</xdr:colOff>
      <xdr:row>47</xdr:row>
      <xdr:rowOff>172720</xdr:rowOff>
    </xdr:from>
    <xdr:to>
      <xdr:col>8</xdr:col>
      <xdr:colOff>238888</xdr:colOff>
      <xdr:row>51</xdr:row>
      <xdr:rowOff>177800</xdr:rowOff>
    </xdr:to>
    <xdr:cxnSp macro="_xll.PtreeEvent_ObjectClick">
      <xdr:nvCxnSpPr>
        <xdr:cNvPr id="1270" name="PTObj_DBranchDLine_3_33"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CxnSpPr/>
      </xdr:nvCxnSpPr>
      <xdr:spPr>
        <a:xfrm>
          <a:off x="14739748" y="876808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45</xdr:row>
      <xdr:rowOff>177800</xdr:rowOff>
    </xdr:from>
    <xdr:to>
      <xdr:col>10</xdr:col>
      <xdr:colOff>128</xdr:colOff>
      <xdr:row>45</xdr:row>
      <xdr:rowOff>177800</xdr:rowOff>
    </xdr:to>
    <xdr:cxnSp macro="_xll.PtreeEvent_ObjectClick">
      <xdr:nvCxnSpPr>
        <xdr:cNvPr id="1267" name="PTObj_DBranchHLine_3_3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CxnSpPr/>
      </xdr:nvCxnSpPr>
      <xdr:spPr>
        <a:xfrm>
          <a:off x="18130648" y="840740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43</xdr:row>
      <xdr:rowOff>172720</xdr:rowOff>
    </xdr:from>
    <xdr:to>
      <xdr:col>9</xdr:col>
      <xdr:colOff>238888</xdr:colOff>
      <xdr:row>45</xdr:row>
      <xdr:rowOff>177800</xdr:rowOff>
    </xdr:to>
    <xdr:cxnSp macro="_xll.PtreeEvent_ObjectClick">
      <xdr:nvCxnSpPr>
        <xdr:cNvPr id="1266" name="PTObj_DBranchDLine_3_32"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CxnSpPr/>
      </xdr:nvCxnSpPr>
      <xdr:spPr>
        <a:xfrm>
          <a:off x="17978248" y="80365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41</xdr:row>
      <xdr:rowOff>177800</xdr:rowOff>
    </xdr:from>
    <xdr:to>
      <xdr:col>10</xdr:col>
      <xdr:colOff>128</xdr:colOff>
      <xdr:row>41</xdr:row>
      <xdr:rowOff>177800</xdr:rowOff>
    </xdr:to>
    <xdr:cxnSp macro="_xll.PtreeEvent_ObjectClick">
      <xdr:nvCxnSpPr>
        <xdr:cNvPr id="1263" name="PTObj_DBranchHLine_3_31"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CxnSpPr/>
      </xdr:nvCxnSpPr>
      <xdr:spPr>
        <a:xfrm>
          <a:off x="18130648" y="767588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41</xdr:row>
      <xdr:rowOff>177800</xdr:rowOff>
    </xdr:from>
    <xdr:to>
      <xdr:col>9</xdr:col>
      <xdr:colOff>238888</xdr:colOff>
      <xdr:row>43</xdr:row>
      <xdr:rowOff>172720</xdr:rowOff>
    </xdr:to>
    <xdr:cxnSp macro="_xll.PtreeEvent_ObjectClick">
      <xdr:nvCxnSpPr>
        <xdr:cNvPr id="1262" name="PTObj_DBranchDLine_3_31"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CxnSpPr/>
      </xdr:nvCxnSpPr>
      <xdr:spPr>
        <a:xfrm flipV="1">
          <a:off x="17978248" y="76758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238888</xdr:colOff>
      <xdr:row>43</xdr:row>
      <xdr:rowOff>177800</xdr:rowOff>
    </xdr:from>
    <xdr:to>
      <xdr:col>9</xdr:col>
      <xdr:colOff>128</xdr:colOff>
      <xdr:row>43</xdr:row>
      <xdr:rowOff>177800</xdr:rowOff>
    </xdr:to>
    <xdr:cxnSp macro="_xll.PtreeEvent_ObjectClick">
      <xdr:nvCxnSpPr>
        <xdr:cNvPr id="1259" name="PTObj_DBranchHLine_3_30"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CxnSpPr/>
      </xdr:nvCxnSpPr>
      <xdr:spPr>
        <a:xfrm>
          <a:off x="14892148" y="804164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86488</xdr:colOff>
      <xdr:row>43</xdr:row>
      <xdr:rowOff>177800</xdr:rowOff>
    </xdr:from>
    <xdr:to>
      <xdr:col>8</xdr:col>
      <xdr:colOff>238888</xdr:colOff>
      <xdr:row>47</xdr:row>
      <xdr:rowOff>172720</xdr:rowOff>
    </xdr:to>
    <xdr:cxnSp macro="_xll.PtreeEvent_ObjectClick">
      <xdr:nvCxnSpPr>
        <xdr:cNvPr id="1258" name="PTObj_DBranchDLine_3_30"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CxnSpPr/>
      </xdr:nvCxnSpPr>
      <xdr:spPr>
        <a:xfrm flipV="1">
          <a:off x="14739748" y="804164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47</xdr:row>
      <xdr:rowOff>177800</xdr:rowOff>
    </xdr:from>
    <xdr:to>
      <xdr:col>8</xdr:col>
      <xdr:colOff>128</xdr:colOff>
      <xdr:row>47</xdr:row>
      <xdr:rowOff>177800</xdr:rowOff>
    </xdr:to>
    <xdr:cxnSp macro="_xll.PtreeEvent_ObjectClick">
      <xdr:nvCxnSpPr>
        <xdr:cNvPr id="1255" name="PTObj_DBranchHLine_3_27"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CxnSpPr/>
      </xdr:nvCxnSpPr>
      <xdr:spPr>
        <a:xfrm>
          <a:off x="11653647" y="8773160"/>
          <a:ext cx="299974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39</xdr:row>
      <xdr:rowOff>172720</xdr:rowOff>
    </xdr:from>
    <xdr:to>
      <xdr:col>7</xdr:col>
      <xdr:colOff>238887</xdr:colOff>
      <xdr:row>47</xdr:row>
      <xdr:rowOff>177800</xdr:rowOff>
    </xdr:to>
    <xdr:cxnSp macro="_xll.PtreeEvent_ObjectClick">
      <xdr:nvCxnSpPr>
        <xdr:cNvPr id="1254" name="PTObj_DBranchDLine_3_27"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CxnSpPr/>
      </xdr:nvCxnSpPr>
      <xdr:spPr>
        <a:xfrm>
          <a:off x="11501247" y="7305040"/>
          <a:ext cx="152400" cy="14681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37</xdr:row>
      <xdr:rowOff>177800</xdr:rowOff>
    </xdr:from>
    <xdr:to>
      <xdr:col>8</xdr:col>
      <xdr:colOff>128</xdr:colOff>
      <xdr:row>37</xdr:row>
      <xdr:rowOff>177800</xdr:rowOff>
    </xdr:to>
    <xdr:cxnSp macro="_xll.PtreeEvent_ObjectClick">
      <xdr:nvCxnSpPr>
        <xdr:cNvPr id="1243" name="PTObj_DBranchHLine_3_26"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CxnSpPr/>
      </xdr:nvCxnSpPr>
      <xdr:spPr>
        <a:xfrm>
          <a:off x="11653647" y="6944360"/>
          <a:ext cx="299974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37</xdr:row>
      <xdr:rowOff>177800</xdr:rowOff>
    </xdr:from>
    <xdr:to>
      <xdr:col>7</xdr:col>
      <xdr:colOff>238887</xdr:colOff>
      <xdr:row>39</xdr:row>
      <xdr:rowOff>172720</xdr:rowOff>
    </xdr:to>
    <xdr:cxnSp macro="_xll.PtreeEvent_ObjectClick">
      <xdr:nvCxnSpPr>
        <xdr:cNvPr id="1242" name="PTObj_DBranchDLine_3_26"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CxnSpPr/>
      </xdr:nvCxnSpPr>
      <xdr:spPr>
        <a:xfrm flipV="1">
          <a:off x="11501247" y="69443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39</xdr:row>
      <xdr:rowOff>177800</xdr:rowOff>
    </xdr:from>
    <xdr:to>
      <xdr:col>7</xdr:col>
      <xdr:colOff>127</xdr:colOff>
      <xdr:row>39</xdr:row>
      <xdr:rowOff>177800</xdr:rowOff>
    </xdr:to>
    <xdr:cxnSp macro="_xll.PtreeEvent_ObjectClick">
      <xdr:nvCxnSpPr>
        <xdr:cNvPr id="1239" name="PTObj_DBranchHLine_3_29"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CxnSpPr/>
      </xdr:nvCxnSpPr>
      <xdr:spPr>
        <a:xfrm>
          <a:off x="8422767" y="6944360"/>
          <a:ext cx="29921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35</xdr:row>
      <xdr:rowOff>172720</xdr:rowOff>
    </xdr:from>
    <xdr:to>
      <xdr:col>6</xdr:col>
      <xdr:colOff>238887</xdr:colOff>
      <xdr:row>39</xdr:row>
      <xdr:rowOff>177800</xdr:rowOff>
    </xdr:to>
    <xdr:cxnSp macro="_xll.PtreeEvent_ObjectClick">
      <xdr:nvCxnSpPr>
        <xdr:cNvPr id="1238" name="PTObj_DBranchDLine_3_29"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CxnSpPr/>
      </xdr:nvCxnSpPr>
      <xdr:spPr>
        <a:xfrm>
          <a:off x="8270367" y="65735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33</xdr:row>
      <xdr:rowOff>177800</xdr:rowOff>
    </xdr:from>
    <xdr:to>
      <xdr:col>7</xdr:col>
      <xdr:colOff>127</xdr:colOff>
      <xdr:row>33</xdr:row>
      <xdr:rowOff>177800</xdr:rowOff>
    </xdr:to>
    <xdr:cxnSp macro="_xll.PtreeEvent_ObjectClick">
      <xdr:nvCxnSpPr>
        <xdr:cNvPr id="1151" name="PTObj_DBranchHLine_3_28"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CxnSpPr/>
      </xdr:nvCxnSpPr>
      <xdr:spPr>
        <a:xfrm>
          <a:off x="8422767" y="6212840"/>
          <a:ext cx="26035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33</xdr:row>
      <xdr:rowOff>177800</xdr:rowOff>
    </xdr:from>
    <xdr:to>
      <xdr:col>6</xdr:col>
      <xdr:colOff>238887</xdr:colOff>
      <xdr:row>35</xdr:row>
      <xdr:rowOff>172720</xdr:rowOff>
    </xdr:to>
    <xdr:cxnSp macro="_xll.PtreeEvent_ObjectClick">
      <xdr:nvCxnSpPr>
        <xdr:cNvPr id="1150" name="PTObj_DBranchDLine_3_28"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CxnSpPr/>
      </xdr:nvCxnSpPr>
      <xdr:spPr>
        <a:xfrm flipV="1">
          <a:off x="8270367" y="62128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35</xdr:row>
      <xdr:rowOff>177800</xdr:rowOff>
    </xdr:from>
    <xdr:to>
      <xdr:col>6</xdr:col>
      <xdr:colOff>127</xdr:colOff>
      <xdr:row>35</xdr:row>
      <xdr:rowOff>177800</xdr:rowOff>
    </xdr:to>
    <xdr:cxnSp macro="_xll.PtreeEvent_ObjectClick">
      <xdr:nvCxnSpPr>
        <xdr:cNvPr id="1147" name="PTObj_DBranchHLine_3_6"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CxnSpPr/>
      </xdr:nvCxnSpPr>
      <xdr:spPr>
        <a:xfrm>
          <a:off x="5725287" y="6578600"/>
          <a:ext cx="2458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35</xdr:row>
      <xdr:rowOff>177800</xdr:rowOff>
    </xdr:from>
    <xdr:to>
      <xdr:col>5</xdr:col>
      <xdr:colOff>238887</xdr:colOff>
      <xdr:row>59</xdr:row>
      <xdr:rowOff>172720</xdr:rowOff>
    </xdr:to>
    <xdr:cxnSp macro="_xll.PtreeEvent_ObjectClick">
      <xdr:nvCxnSpPr>
        <xdr:cNvPr id="1146" name="PTObj_DBranchDLine_3_6"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CxnSpPr/>
      </xdr:nvCxnSpPr>
      <xdr:spPr>
        <a:xfrm flipV="1">
          <a:off x="5572887" y="6578600"/>
          <a:ext cx="152400" cy="36525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59</xdr:row>
      <xdr:rowOff>177800</xdr:rowOff>
    </xdr:from>
    <xdr:to>
      <xdr:col>5</xdr:col>
      <xdr:colOff>127</xdr:colOff>
      <xdr:row>59</xdr:row>
      <xdr:rowOff>177800</xdr:rowOff>
    </xdr:to>
    <xdr:cxnSp macro="_xll.PtreeEvent_ObjectClick">
      <xdr:nvCxnSpPr>
        <xdr:cNvPr id="1110" name="PTObj_DBranchHLine_3_5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CxnSpPr/>
      </xdr:nvCxnSpPr>
      <xdr:spPr>
        <a:xfrm>
          <a:off x="4193667" y="621284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31</xdr:row>
      <xdr:rowOff>172720</xdr:rowOff>
    </xdr:from>
    <xdr:to>
      <xdr:col>4</xdr:col>
      <xdr:colOff>238887</xdr:colOff>
      <xdr:row>59</xdr:row>
      <xdr:rowOff>177800</xdr:rowOff>
    </xdr:to>
    <xdr:cxnSp macro="_xll.PtreeEvent_ObjectClick">
      <xdr:nvCxnSpPr>
        <xdr:cNvPr id="1109" name="PTObj_DBranchDLine_3_5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CxnSpPr/>
      </xdr:nvCxnSpPr>
      <xdr:spPr>
        <a:xfrm>
          <a:off x="4041267" y="58420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5</xdr:row>
      <xdr:rowOff>177800</xdr:rowOff>
    </xdr:from>
    <xdr:to>
      <xdr:col>4</xdr:col>
      <xdr:colOff>127</xdr:colOff>
      <xdr:row>5</xdr:row>
      <xdr:rowOff>177800</xdr:rowOff>
    </xdr:to>
    <xdr:cxnSp macro="_xll.PtreeEvent_ObjectClick">
      <xdr:nvCxnSpPr>
        <xdr:cNvPr id="1090" name="PTObj_DBranchHLine_3_2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CxnSpPr/>
      </xdr:nvCxnSpPr>
      <xdr:spPr>
        <a:xfrm>
          <a:off x="2608707" y="1092200"/>
          <a:ext cx="13462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5</xdr:row>
      <xdr:rowOff>177800</xdr:rowOff>
    </xdr:from>
    <xdr:to>
      <xdr:col>3</xdr:col>
      <xdr:colOff>238887</xdr:colOff>
      <xdr:row>7</xdr:row>
      <xdr:rowOff>172720</xdr:rowOff>
    </xdr:to>
    <xdr:cxnSp macro="_xll.PtreeEvent_ObjectClick">
      <xdr:nvCxnSpPr>
        <xdr:cNvPr id="1089" name="PTObj_DBranchDLine_3_2"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CxnSpPr/>
      </xdr:nvCxnSpPr>
      <xdr:spPr>
        <a:xfrm flipV="1">
          <a:off x="2456307" y="10922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25</xdr:row>
      <xdr:rowOff>177800</xdr:rowOff>
    </xdr:from>
    <xdr:to>
      <xdr:col>10</xdr:col>
      <xdr:colOff>128</xdr:colOff>
      <xdr:row>25</xdr:row>
      <xdr:rowOff>177800</xdr:rowOff>
    </xdr:to>
    <xdr:cxnSp macro="_xll.PtreeEvent_ObjectClick">
      <xdr:nvCxnSpPr>
        <xdr:cNvPr id="1103" name="PTObj_DBranchHLine_3_16">
          <a:extLst>
            <a:ext uri="{FF2B5EF4-FFF2-40B4-BE49-F238E27FC236}">
              <a16:creationId xmlns:a16="http://schemas.microsoft.com/office/drawing/2014/main" id="{00000000-0008-0000-0100-00004F040000}"/>
            </a:ext>
          </a:extLst>
        </xdr:cNvPr>
        <xdr:cNvCxnSpPr/>
      </xdr:nvCxnSpPr>
      <xdr:spPr>
        <a:xfrm>
          <a:off x="17338168" y="4749800"/>
          <a:ext cx="26035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23</xdr:row>
      <xdr:rowOff>172720</xdr:rowOff>
    </xdr:from>
    <xdr:to>
      <xdr:col>9</xdr:col>
      <xdr:colOff>238888</xdr:colOff>
      <xdr:row>25</xdr:row>
      <xdr:rowOff>177800</xdr:rowOff>
    </xdr:to>
    <xdr:cxnSp macro="_xll.PtreeEvent_ObjectClick">
      <xdr:nvCxnSpPr>
        <xdr:cNvPr id="1102" name="PTObj_DBranchDLine_3_16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CxnSpPr/>
      </xdr:nvCxnSpPr>
      <xdr:spPr>
        <a:xfrm>
          <a:off x="17185768" y="43789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21</xdr:row>
      <xdr:rowOff>177800</xdr:rowOff>
    </xdr:from>
    <xdr:to>
      <xdr:col>10</xdr:col>
      <xdr:colOff>128</xdr:colOff>
      <xdr:row>21</xdr:row>
      <xdr:rowOff>177800</xdr:rowOff>
    </xdr:to>
    <xdr:cxnSp macro="_xll.PtreeEvent_ObjectClick">
      <xdr:nvCxnSpPr>
        <xdr:cNvPr id="1099" name="PTObj_DBranchHLine_3_15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CxnSpPr/>
      </xdr:nvCxnSpPr>
      <xdr:spPr>
        <a:xfrm>
          <a:off x="17338168" y="4018280"/>
          <a:ext cx="26035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21</xdr:row>
      <xdr:rowOff>177800</xdr:rowOff>
    </xdr:from>
    <xdr:to>
      <xdr:col>9</xdr:col>
      <xdr:colOff>238888</xdr:colOff>
      <xdr:row>23</xdr:row>
      <xdr:rowOff>172720</xdr:rowOff>
    </xdr:to>
    <xdr:cxnSp macro="_xll.PtreeEvent_ObjectClick">
      <xdr:nvCxnSpPr>
        <xdr:cNvPr id="1098" name="PTObj_DBranchDLine_3_15"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CxnSpPr/>
      </xdr:nvCxnSpPr>
      <xdr:spPr>
        <a:xfrm flipV="1">
          <a:off x="17185768" y="40182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238887</xdr:colOff>
      <xdr:row>23</xdr:row>
      <xdr:rowOff>177800</xdr:rowOff>
    </xdr:from>
    <xdr:to>
      <xdr:col>9</xdr:col>
      <xdr:colOff>127</xdr:colOff>
      <xdr:row>23</xdr:row>
      <xdr:rowOff>177800</xdr:rowOff>
    </xdr:to>
    <xdr:cxnSp macro="_xll.PtreeEvent_ObjectClick">
      <xdr:nvCxnSpPr>
        <xdr:cNvPr id="1095" name="PTObj_DBranchHLine_3_14"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CxnSpPr/>
      </xdr:nvCxnSpPr>
      <xdr:spPr>
        <a:xfrm>
          <a:off x="14495907" y="4384040"/>
          <a:ext cx="26035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86487</xdr:colOff>
      <xdr:row>23</xdr:row>
      <xdr:rowOff>177800</xdr:rowOff>
    </xdr:from>
    <xdr:to>
      <xdr:col>8</xdr:col>
      <xdr:colOff>238887</xdr:colOff>
      <xdr:row>27</xdr:row>
      <xdr:rowOff>172720</xdr:rowOff>
    </xdr:to>
    <xdr:cxnSp macro="_xll.PtreeEvent_ObjectClick">
      <xdr:nvCxnSpPr>
        <xdr:cNvPr id="1094" name="PTObj_DBranchDLine_3_14"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CxnSpPr/>
      </xdr:nvCxnSpPr>
      <xdr:spPr>
        <a:xfrm flipV="1">
          <a:off x="14343507" y="438404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238888</xdr:colOff>
      <xdr:row>29</xdr:row>
      <xdr:rowOff>177800</xdr:rowOff>
    </xdr:from>
    <xdr:to>
      <xdr:col>9</xdr:col>
      <xdr:colOff>128</xdr:colOff>
      <xdr:row>29</xdr:row>
      <xdr:rowOff>177800</xdr:rowOff>
    </xdr:to>
    <xdr:cxnSp macro="_xll.PtreeEvent_ObjectClick">
      <xdr:nvCxnSpPr>
        <xdr:cNvPr id="655" name="PTObj_DBranchHLine_3_17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CxnSpPr/>
      </xdr:nvCxnSpPr>
      <xdr:spPr>
        <a:xfrm>
          <a:off x="13375768" y="5481320"/>
          <a:ext cx="2458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86488</xdr:colOff>
      <xdr:row>27</xdr:row>
      <xdr:rowOff>172720</xdr:rowOff>
    </xdr:from>
    <xdr:to>
      <xdr:col>8</xdr:col>
      <xdr:colOff>238888</xdr:colOff>
      <xdr:row>29</xdr:row>
      <xdr:rowOff>177800</xdr:rowOff>
    </xdr:to>
    <xdr:cxnSp macro="_xll.PtreeEvent_ObjectClick">
      <xdr:nvCxnSpPr>
        <xdr:cNvPr id="654" name="PTObj_DBranchDLine_3_17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CxnSpPr/>
      </xdr:nvCxnSpPr>
      <xdr:spPr>
        <a:xfrm>
          <a:off x="13223368" y="51104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27</xdr:row>
      <xdr:rowOff>177800</xdr:rowOff>
    </xdr:from>
    <xdr:to>
      <xdr:col>8</xdr:col>
      <xdr:colOff>127</xdr:colOff>
      <xdr:row>27</xdr:row>
      <xdr:rowOff>177800</xdr:rowOff>
    </xdr:to>
    <xdr:cxnSp macro="_xll.PtreeEvent_ObjectClick">
      <xdr:nvCxnSpPr>
        <xdr:cNvPr id="639" name="PTObj_DBranchHLine_3_13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CxnSpPr/>
      </xdr:nvCxnSpPr>
      <xdr:spPr>
        <a:xfrm>
          <a:off x="10678287" y="5115560"/>
          <a:ext cx="2458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19</xdr:row>
      <xdr:rowOff>172720</xdr:rowOff>
    </xdr:from>
    <xdr:to>
      <xdr:col>7</xdr:col>
      <xdr:colOff>238887</xdr:colOff>
      <xdr:row>27</xdr:row>
      <xdr:rowOff>177800</xdr:rowOff>
    </xdr:to>
    <xdr:cxnSp macro="_xll.PtreeEvent_ObjectClick">
      <xdr:nvCxnSpPr>
        <xdr:cNvPr id="638" name="PTObj_DBranchDLine_3_13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CxnSpPr/>
      </xdr:nvCxnSpPr>
      <xdr:spPr>
        <a:xfrm>
          <a:off x="10525887" y="3647440"/>
          <a:ext cx="152400" cy="14681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17</xdr:row>
      <xdr:rowOff>177800</xdr:rowOff>
    </xdr:from>
    <xdr:to>
      <xdr:col>8</xdr:col>
      <xdr:colOff>127</xdr:colOff>
      <xdr:row>17</xdr:row>
      <xdr:rowOff>177800</xdr:rowOff>
    </xdr:to>
    <xdr:cxnSp macro="_xll.PtreeEvent_ObjectClick">
      <xdr:nvCxnSpPr>
        <xdr:cNvPr id="635" name="PTObj_DBranchHLine_3_12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CxnSpPr/>
      </xdr:nvCxnSpPr>
      <xdr:spPr>
        <a:xfrm>
          <a:off x="10678287" y="3286760"/>
          <a:ext cx="2458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17</xdr:row>
      <xdr:rowOff>177800</xdr:rowOff>
    </xdr:from>
    <xdr:to>
      <xdr:col>7</xdr:col>
      <xdr:colOff>238887</xdr:colOff>
      <xdr:row>19</xdr:row>
      <xdr:rowOff>172720</xdr:rowOff>
    </xdr:to>
    <xdr:cxnSp macro="_xll.PtreeEvent_ObjectClick">
      <xdr:nvCxnSpPr>
        <xdr:cNvPr id="634" name="PTObj_DBranchDLine_3_12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CxnSpPr/>
      </xdr:nvCxnSpPr>
      <xdr:spPr>
        <a:xfrm flipV="1">
          <a:off x="10525887" y="32867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238888</xdr:colOff>
      <xdr:row>19</xdr:row>
      <xdr:rowOff>177800</xdr:rowOff>
    </xdr:from>
    <xdr:to>
      <xdr:col>7</xdr:col>
      <xdr:colOff>127</xdr:colOff>
      <xdr:row>19</xdr:row>
      <xdr:rowOff>177800</xdr:rowOff>
    </xdr:to>
    <xdr:cxnSp macro="_xll.PtreeEvent_ObjectClick">
      <xdr:nvCxnSpPr>
        <xdr:cNvPr id="631" name="PTObj_DBranchHLine_3_11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CxnSpPr/>
      </xdr:nvCxnSpPr>
      <xdr:spPr>
        <a:xfrm>
          <a:off x="7988428" y="3652520"/>
          <a:ext cx="245109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86488</xdr:colOff>
      <xdr:row>15</xdr:row>
      <xdr:rowOff>172720</xdr:rowOff>
    </xdr:from>
    <xdr:to>
      <xdr:col>6</xdr:col>
      <xdr:colOff>238888</xdr:colOff>
      <xdr:row>19</xdr:row>
      <xdr:rowOff>177800</xdr:rowOff>
    </xdr:to>
    <xdr:cxnSp macro="_xll.PtreeEvent_ObjectClick">
      <xdr:nvCxnSpPr>
        <xdr:cNvPr id="630" name="PTObj_DBranchDLine_3_11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CxnSpPr/>
      </xdr:nvCxnSpPr>
      <xdr:spPr>
        <a:xfrm>
          <a:off x="7836028" y="291592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238888</xdr:colOff>
      <xdr:row>13</xdr:row>
      <xdr:rowOff>177800</xdr:rowOff>
    </xdr:from>
    <xdr:to>
      <xdr:col>7</xdr:col>
      <xdr:colOff>127</xdr:colOff>
      <xdr:row>13</xdr:row>
      <xdr:rowOff>177800</xdr:rowOff>
    </xdr:to>
    <xdr:cxnSp macro="_xll.PtreeEvent_ObjectClick">
      <xdr:nvCxnSpPr>
        <xdr:cNvPr id="619" name="PTObj_DBranchHLine_3_10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CxnSpPr/>
      </xdr:nvCxnSpPr>
      <xdr:spPr>
        <a:xfrm>
          <a:off x="7988428" y="2555240"/>
          <a:ext cx="245109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86488</xdr:colOff>
      <xdr:row>13</xdr:row>
      <xdr:rowOff>177800</xdr:rowOff>
    </xdr:from>
    <xdr:to>
      <xdr:col>6</xdr:col>
      <xdr:colOff>238888</xdr:colOff>
      <xdr:row>15</xdr:row>
      <xdr:rowOff>172720</xdr:rowOff>
    </xdr:to>
    <xdr:cxnSp macro="_xll.PtreeEvent_ObjectClick">
      <xdr:nvCxnSpPr>
        <xdr:cNvPr id="618" name="PTObj_DBranchDLine_3_10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CxnSpPr/>
      </xdr:nvCxnSpPr>
      <xdr:spPr>
        <a:xfrm flipV="1">
          <a:off x="7836028" y="25552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15</xdr:row>
      <xdr:rowOff>177800</xdr:rowOff>
    </xdr:from>
    <xdr:to>
      <xdr:col>6</xdr:col>
      <xdr:colOff>127</xdr:colOff>
      <xdr:row>15</xdr:row>
      <xdr:rowOff>177800</xdr:rowOff>
    </xdr:to>
    <xdr:cxnSp macro="_xll.PtreeEvent_ObjectClick">
      <xdr:nvCxnSpPr>
        <xdr:cNvPr id="615" name="PTObj_DBranchHLine_3_9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CxnSpPr/>
      </xdr:nvCxnSpPr>
      <xdr:spPr>
        <a:xfrm>
          <a:off x="5671947" y="2555240"/>
          <a:ext cx="2077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11</xdr:row>
      <xdr:rowOff>172720</xdr:rowOff>
    </xdr:from>
    <xdr:to>
      <xdr:col>5</xdr:col>
      <xdr:colOff>238887</xdr:colOff>
      <xdr:row>15</xdr:row>
      <xdr:rowOff>177800</xdr:rowOff>
    </xdr:to>
    <xdr:cxnSp macro="_xll.PtreeEvent_ObjectClick">
      <xdr:nvCxnSpPr>
        <xdr:cNvPr id="614" name="PTObj_DBranchDLine_3_9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CxnSpPr/>
      </xdr:nvCxnSpPr>
      <xdr:spPr>
        <a:xfrm>
          <a:off x="5519547" y="21844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9</xdr:row>
      <xdr:rowOff>177800</xdr:rowOff>
    </xdr:from>
    <xdr:to>
      <xdr:col>6</xdr:col>
      <xdr:colOff>127</xdr:colOff>
      <xdr:row>9</xdr:row>
      <xdr:rowOff>177800</xdr:rowOff>
    </xdr:to>
    <xdr:cxnSp macro="_xll.PtreeEvent_ObjectClick">
      <xdr:nvCxnSpPr>
        <xdr:cNvPr id="179" name="PTObj_DBranchHLine_3_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5671947" y="1823720"/>
          <a:ext cx="2077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9</xdr:row>
      <xdr:rowOff>177800</xdr:rowOff>
    </xdr:from>
    <xdr:to>
      <xdr:col>5</xdr:col>
      <xdr:colOff>238887</xdr:colOff>
      <xdr:row>11</xdr:row>
      <xdr:rowOff>172720</xdr:rowOff>
    </xdr:to>
    <xdr:cxnSp macro="_xll.PtreeEvent_ObjectClick">
      <xdr:nvCxnSpPr>
        <xdr:cNvPr id="178" name="PTObj_DBranchDLine_3_8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 flipV="1">
          <a:off x="5519547" y="18237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11</xdr:row>
      <xdr:rowOff>177800</xdr:rowOff>
    </xdr:from>
    <xdr:to>
      <xdr:col>5</xdr:col>
      <xdr:colOff>127</xdr:colOff>
      <xdr:row>11</xdr:row>
      <xdr:rowOff>177800</xdr:rowOff>
    </xdr:to>
    <xdr:cxnSp macro="_xll.PtreeEvent_ObjectClick">
      <xdr:nvCxnSpPr>
        <xdr:cNvPr id="175" name="PTObj_DBranchHLine_3_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4140327" y="218948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11</xdr:row>
      <xdr:rowOff>177800</xdr:rowOff>
    </xdr:from>
    <xdr:to>
      <xdr:col>4</xdr:col>
      <xdr:colOff>238887</xdr:colOff>
      <xdr:row>31</xdr:row>
      <xdr:rowOff>172720</xdr:rowOff>
    </xdr:to>
    <xdr:cxnSp macro="_xll.PtreeEvent_ObjectClick">
      <xdr:nvCxnSpPr>
        <xdr:cNvPr id="174" name="PTObj_DBranchDLine_3_4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flipV="1">
          <a:off x="3987927" y="218948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31</xdr:row>
      <xdr:rowOff>177800</xdr:rowOff>
    </xdr:from>
    <xdr:to>
      <xdr:col>4</xdr:col>
      <xdr:colOff>127</xdr:colOff>
      <xdr:row>31</xdr:row>
      <xdr:rowOff>177800</xdr:rowOff>
    </xdr:to>
    <xdr:cxnSp macro="_xll.PtreeEvent_ObjectClick">
      <xdr:nvCxnSpPr>
        <xdr:cNvPr id="147" name="PTObj_DBranchHLine_3_3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CxnSpPr/>
      </xdr:nvCxnSpPr>
      <xdr:spPr>
        <a:xfrm>
          <a:off x="2608707" y="18237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7</xdr:row>
      <xdr:rowOff>172720</xdr:rowOff>
    </xdr:from>
    <xdr:to>
      <xdr:col>3</xdr:col>
      <xdr:colOff>238887</xdr:colOff>
      <xdr:row>31</xdr:row>
      <xdr:rowOff>177800</xdr:rowOff>
    </xdr:to>
    <xdr:cxnSp macro="_xll.PtreeEvent_ObjectClick">
      <xdr:nvCxnSpPr>
        <xdr:cNvPr id="146" name="PTObj_DBranchDLine_3_3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CxnSpPr/>
      </xdr:nvCxnSpPr>
      <xdr:spPr>
        <a:xfrm>
          <a:off x="2456307" y="14528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177800</xdr:colOff>
      <xdr:row>7</xdr:row>
      <xdr:rowOff>177800</xdr:rowOff>
    </xdr:from>
    <xdr:to>
      <xdr:col>3</xdr:col>
      <xdr:colOff>127</xdr:colOff>
      <xdr:row>7</xdr:row>
      <xdr:rowOff>177800</xdr:rowOff>
    </xdr:to>
    <xdr:cxnSp macro="_xll.PtreeEvent_ObjectClick">
      <xdr:nvCxnSpPr>
        <xdr:cNvPr id="135" name="PTObj_DBranchHLine_3_1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CxnSpPr/>
      </xdr:nvCxnSpPr>
      <xdr:spPr>
        <a:xfrm>
          <a:off x="1397000" y="1092200"/>
          <a:ext cx="97294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127</xdr:colOff>
      <xdr:row>7</xdr:row>
      <xdr:rowOff>86360</xdr:rowOff>
    </xdr:from>
    <xdr:to>
      <xdr:col>3</xdr:col>
      <xdr:colOff>183007</xdr:colOff>
      <xdr:row>8</xdr:row>
      <xdr:rowOff>86360</xdr:rowOff>
    </xdr:to>
    <xdr:sp macro="_xll.PtreeEvent_ObjectClick" textlink="">
      <xdr:nvSpPr>
        <xdr:cNvPr id="134" name="PTObj_DNode_3_1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/>
      </xdr:nvSpPr>
      <xdr:spPr>
        <a:xfrm>
          <a:off x="2369947" y="100076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215900</xdr:colOff>
      <xdr:row>7</xdr:row>
      <xdr:rowOff>87487</xdr:rowOff>
    </xdr:from>
    <xdr:ext cx="619272" cy="180627"/>
    <xdr:sp macro="_xll.PtreeEvent_ObjectClick" textlink="">
      <xdr:nvSpPr>
        <xdr:cNvPr id="136" name="PTObj_DBranchName_3_1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/>
      </xdr:nvSpPr>
      <xdr:spPr>
        <a:xfrm>
          <a:off x="1435100" y="1401937"/>
          <a:ext cx="61927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Hohman case</a:t>
          </a:r>
        </a:p>
      </xdr:txBody>
    </xdr:sp>
    <xdr:clientData/>
  </xdr:oneCellAnchor>
  <xdr:twoCellAnchor editAs="oneCell">
    <xdr:from>
      <xdr:col>4</xdr:col>
      <xdr:colOff>127</xdr:colOff>
      <xdr:row>31</xdr:row>
      <xdr:rowOff>86360</xdr:rowOff>
    </xdr:from>
    <xdr:to>
      <xdr:col>4</xdr:col>
      <xdr:colOff>183007</xdr:colOff>
      <xdr:row>32</xdr:row>
      <xdr:rowOff>86360</xdr:rowOff>
    </xdr:to>
    <xdr:sp macro="_xll.PtreeEvent_ObjectClick" textlink="">
      <xdr:nvSpPr>
        <xdr:cNvPr id="145" name="PTObj_DNode_3_3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/>
      </xdr:nvSpPr>
      <xdr:spPr>
        <a:xfrm>
          <a:off x="3901567" y="173228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31</xdr:row>
      <xdr:rowOff>87487</xdr:rowOff>
    </xdr:from>
    <xdr:ext cx="175753" cy="180627"/>
    <xdr:sp macro="_xll.PtreeEvent_ObjectClick" textlink="">
      <xdr:nvSpPr>
        <xdr:cNvPr id="148" name="PTObj_DBranchName_3_3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/>
      </xdr:nvSpPr>
      <xdr:spPr>
        <a:xfrm>
          <a:off x="2646807" y="17334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5</xdr:col>
      <xdr:colOff>127</xdr:colOff>
      <xdr:row>11</xdr:row>
      <xdr:rowOff>86360</xdr:rowOff>
    </xdr:from>
    <xdr:to>
      <xdr:col>5</xdr:col>
      <xdr:colOff>183007</xdr:colOff>
      <xdr:row>12</xdr:row>
      <xdr:rowOff>86360</xdr:rowOff>
    </xdr:to>
    <xdr:sp macro="_xll.PtreeEvent_ObjectClick" textlink="">
      <xdr:nvSpPr>
        <xdr:cNvPr id="173" name="PTObj_DNode_3_4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/>
      </xdr:nvSpPr>
      <xdr:spPr>
        <a:xfrm>
          <a:off x="5433187" y="20980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11</xdr:row>
      <xdr:rowOff>87486</xdr:rowOff>
    </xdr:from>
    <xdr:ext cx="196592" cy="180627"/>
    <xdr:sp macro="_xll.PtreeEvent_ObjectClick" textlink="">
      <xdr:nvSpPr>
        <xdr:cNvPr id="176" name="PTObj_DBranchName_3_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/>
      </xdr:nvSpPr>
      <xdr:spPr>
        <a:xfrm>
          <a:off x="4178427" y="209916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6</xdr:col>
      <xdr:colOff>128</xdr:colOff>
      <xdr:row>9</xdr:row>
      <xdr:rowOff>86359</xdr:rowOff>
    </xdr:from>
    <xdr:to>
      <xdr:col>6</xdr:col>
      <xdr:colOff>183008</xdr:colOff>
      <xdr:row>10</xdr:row>
      <xdr:rowOff>86360</xdr:rowOff>
    </xdr:to>
    <xdr:sp macro="_xll.PtreeEvent_ObjectClick" textlink="">
      <xdr:nvSpPr>
        <xdr:cNvPr id="177" name="PTObj_DNode_3_8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/>
      </xdr:nvSpPr>
      <xdr:spPr>
        <a:xfrm rot="-5400000">
          <a:off x="7749667" y="173228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9</xdr:row>
      <xdr:rowOff>87487</xdr:rowOff>
    </xdr:from>
    <xdr:ext cx="1508875" cy="180627"/>
    <xdr:sp macro="_xll.PtreeEvent_ObjectClick" textlink="">
      <xdr:nvSpPr>
        <xdr:cNvPr id="180" name="PTObj_DBranchName_3_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/>
      </xdr:nvSpPr>
      <xdr:spPr>
        <a:xfrm>
          <a:off x="5639562" y="1763887"/>
          <a:ext cx="150887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Weather holds - Make it to Durban</a:t>
          </a:r>
        </a:p>
      </xdr:txBody>
    </xdr:sp>
    <xdr:clientData/>
  </xdr:oneCellAnchor>
  <xdr:twoCellAnchor editAs="oneCell">
    <xdr:from>
      <xdr:col>6</xdr:col>
      <xdr:colOff>127</xdr:colOff>
      <xdr:row>15</xdr:row>
      <xdr:rowOff>86360</xdr:rowOff>
    </xdr:from>
    <xdr:to>
      <xdr:col>6</xdr:col>
      <xdr:colOff>183008</xdr:colOff>
      <xdr:row>16</xdr:row>
      <xdr:rowOff>86360</xdr:rowOff>
    </xdr:to>
    <xdr:sp macro="_xll.PtreeEvent_ObjectClick" textlink="">
      <xdr:nvSpPr>
        <xdr:cNvPr id="613" name="PTObj_DNode_3_9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/>
      </xdr:nvSpPr>
      <xdr:spPr>
        <a:xfrm>
          <a:off x="7749667" y="2463800"/>
          <a:ext cx="18288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15</xdr:row>
      <xdr:rowOff>87486</xdr:rowOff>
    </xdr:from>
    <xdr:ext cx="586058" cy="180627"/>
    <xdr:sp macro="_xll.PtreeEvent_ObjectClick" textlink="">
      <xdr:nvSpPr>
        <xdr:cNvPr id="616" name="PTObj_DBranchName_3_9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 txBox="1"/>
      </xdr:nvSpPr>
      <xdr:spPr>
        <a:xfrm>
          <a:off x="5639562" y="2849736"/>
          <a:ext cx="58605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Bad weather</a:t>
          </a:r>
        </a:p>
      </xdr:txBody>
    </xdr:sp>
    <xdr:clientData/>
  </xdr:oneCellAnchor>
  <xdr:twoCellAnchor editAs="oneCell">
    <xdr:from>
      <xdr:col>7</xdr:col>
      <xdr:colOff>127</xdr:colOff>
      <xdr:row>13</xdr:row>
      <xdr:rowOff>86360</xdr:rowOff>
    </xdr:from>
    <xdr:to>
      <xdr:col>7</xdr:col>
      <xdr:colOff>183007</xdr:colOff>
      <xdr:row>14</xdr:row>
      <xdr:rowOff>86360</xdr:rowOff>
    </xdr:to>
    <xdr:sp macro="_xll.PtreeEvent_ObjectClick" textlink="">
      <xdr:nvSpPr>
        <xdr:cNvPr id="617" name="PTObj_DNode_3_10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/>
      </xdr:nvSpPr>
      <xdr:spPr>
        <a:xfrm rot="-5400000">
          <a:off x="10439527" y="24638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276988</xdr:colOff>
      <xdr:row>13</xdr:row>
      <xdr:rowOff>87486</xdr:rowOff>
    </xdr:from>
    <xdr:ext cx="920188" cy="180627"/>
    <xdr:sp macro="_xll.PtreeEvent_ObjectClick" textlink="">
      <xdr:nvSpPr>
        <xdr:cNvPr id="620" name="PTObj_DBranchName_3_10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 txBox="1"/>
      </xdr:nvSpPr>
      <xdr:spPr>
        <a:xfrm>
          <a:off x="8401813" y="2487786"/>
          <a:ext cx="92018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 - Pay the Penalty</a:t>
          </a:r>
        </a:p>
      </xdr:txBody>
    </xdr:sp>
    <xdr:clientData/>
  </xdr:oneCellAnchor>
  <xdr:twoCellAnchor editAs="oneCell">
    <xdr:from>
      <xdr:col>7</xdr:col>
      <xdr:colOff>127</xdr:colOff>
      <xdr:row>19</xdr:row>
      <xdr:rowOff>86360</xdr:rowOff>
    </xdr:from>
    <xdr:to>
      <xdr:col>7</xdr:col>
      <xdr:colOff>183007</xdr:colOff>
      <xdr:row>20</xdr:row>
      <xdr:rowOff>86360</xdr:rowOff>
    </xdr:to>
    <xdr:sp macro="_xll.PtreeEvent_ObjectClick" textlink="">
      <xdr:nvSpPr>
        <xdr:cNvPr id="629" name="PTObj_DNode_3_11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SpPr/>
      </xdr:nvSpPr>
      <xdr:spPr>
        <a:xfrm>
          <a:off x="10439527" y="356108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276988</xdr:colOff>
      <xdr:row>19</xdr:row>
      <xdr:rowOff>87487</xdr:rowOff>
    </xdr:from>
    <xdr:ext cx="175753" cy="180627"/>
    <xdr:sp macro="_xll.PtreeEvent_ObjectClick" textlink="">
      <xdr:nvSpPr>
        <xdr:cNvPr id="632" name="PTObj_DBranchName_3_11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SpPr txBox="1"/>
      </xdr:nvSpPr>
      <xdr:spPr>
        <a:xfrm>
          <a:off x="8026528" y="35622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8</xdr:col>
      <xdr:colOff>128</xdr:colOff>
      <xdr:row>17</xdr:row>
      <xdr:rowOff>86359</xdr:rowOff>
    </xdr:from>
    <xdr:to>
      <xdr:col>8</xdr:col>
      <xdr:colOff>183008</xdr:colOff>
      <xdr:row>18</xdr:row>
      <xdr:rowOff>86360</xdr:rowOff>
    </xdr:to>
    <xdr:sp macro="_xll.PtreeEvent_ObjectClick" textlink="">
      <xdr:nvSpPr>
        <xdr:cNvPr id="633" name="PTObj_DNode_3_12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SpPr/>
      </xdr:nvSpPr>
      <xdr:spPr>
        <a:xfrm rot="-5400000">
          <a:off x="13137007" y="319532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17</xdr:row>
      <xdr:rowOff>87487</xdr:rowOff>
    </xdr:from>
    <xdr:ext cx="628442" cy="180627"/>
    <xdr:sp macro="_xll.PtreeEvent_ObjectClick" textlink="">
      <xdr:nvSpPr>
        <xdr:cNvPr id="636" name="PTObj_DBranchName_3_12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SpPr txBox="1"/>
      </xdr:nvSpPr>
      <xdr:spPr>
        <a:xfrm>
          <a:off x="11545062" y="3211687"/>
          <a:ext cx="62844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Abandon ship</a:t>
          </a:r>
        </a:p>
      </xdr:txBody>
    </xdr:sp>
    <xdr:clientData/>
  </xdr:oneCellAnchor>
  <xdr:twoCellAnchor editAs="oneCell">
    <xdr:from>
      <xdr:col>8</xdr:col>
      <xdr:colOff>127</xdr:colOff>
      <xdr:row>27</xdr:row>
      <xdr:rowOff>86360</xdr:rowOff>
    </xdr:from>
    <xdr:to>
      <xdr:col>8</xdr:col>
      <xdr:colOff>183008</xdr:colOff>
      <xdr:row>28</xdr:row>
      <xdr:rowOff>86360</xdr:rowOff>
    </xdr:to>
    <xdr:sp macro="_xll.PtreeEvent_ObjectClick" textlink="">
      <xdr:nvSpPr>
        <xdr:cNvPr id="637" name="PTObj_DNode_3_13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SpPr/>
      </xdr:nvSpPr>
      <xdr:spPr>
        <a:xfrm>
          <a:off x="13137007" y="5024120"/>
          <a:ext cx="18288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27</xdr:row>
      <xdr:rowOff>87486</xdr:rowOff>
    </xdr:from>
    <xdr:ext cx="486351" cy="180627"/>
    <xdr:sp macro="_xll.PtreeEvent_ObjectClick" textlink="">
      <xdr:nvSpPr>
        <xdr:cNvPr id="640" name="PTObj_DBranchName_3_13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SpPr txBox="1"/>
      </xdr:nvSpPr>
      <xdr:spPr>
        <a:xfrm>
          <a:off x="10716387" y="5025246"/>
          <a:ext cx="48635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Ride it out</a:t>
          </a:r>
        </a:p>
      </xdr:txBody>
    </xdr:sp>
    <xdr:clientData/>
  </xdr:oneCellAnchor>
  <xdr:twoCellAnchor editAs="oneCell">
    <xdr:from>
      <xdr:col>9</xdr:col>
      <xdr:colOff>128</xdr:colOff>
      <xdr:row>29</xdr:row>
      <xdr:rowOff>86360</xdr:rowOff>
    </xdr:from>
    <xdr:to>
      <xdr:col>9</xdr:col>
      <xdr:colOff>183008</xdr:colOff>
      <xdr:row>30</xdr:row>
      <xdr:rowOff>86360</xdr:rowOff>
    </xdr:to>
    <xdr:sp macro="_xll.PtreeEvent_ObjectClick" textlink="">
      <xdr:nvSpPr>
        <xdr:cNvPr id="653" name="PTObj_DNode_3_17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SpPr/>
      </xdr:nvSpPr>
      <xdr:spPr>
        <a:xfrm rot="-5400000">
          <a:off x="15834488" y="538988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276988</xdr:colOff>
      <xdr:row>29</xdr:row>
      <xdr:rowOff>87487</xdr:rowOff>
    </xdr:from>
    <xdr:ext cx="860620" cy="180627"/>
    <xdr:sp macro="_xll.PtreeEvent_ObjectClick" textlink="">
      <xdr:nvSpPr>
        <xdr:cNvPr id="656" name="PTObj_DBranchName_3_17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SpPr txBox="1"/>
      </xdr:nvSpPr>
      <xdr:spPr>
        <a:xfrm>
          <a:off x="14697838" y="5383387"/>
          <a:ext cx="86062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 - Reach Durban</a:t>
          </a:r>
        </a:p>
      </xdr:txBody>
    </xdr:sp>
    <xdr:clientData/>
  </xdr:oneCellAnchor>
  <xdr:twoCellAnchor editAs="oneCell">
    <xdr:from>
      <xdr:col>9</xdr:col>
      <xdr:colOff>127</xdr:colOff>
      <xdr:row>23</xdr:row>
      <xdr:rowOff>86360</xdr:rowOff>
    </xdr:from>
    <xdr:to>
      <xdr:col>9</xdr:col>
      <xdr:colOff>183008</xdr:colOff>
      <xdr:row>24</xdr:row>
      <xdr:rowOff>86360</xdr:rowOff>
    </xdr:to>
    <xdr:sp macro="_xll.PtreeEvent_ObjectClick" textlink="">
      <xdr:nvSpPr>
        <xdr:cNvPr id="1093" name="PTObj_DNode_3_14"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SpPr/>
      </xdr:nvSpPr>
      <xdr:spPr>
        <a:xfrm>
          <a:off x="17099407" y="4292600"/>
          <a:ext cx="18288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276988</xdr:colOff>
      <xdr:row>23</xdr:row>
      <xdr:rowOff>87487</xdr:rowOff>
    </xdr:from>
    <xdr:ext cx="175753" cy="180627"/>
    <xdr:sp macro="_xll.PtreeEvent_ObjectClick" textlink="">
      <xdr:nvSpPr>
        <xdr:cNvPr id="1096" name="PTObj_DBranchName_3_14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SpPr txBox="1"/>
      </xdr:nvSpPr>
      <xdr:spPr>
        <a:xfrm>
          <a:off x="14697838" y="4297537"/>
          <a:ext cx="17575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10</xdr:col>
      <xdr:colOff>127</xdr:colOff>
      <xdr:row>21</xdr:row>
      <xdr:rowOff>86360</xdr:rowOff>
    </xdr:from>
    <xdr:to>
      <xdr:col>10</xdr:col>
      <xdr:colOff>183007</xdr:colOff>
      <xdr:row>22</xdr:row>
      <xdr:rowOff>86360</xdr:rowOff>
    </xdr:to>
    <xdr:sp macro="_xll.PtreeEvent_ObjectClick" textlink="">
      <xdr:nvSpPr>
        <xdr:cNvPr id="1097" name="PTObj_DNode_3_15">
          <a:extLst>
            <a:ext uri="{FF2B5EF4-FFF2-40B4-BE49-F238E27FC236}">
              <a16:creationId xmlns:a16="http://schemas.microsoft.com/office/drawing/2014/main" id="{00000000-0008-0000-0100-000049040000}"/>
            </a:ext>
          </a:extLst>
        </xdr:cNvPr>
        <xdr:cNvSpPr/>
      </xdr:nvSpPr>
      <xdr:spPr>
        <a:xfrm rot="-5400000">
          <a:off x="19941667" y="39268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21</xdr:row>
      <xdr:rowOff>87486</xdr:rowOff>
    </xdr:from>
    <xdr:ext cx="1082861" cy="180627"/>
    <xdr:sp macro="_xll.PtreeEvent_ObjectClick" textlink="">
      <xdr:nvSpPr>
        <xdr:cNvPr id="1100" name="PTObj_DBranchName_3_15"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SpPr txBox="1"/>
      </xdr:nvSpPr>
      <xdr:spPr>
        <a:xfrm>
          <a:off x="17376268" y="3927966"/>
          <a:ext cx="108286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 - Lose Ship and Crew</a:t>
          </a:r>
        </a:p>
      </xdr:txBody>
    </xdr:sp>
    <xdr:clientData/>
  </xdr:oneCellAnchor>
  <xdr:twoCellAnchor editAs="oneCell">
    <xdr:from>
      <xdr:col>10</xdr:col>
      <xdr:colOff>127</xdr:colOff>
      <xdr:row>25</xdr:row>
      <xdr:rowOff>86360</xdr:rowOff>
    </xdr:from>
    <xdr:to>
      <xdr:col>10</xdr:col>
      <xdr:colOff>183007</xdr:colOff>
      <xdr:row>26</xdr:row>
      <xdr:rowOff>86360</xdr:rowOff>
    </xdr:to>
    <xdr:sp macro="_xll.PtreeEvent_ObjectClick" textlink="">
      <xdr:nvSpPr>
        <xdr:cNvPr id="1101" name="PTObj_DNode_3_16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SpPr/>
      </xdr:nvSpPr>
      <xdr:spPr>
        <a:xfrm rot="-5400000">
          <a:off x="19941667" y="46583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276989</xdr:colOff>
      <xdr:row>25</xdr:row>
      <xdr:rowOff>87487</xdr:rowOff>
    </xdr:from>
    <xdr:ext cx="839782" cy="180627"/>
    <xdr:sp macro="_xll.PtreeEvent_ObjectClick" textlink="">
      <xdr:nvSpPr>
        <xdr:cNvPr id="1104" name="PTObj_DBranchName_3_16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 txBox="1"/>
      </xdr:nvSpPr>
      <xdr:spPr>
        <a:xfrm>
          <a:off x="17945864" y="4659487"/>
          <a:ext cx="83978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 - Reach Durban</a:t>
          </a:r>
        </a:p>
      </xdr:txBody>
    </xdr:sp>
    <xdr:clientData/>
  </xdr:oneCellAnchor>
  <xdr:twoCellAnchor editAs="oneCell">
    <xdr:from>
      <xdr:col>4</xdr:col>
      <xdr:colOff>127</xdr:colOff>
      <xdr:row>5</xdr:row>
      <xdr:rowOff>86360</xdr:rowOff>
    </xdr:from>
    <xdr:to>
      <xdr:col>4</xdr:col>
      <xdr:colOff>183007</xdr:colOff>
      <xdr:row>6</xdr:row>
      <xdr:rowOff>86360</xdr:rowOff>
    </xdr:to>
    <xdr:sp macro="_xll.PtreeEvent_ObjectClick" textlink="">
      <xdr:nvSpPr>
        <xdr:cNvPr id="1088" name="PTObj_DNode_3_2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SpPr/>
      </xdr:nvSpPr>
      <xdr:spPr>
        <a:xfrm rot="-5400000">
          <a:off x="3954907" y="10007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5</xdr:row>
      <xdr:rowOff>87487</xdr:rowOff>
    </xdr:from>
    <xdr:ext cx="196592" cy="180627"/>
    <xdr:sp macro="_xll.PtreeEvent_ObjectClick" textlink="">
      <xdr:nvSpPr>
        <xdr:cNvPr id="1091" name="PTObj_DBranchName_3_2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 txBox="1"/>
      </xdr:nvSpPr>
      <xdr:spPr>
        <a:xfrm>
          <a:off x="2646807" y="1001887"/>
          <a:ext cx="19659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59</xdr:row>
      <xdr:rowOff>86360</xdr:rowOff>
    </xdr:from>
    <xdr:to>
      <xdr:col>5</xdr:col>
      <xdr:colOff>183007</xdr:colOff>
      <xdr:row>60</xdr:row>
      <xdr:rowOff>86360</xdr:rowOff>
    </xdr:to>
    <xdr:sp macro="_xll.PtreeEvent_ObjectClick" textlink="">
      <xdr:nvSpPr>
        <xdr:cNvPr id="1108" name="PTObj_DNode_3_5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/>
      </xdr:nvSpPr>
      <xdr:spPr>
        <a:xfrm>
          <a:off x="5486527" y="612140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59</xdr:row>
      <xdr:rowOff>87487</xdr:rowOff>
    </xdr:from>
    <xdr:ext cx="175753" cy="180627"/>
    <xdr:sp macro="_xll.PtreeEvent_ObjectClick" textlink="">
      <xdr:nvSpPr>
        <xdr:cNvPr id="1111" name="PTObj_DBranchName_3_5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SpPr txBox="1"/>
      </xdr:nvSpPr>
      <xdr:spPr>
        <a:xfrm>
          <a:off x="4231767" y="612252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35</xdr:row>
      <xdr:rowOff>86360</xdr:rowOff>
    </xdr:from>
    <xdr:to>
      <xdr:col>6</xdr:col>
      <xdr:colOff>183007</xdr:colOff>
      <xdr:row>36</xdr:row>
      <xdr:rowOff>86360</xdr:rowOff>
    </xdr:to>
    <xdr:sp macro="_xll.PtreeEvent_ObjectClick" textlink="">
      <xdr:nvSpPr>
        <xdr:cNvPr id="1145" name="PTObj_DNode_3_6"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SpPr/>
      </xdr:nvSpPr>
      <xdr:spPr>
        <a:xfrm>
          <a:off x="8184007" y="64871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35</xdr:row>
      <xdr:rowOff>87487</xdr:rowOff>
    </xdr:from>
    <xdr:ext cx="196592" cy="180627"/>
    <xdr:sp macro="_xll.PtreeEvent_ObjectClick" textlink="">
      <xdr:nvSpPr>
        <xdr:cNvPr id="1148" name="PTObj_DBranchName_3_6"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SpPr txBox="1"/>
      </xdr:nvSpPr>
      <xdr:spPr>
        <a:xfrm>
          <a:off x="5763387" y="648828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7</xdr:col>
      <xdr:colOff>128</xdr:colOff>
      <xdr:row>33</xdr:row>
      <xdr:rowOff>86359</xdr:rowOff>
    </xdr:from>
    <xdr:to>
      <xdr:col>7</xdr:col>
      <xdr:colOff>183008</xdr:colOff>
      <xdr:row>34</xdr:row>
      <xdr:rowOff>86360</xdr:rowOff>
    </xdr:to>
    <xdr:sp macro="_xll.PtreeEvent_ObjectClick" textlink="">
      <xdr:nvSpPr>
        <xdr:cNvPr id="1149" name="PTObj_DNode_3_28"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SpPr/>
      </xdr:nvSpPr>
      <xdr:spPr>
        <a:xfrm rot="-5400000">
          <a:off x="11026267" y="612140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33</xdr:row>
      <xdr:rowOff>87487</xdr:rowOff>
    </xdr:from>
    <xdr:ext cx="920188" cy="180627"/>
    <xdr:sp macro="_xll.PtreeEvent_ObjectClick" textlink="">
      <xdr:nvSpPr>
        <xdr:cNvPr id="1152" name="PTObj_DBranchName_3_28"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SpPr txBox="1"/>
      </xdr:nvSpPr>
      <xdr:spPr>
        <a:xfrm>
          <a:off x="8401812" y="6107287"/>
          <a:ext cx="92018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 - Pay the Penalty</a:t>
          </a:r>
        </a:p>
      </xdr:txBody>
    </xdr:sp>
    <xdr:clientData/>
  </xdr:oneCellAnchor>
  <xdr:twoCellAnchor editAs="oneCell">
    <xdr:from>
      <xdr:col>7</xdr:col>
      <xdr:colOff>127</xdr:colOff>
      <xdr:row>39</xdr:row>
      <xdr:rowOff>86360</xdr:rowOff>
    </xdr:from>
    <xdr:to>
      <xdr:col>7</xdr:col>
      <xdr:colOff>183007</xdr:colOff>
      <xdr:row>40</xdr:row>
      <xdr:rowOff>86360</xdr:rowOff>
    </xdr:to>
    <xdr:sp macro="_xll.PtreeEvent_ObjectClick" textlink="">
      <xdr:nvSpPr>
        <xdr:cNvPr id="1237" name="PTObj_DNode_3_29"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SpPr/>
      </xdr:nvSpPr>
      <xdr:spPr>
        <a:xfrm>
          <a:off x="11414887" y="685292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39</xdr:row>
      <xdr:rowOff>87487</xdr:rowOff>
    </xdr:from>
    <xdr:ext cx="175753" cy="180627"/>
    <xdr:sp macro="_xll.PtreeEvent_ObjectClick" textlink="">
      <xdr:nvSpPr>
        <xdr:cNvPr id="1240" name="PTObj_DBranchName_3_29"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SpPr txBox="1"/>
      </xdr:nvSpPr>
      <xdr:spPr>
        <a:xfrm>
          <a:off x="8460867" y="685404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8</xdr:col>
      <xdr:colOff>128</xdr:colOff>
      <xdr:row>37</xdr:row>
      <xdr:rowOff>86360</xdr:rowOff>
    </xdr:from>
    <xdr:to>
      <xdr:col>8</xdr:col>
      <xdr:colOff>183008</xdr:colOff>
      <xdr:row>38</xdr:row>
      <xdr:rowOff>86360</xdr:rowOff>
    </xdr:to>
    <xdr:sp macro="_xll.PtreeEvent_ObjectClick" textlink="">
      <xdr:nvSpPr>
        <xdr:cNvPr id="1241" name="PTObj_DNode_3_26"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SpPr/>
      </xdr:nvSpPr>
      <xdr:spPr>
        <a:xfrm rot="-5400000">
          <a:off x="14653388" y="68529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37</xdr:row>
      <xdr:rowOff>87487</xdr:rowOff>
    </xdr:from>
    <xdr:ext cx="715196" cy="180627"/>
    <xdr:sp macro="_xll.PtreeEvent_ObjectClick" textlink="">
      <xdr:nvSpPr>
        <xdr:cNvPr id="1244" name="PTObj_DBranchName_3_26"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SpPr txBox="1"/>
      </xdr:nvSpPr>
      <xdr:spPr>
        <a:xfrm>
          <a:off x="11545062" y="6831187"/>
          <a:ext cx="71519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 - Ship is lost</a:t>
          </a:r>
        </a:p>
      </xdr:txBody>
    </xdr:sp>
    <xdr:clientData/>
  </xdr:oneCellAnchor>
  <xdr:twoCellAnchor editAs="oneCell">
    <xdr:from>
      <xdr:col>8</xdr:col>
      <xdr:colOff>128</xdr:colOff>
      <xdr:row>47</xdr:row>
      <xdr:rowOff>86360</xdr:rowOff>
    </xdr:from>
    <xdr:to>
      <xdr:col>8</xdr:col>
      <xdr:colOff>183008</xdr:colOff>
      <xdr:row>48</xdr:row>
      <xdr:rowOff>86360</xdr:rowOff>
    </xdr:to>
    <xdr:sp macro="_xll.PtreeEvent_ObjectClick" textlink="">
      <xdr:nvSpPr>
        <xdr:cNvPr id="1253" name="PTObj_DNode_3_27">
          <a:extLst>
            <a:ext uri="{FF2B5EF4-FFF2-40B4-BE49-F238E27FC236}">
              <a16:creationId xmlns:a16="http://schemas.microsoft.com/office/drawing/2014/main" id="{00000000-0008-0000-0100-0000E5040000}"/>
            </a:ext>
          </a:extLst>
        </xdr:cNvPr>
        <xdr:cNvSpPr/>
      </xdr:nvSpPr>
      <xdr:spPr>
        <a:xfrm>
          <a:off x="14653388" y="86817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47</xdr:row>
      <xdr:rowOff>87487</xdr:rowOff>
    </xdr:from>
    <xdr:ext cx="175753" cy="180627"/>
    <xdr:sp macro="_xll.PtreeEvent_ObjectClick" textlink="">
      <xdr:nvSpPr>
        <xdr:cNvPr id="1256" name="PTObj_DBranchName_3_27"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SpPr txBox="1"/>
      </xdr:nvSpPr>
      <xdr:spPr>
        <a:xfrm>
          <a:off x="11691747" y="868284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9</xdr:col>
      <xdr:colOff>128</xdr:colOff>
      <xdr:row>43</xdr:row>
      <xdr:rowOff>86360</xdr:rowOff>
    </xdr:from>
    <xdr:to>
      <xdr:col>9</xdr:col>
      <xdr:colOff>183008</xdr:colOff>
      <xdr:row>44</xdr:row>
      <xdr:rowOff>86360</xdr:rowOff>
    </xdr:to>
    <xdr:sp macro="_xll.PtreeEvent_ObjectClick" textlink="">
      <xdr:nvSpPr>
        <xdr:cNvPr id="1257" name="PTObj_DNode_3_30">
          <a:extLst>
            <a:ext uri="{FF2B5EF4-FFF2-40B4-BE49-F238E27FC236}">
              <a16:creationId xmlns:a16="http://schemas.microsoft.com/office/drawing/2014/main" id="{00000000-0008-0000-0100-0000E9040000}"/>
            </a:ext>
          </a:extLst>
        </xdr:cNvPr>
        <xdr:cNvSpPr/>
      </xdr:nvSpPr>
      <xdr:spPr>
        <a:xfrm>
          <a:off x="17891888" y="795020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276988</xdr:colOff>
      <xdr:row>43</xdr:row>
      <xdr:rowOff>87486</xdr:rowOff>
    </xdr:from>
    <xdr:ext cx="670761" cy="180627"/>
    <xdr:sp macro="_xll.PtreeEvent_ObjectClick" textlink="">
      <xdr:nvSpPr>
        <xdr:cNvPr id="1260" name="PTObj_DBranchName_3_30"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SpPr txBox="1"/>
      </xdr:nvSpPr>
      <xdr:spPr>
        <a:xfrm>
          <a:off x="14697838" y="7917036"/>
          <a:ext cx="67076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Weather holds</a:t>
          </a:r>
        </a:p>
      </xdr:txBody>
    </xdr:sp>
    <xdr:clientData/>
  </xdr:oneCellAnchor>
  <xdr:twoCellAnchor editAs="oneCell">
    <xdr:from>
      <xdr:col>10</xdr:col>
      <xdr:colOff>128</xdr:colOff>
      <xdr:row>41</xdr:row>
      <xdr:rowOff>86360</xdr:rowOff>
    </xdr:from>
    <xdr:to>
      <xdr:col>10</xdr:col>
      <xdr:colOff>183008</xdr:colOff>
      <xdr:row>42</xdr:row>
      <xdr:rowOff>86360</xdr:rowOff>
    </xdr:to>
    <xdr:sp macro="_xll.PtreeEvent_ObjectClick" textlink="">
      <xdr:nvSpPr>
        <xdr:cNvPr id="1261" name="PTObj_DNode_3_31">
          <a:extLst>
            <a:ext uri="{FF2B5EF4-FFF2-40B4-BE49-F238E27FC236}">
              <a16:creationId xmlns:a16="http://schemas.microsoft.com/office/drawing/2014/main" id="{00000000-0008-0000-0100-0000ED040000}"/>
            </a:ext>
          </a:extLst>
        </xdr:cNvPr>
        <xdr:cNvSpPr/>
      </xdr:nvSpPr>
      <xdr:spPr>
        <a:xfrm rot="-5400000">
          <a:off x="21130388" y="75844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276989</xdr:colOff>
      <xdr:row>41</xdr:row>
      <xdr:rowOff>87486</xdr:rowOff>
    </xdr:from>
    <xdr:ext cx="1615762" cy="180627"/>
    <xdr:sp macro="_xll.PtreeEvent_ObjectClick" textlink="">
      <xdr:nvSpPr>
        <xdr:cNvPr id="1264" name="PTObj_DBranchName_3_31"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SpPr txBox="1"/>
      </xdr:nvSpPr>
      <xdr:spPr>
        <a:xfrm>
          <a:off x="17945864" y="7555086"/>
          <a:ext cx="161576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Founders off the coast - Lose the ship</a:t>
          </a:r>
        </a:p>
      </xdr:txBody>
    </xdr:sp>
    <xdr:clientData/>
  </xdr:oneCellAnchor>
  <xdr:twoCellAnchor editAs="oneCell">
    <xdr:from>
      <xdr:col>10</xdr:col>
      <xdr:colOff>128</xdr:colOff>
      <xdr:row>45</xdr:row>
      <xdr:rowOff>86360</xdr:rowOff>
    </xdr:from>
    <xdr:to>
      <xdr:col>10</xdr:col>
      <xdr:colOff>183008</xdr:colOff>
      <xdr:row>46</xdr:row>
      <xdr:rowOff>86360</xdr:rowOff>
    </xdr:to>
    <xdr:sp macro="_xll.PtreeEvent_ObjectClick" textlink="">
      <xdr:nvSpPr>
        <xdr:cNvPr id="1265" name="PTObj_DNode_3_32">
          <a:extLst>
            <a:ext uri="{FF2B5EF4-FFF2-40B4-BE49-F238E27FC236}">
              <a16:creationId xmlns:a16="http://schemas.microsoft.com/office/drawing/2014/main" id="{00000000-0008-0000-0100-0000F1040000}"/>
            </a:ext>
          </a:extLst>
        </xdr:cNvPr>
        <xdr:cNvSpPr/>
      </xdr:nvSpPr>
      <xdr:spPr>
        <a:xfrm rot="-5400000">
          <a:off x="21130388" y="83159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276989</xdr:colOff>
      <xdr:row>45</xdr:row>
      <xdr:rowOff>87486</xdr:rowOff>
    </xdr:from>
    <xdr:ext cx="1465273" cy="180627"/>
    <xdr:sp macro="_xll.PtreeEvent_ObjectClick" textlink="">
      <xdr:nvSpPr>
        <xdr:cNvPr id="1268" name="PTObj_DBranchName_3_32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SpPr txBox="1"/>
      </xdr:nvSpPr>
      <xdr:spPr>
        <a:xfrm>
          <a:off x="17945864" y="8278986"/>
          <a:ext cx="146527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Drifts to Australia - Wait for a tow</a:t>
          </a:r>
        </a:p>
      </xdr:txBody>
    </xdr:sp>
    <xdr:clientData/>
  </xdr:oneCellAnchor>
  <xdr:twoCellAnchor editAs="oneCell">
    <xdr:from>
      <xdr:col>9</xdr:col>
      <xdr:colOff>128</xdr:colOff>
      <xdr:row>51</xdr:row>
      <xdr:rowOff>86360</xdr:rowOff>
    </xdr:from>
    <xdr:to>
      <xdr:col>9</xdr:col>
      <xdr:colOff>183008</xdr:colOff>
      <xdr:row>52</xdr:row>
      <xdr:rowOff>86360</xdr:rowOff>
    </xdr:to>
    <xdr:sp macro="_xll.PtreeEvent_ObjectClick" textlink="">
      <xdr:nvSpPr>
        <xdr:cNvPr id="1269" name="PTObj_DNode_3_33">
          <a:extLst>
            <a:ext uri="{FF2B5EF4-FFF2-40B4-BE49-F238E27FC236}">
              <a16:creationId xmlns:a16="http://schemas.microsoft.com/office/drawing/2014/main" id="{00000000-0008-0000-0100-0000F5040000}"/>
            </a:ext>
          </a:extLst>
        </xdr:cNvPr>
        <xdr:cNvSpPr/>
      </xdr:nvSpPr>
      <xdr:spPr>
        <a:xfrm>
          <a:off x="17891888" y="941324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276988</xdr:colOff>
      <xdr:row>51</xdr:row>
      <xdr:rowOff>87486</xdr:rowOff>
    </xdr:from>
    <xdr:ext cx="586058" cy="180627"/>
    <xdr:sp macro="_xll.PtreeEvent_ObjectClick" textlink="">
      <xdr:nvSpPr>
        <xdr:cNvPr id="1272" name="PTObj_DBranchName_3_33"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SpPr txBox="1"/>
      </xdr:nvSpPr>
      <xdr:spPr>
        <a:xfrm>
          <a:off x="14697838" y="9364836"/>
          <a:ext cx="58605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Bad weather</a:t>
          </a:r>
        </a:p>
      </xdr:txBody>
    </xdr:sp>
    <xdr:clientData/>
  </xdr:oneCellAnchor>
  <xdr:twoCellAnchor editAs="oneCell">
    <xdr:from>
      <xdr:col>10</xdr:col>
      <xdr:colOff>127</xdr:colOff>
      <xdr:row>49</xdr:row>
      <xdr:rowOff>86361</xdr:rowOff>
    </xdr:from>
    <xdr:to>
      <xdr:col>10</xdr:col>
      <xdr:colOff>183008</xdr:colOff>
      <xdr:row>50</xdr:row>
      <xdr:rowOff>86361</xdr:rowOff>
    </xdr:to>
    <xdr:sp macro="_xll.PtreeEvent_ObjectClick" textlink="">
      <xdr:nvSpPr>
        <xdr:cNvPr id="1273" name="PTObj_DNode_3_34">
          <a:extLst>
            <a:ext uri="{FF2B5EF4-FFF2-40B4-BE49-F238E27FC236}">
              <a16:creationId xmlns:a16="http://schemas.microsoft.com/office/drawing/2014/main" id="{00000000-0008-0000-0100-0000F9040000}"/>
            </a:ext>
          </a:extLst>
        </xdr:cNvPr>
        <xdr:cNvSpPr/>
      </xdr:nvSpPr>
      <xdr:spPr>
        <a:xfrm rot="-5400000">
          <a:off x="21130388" y="90474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276989</xdr:colOff>
      <xdr:row>49</xdr:row>
      <xdr:rowOff>87487</xdr:rowOff>
    </xdr:from>
    <xdr:ext cx="1892185" cy="180627"/>
    <xdr:sp macro="_xll.PtreeEvent_ObjectClick" textlink="">
      <xdr:nvSpPr>
        <xdr:cNvPr id="1276" name="PTObj_DBranchName_3_34"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SpPr txBox="1"/>
      </xdr:nvSpPr>
      <xdr:spPr>
        <a:xfrm>
          <a:off x="17945864" y="9002887"/>
          <a:ext cx="189218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Abandon Ship - Half the crew lose their lives</a:t>
          </a:r>
        </a:p>
      </xdr:txBody>
    </xdr:sp>
    <xdr:clientData/>
  </xdr:oneCellAnchor>
  <xdr:twoCellAnchor editAs="oneCell">
    <xdr:from>
      <xdr:col>10</xdr:col>
      <xdr:colOff>128</xdr:colOff>
      <xdr:row>55</xdr:row>
      <xdr:rowOff>86360</xdr:rowOff>
    </xdr:from>
    <xdr:to>
      <xdr:col>10</xdr:col>
      <xdr:colOff>183008</xdr:colOff>
      <xdr:row>56</xdr:row>
      <xdr:rowOff>86360</xdr:rowOff>
    </xdr:to>
    <xdr:sp macro="_xll.PtreeEvent_ObjectClick" textlink="">
      <xdr:nvSpPr>
        <xdr:cNvPr id="1277" name="PTObj_DNode_3_35">
          <a:extLst>
            <a:ext uri="{FF2B5EF4-FFF2-40B4-BE49-F238E27FC236}">
              <a16:creationId xmlns:a16="http://schemas.microsoft.com/office/drawing/2014/main" id="{00000000-0008-0000-0100-0000FD040000}"/>
            </a:ext>
          </a:extLst>
        </xdr:cNvPr>
        <xdr:cNvSpPr/>
      </xdr:nvSpPr>
      <xdr:spPr>
        <a:xfrm>
          <a:off x="21130388" y="101447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55</xdr:row>
      <xdr:rowOff>87486</xdr:rowOff>
    </xdr:from>
    <xdr:ext cx="486351" cy="180627"/>
    <xdr:sp macro="_xll.PtreeEvent_ObjectClick" textlink="">
      <xdr:nvSpPr>
        <xdr:cNvPr id="1280" name="PTObj_DBranchName_3_35"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SpPr txBox="1"/>
      </xdr:nvSpPr>
      <xdr:spPr>
        <a:xfrm>
          <a:off x="18168748" y="10145886"/>
          <a:ext cx="48635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Ride it out</a:t>
          </a:r>
        </a:p>
      </xdr:txBody>
    </xdr:sp>
    <xdr:clientData/>
  </xdr:oneCellAnchor>
  <xdr:twoCellAnchor editAs="oneCell">
    <xdr:from>
      <xdr:col>11</xdr:col>
      <xdr:colOff>128</xdr:colOff>
      <xdr:row>53</xdr:row>
      <xdr:rowOff>86360</xdr:rowOff>
    </xdr:from>
    <xdr:to>
      <xdr:col>11</xdr:col>
      <xdr:colOff>183008</xdr:colOff>
      <xdr:row>54</xdr:row>
      <xdr:rowOff>86360</xdr:rowOff>
    </xdr:to>
    <xdr:sp macro="_xll.PtreeEvent_ObjectClick" textlink="">
      <xdr:nvSpPr>
        <xdr:cNvPr id="1281" name="PTObj_DNode_3_36">
          <a:extLst>
            <a:ext uri="{FF2B5EF4-FFF2-40B4-BE49-F238E27FC236}">
              <a16:creationId xmlns:a16="http://schemas.microsoft.com/office/drawing/2014/main" id="{00000000-0008-0000-0100-000001050000}"/>
            </a:ext>
          </a:extLst>
        </xdr:cNvPr>
        <xdr:cNvSpPr/>
      </xdr:nvSpPr>
      <xdr:spPr>
        <a:xfrm rot="-5400000">
          <a:off x="24368888" y="97790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10</xdr:col>
      <xdr:colOff>276988</xdr:colOff>
      <xdr:row>53</xdr:row>
      <xdr:rowOff>87486</xdr:rowOff>
    </xdr:from>
    <xdr:ext cx="1863395" cy="180627"/>
    <xdr:sp macro="_xll.PtreeEvent_ObjectClick" textlink="">
      <xdr:nvSpPr>
        <xdr:cNvPr id="1284" name="PTObj_DBranchName_3_36"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SpPr txBox="1"/>
      </xdr:nvSpPr>
      <xdr:spPr>
        <a:xfrm>
          <a:off x="21098638" y="9726786"/>
          <a:ext cx="186339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 - Pay Penalty but Ship and Crew survive</a:t>
          </a:r>
        </a:p>
      </xdr:txBody>
    </xdr:sp>
    <xdr:clientData/>
  </xdr:oneCellAnchor>
  <xdr:twoCellAnchor editAs="oneCell">
    <xdr:from>
      <xdr:col>11</xdr:col>
      <xdr:colOff>128</xdr:colOff>
      <xdr:row>57</xdr:row>
      <xdr:rowOff>86360</xdr:rowOff>
    </xdr:from>
    <xdr:to>
      <xdr:col>11</xdr:col>
      <xdr:colOff>183008</xdr:colOff>
      <xdr:row>58</xdr:row>
      <xdr:rowOff>86360</xdr:rowOff>
    </xdr:to>
    <xdr:sp macro="_xll.PtreeEvent_ObjectClick" textlink="">
      <xdr:nvSpPr>
        <xdr:cNvPr id="1285" name="PTObj_DNode_3_37">
          <a:extLst>
            <a:ext uri="{FF2B5EF4-FFF2-40B4-BE49-F238E27FC236}">
              <a16:creationId xmlns:a16="http://schemas.microsoft.com/office/drawing/2014/main" id="{00000000-0008-0000-0100-000005050000}"/>
            </a:ext>
          </a:extLst>
        </xdr:cNvPr>
        <xdr:cNvSpPr/>
      </xdr:nvSpPr>
      <xdr:spPr>
        <a:xfrm rot="-5400000">
          <a:off x="24368888" y="105105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10</xdr:col>
      <xdr:colOff>276988</xdr:colOff>
      <xdr:row>57</xdr:row>
      <xdr:rowOff>87487</xdr:rowOff>
    </xdr:from>
    <xdr:ext cx="1062022" cy="180627"/>
    <xdr:sp macro="_xll.PtreeEvent_ObjectClick" textlink="">
      <xdr:nvSpPr>
        <xdr:cNvPr id="1288" name="PTObj_DBranchName_3_37"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SpPr txBox="1"/>
      </xdr:nvSpPr>
      <xdr:spPr>
        <a:xfrm>
          <a:off x="21407248" y="10511647"/>
          <a:ext cx="106202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 - Lose Ship and Crew</a:t>
          </a:r>
        </a:p>
      </xdr:txBody>
    </xdr:sp>
    <xdr:clientData/>
  </xdr:oneCellAnchor>
  <xdr:twoCellAnchor editAs="oneCell">
    <xdr:from>
      <xdr:col>6</xdr:col>
      <xdr:colOff>127</xdr:colOff>
      <xdr:row>63</xdr:row>
      <xdr:rowOff>86360</xdr:rowOff>
    </xdr:from>
    <xdr:to>
      <xdr:col>6</xdr:col>
      <xdr:colOff>183007</xdr:colOff>
      <xdr:row>64</xdr:row>
      <xdr:rowOff>86360</xdr:rowOff>
    </xdr:to>
    <xdr:sp macro="_xll.PtreeEvent_ObjectClick" textlink="">
      <xdr:nvSpPr>
        <xdr:cNvPr id="1162" name="PTObj_DNode_3_7">
          <a:extLst>
            <a:ext uri="{FF2B5EF4-FFF2-40B4-BE49-F238E27FC236}">
              <a16:creationId xmlns:a16="http://schemas.microsoft.com/office/drawing/2014/main" id="{64C36E95-0E36-4F52-83FA-09C521E8E8B1}"/>
            </a:ext>
          </a:extLst>
        </xdr:cNvPr>
        <xdr:cNvSpPr/>
      </xdr:nvSpPr>
      <xdr:spPr>
        <a:xfrm>
          <a:off x="8184007" y="1124204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63</xdr:row>
      <xdr:rowOff>87486</xdr:rowOff>
    </xdr:from>
    <xdr:ext cx="175753" cy="180627"/>
    <xdr:sp macro="_xll.PtreeEvent_ObjectClick" textlink="">
      <xdr:nvSpPr>
        <xdr:cNvPr id="1165" name="PTObj_DBranchName_3_7">
          <a:extLst>
            <a:ext uri="{FF2B5EF4-FFF2-40B4-BE49-F238E27FC236}">
              <a16:creationId xmlns:a16="http://schemas.microsoft.com/office/drawing/2014/main" id="{DE3AB6EF-4D2E-4622-A9DB-19BD8A4E6C27}"/>
            </a:ext>
          </a:extLst>
        </xdr:cNvPr>
        <xdr:cNvSpPr txBox="1"/>
      </xdr:nvSpPr>
      <xdr:spPr>
        <a:xfrm>
          <a:off x="5763387" y="1124316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7</xdr:col>
      <xdr:colOff>127</xdr:colOff>
      <xdr:row>61</xdr:row>
      <xdr:rowOff>86360</xdr:rowOff>
    </xdr:from>
    <xdr:to>
      <xdr:col>7</xdr:col>
      <xdr:colOff>183007</xdr:colOff>
      <xdr:row>62</xdr:row>
      <xdr:rowOff>86360</xdr:rowOff>
    </xdr:to>
    <xdr:sp macro="_xll.PtreeEvent_ObjectClick" textlink="">
      <xdr:nvSpPr>
        <xdr:cNvPr id="1166" name="PTObj_DNode_3_18">
          <a:extLst>
            <a:ext uri="{FF2B5EF4-FFF2-40B4-BE49-F238E27FC236}">
              <a16:creationId xmlns:a16="http://schemas.microsoft.com/office/drawing/2014/main" id="{079A6225-4C79-4191-912D-4E6CF99C6DDA}"/>
            </a:ext>
          </a:extLst>
        </xdr:cNvPr>
        <xdr:cNvSpPr/>
      </xdr:nvSpPr>
      <xdr:spPr>
        <a:xfrm rot="-5400000">
          <a:off x="11414887" y="112420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61</xdr:row>
      <xdr:rowOff>87486</xdr:rowOff>
    </xdr:from>
    <xdr:ext cx="196592" cy="180627"/>
    <xdr:sp macro="_xll.PtreeEvent_ObjectClick" textlink="">
      <xdr:nvSpPr>
        <xdr:cNvPr id="1169" name="PTObj_DBranchName_3_18">
          <a:extLst>
            <a:ext uri="{FF2B5EF4-FFF2-40B4-BE49-F238E27FC236}">
              <a16:creationId xmlns:a16="http://schemas.microsoft.com/office/drawing/2014/main" id="{6A7679E0-3768-490E-839B-FABE18187F64}"/>
            </a:ext>
          </a:extLst>
        </xdr:cNvPr>
        <xdr:cNvSpPr txBox="1"/>
      </xdr:nvSpPr>
      <xdr:spPr>
        <a:xfrm>
          <a:off x="8460867" y="11243166"/>
          <a:ext cx="19659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7</xdr:col>
      <xdr:colOff>127</xdr:colOff>
      <xdr:row>71</xdr:row>
      <xdr:rowOff>86360</xdr:rowOff>
    </xdr:from>
    <xdr:to>
      <xdr:col>7</xdr:col>
      <xdr:colOff>183007</xdr:colOff>
      <xdr:row>72</xdr:row>
      <xdr:rowOff>86360</xdr:rowOff>
    </xdr:to>
    <xdr:sp macro="_xll.PtreeEvent_ObjectClick" textlink="">
      <xdr:nvSpPr>
        <xdr:cNvPr id="1178" name="PTObj_DNode_3_19">
          <a:extLst>
            <a:ext uri="{FF2B5EF4-FFF2-40B4-BE49-F238E27FC236}">
              <a16:creationId xmlns:a16="http://schemas.microsoft.com/office/drawing/2014/main" id="{64C6B122-D6DB-4146-97EA-5AE4C0F2B6CC}"/>
            </a:ext>
          </a:extLst>
        </xdr:cNvPr>
        <xdr:cNvSpPr/>
      </xdr:nvSpPr>
      <xdr:spPr>
        <a:xfrm>
          <a:off x="11414887" y="1526540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71</xdr:row>
      <xdr:rowOff>87487</xdr:rowOff>
    </xdr:from>
    <xdr:ext cx="175753" cy="180627"/>
    <xdr:sp macro="_xll.PtreeEvent_ObjectClick" textlink="">
      <xdr:nvSpPr>
        <xdr:cNvPr id="1181" name="PTObj_DBranchName_3_19">
          <a:extLst>
            <a:ext uri="{FF2B5EF4-FFF2-40B4-BE49-F238E27FC236}">
              <a16:creationId xmlns:a16="http://schemas.microsoft.com/office/drawing/2014/main" id="{4E1698C7-7FAC-4DAD-90A1-24733578A1AA}"/>
            </a:ext>
          </a:extLst>
        </xdr:cNvPr>
        <xdr:cNvSpPr txBox="1"/>
      </xdr:nvSpPr>
      <xdr:spPr>
        <a:xfrm>
          <a:off x="8460867" y="1526652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8</xdr:col>
      <xdr:colOff>128</xdr:colOff>
      <xdr:row>75</xdr:row>
      <xdr:rowOff>86360</xdr:rowOff>
    </xdr:from>
    <xdr:to>
      <xdr:col>8</xdr:col>
      <xdr:colOff>183008</xdr:colOff>
      <xdr:row>76</xdr:row>
      <xdr:rowOff>86360</xdr:rowOff>
    </xdr:to>
    <xdr:sp macro="_xll.PtreeEvent_ObjectClick" textlink="">
      <xdr:nvSpPr>
        <xdr:cNvPr id="140" name="PTObj_DNode_3_41">
          <a:extLst>
            <a:ext uri="{FF2B5EF4-FFF2-40B4-BE49-F238E27FC236}">
              <a16:creationId xmlns:a16="http://schemas.microsoft.com/office/drawing/2014/main" id="{FA7C6548-C4DD-4196-8A40-43794EFA42EE}"/>
            </a:ext>
          </a:extLst>
        </xdr:cNvPr>
        <xdr:cNvSpPr/>
      </xdr:nvSpPr>
      <xdr:spPr>
        <a:xfrm>
          <a:off x="14653388" y="1599692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75</xdr:row>
      <xdr:rowOff>87487</xdr:rowOff>
    </xdr:from>
    <xdr:ext cx="586058" cy="180627"/>
    <xdr:sp macro="_xll.PtreeEvent_ObjectClick" textlink="">
      <xdr:nvSpPr>
        <xdr:cNvPr id="143" name="PTObj_DBranchName_3_41">
          <a:extLst>
            <a:ext uri="{FF2B5EF4-FFF2-40B4-BE49-F238E27FC236}">
              <a16:creationId xmlns:a16="http://schemas.microsoft.com/office/drawing/2014/main" id="{1A71138D-C1BB-492C-8CCE-7965DD65FC14}"/>
            </a:ext>
          </a:extLst>
        </xdr:cNvPr>
        <xdr:cNvSpPr txBox="1"/>
      </xdr:nvSpPr>
      <xdr:spPr>
        <a:xfrm>
          <a:off x="11545062" y="13765387"/>
          <a:ext cx="58605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Bad weather</a:t>
          </a:r>
        </a:p>
      </xdr:txBody>
    </xdr:sp>
    <xdr:clientData/>
  </xdr:oneCellAnchor>
  <xdr:twoCellAnchor editAs="oneCell">
    <xdr:from>
      <xdr:col>9</xdr:col>
      <xdr:colOff>128</xdr:colOff>
      <xdr:row>73</xdr:row>
      <xdr:rowOff>86361</xdr:rowOff>
    </xdr:from>
    <xdr:to>
      <xdr:col>9</xdr:col>
      <xdr:colOff>183008</xdr:colOff>
      <xdr:row>74</xdr:row>
      <xdr:rowOff>86361</xdr:rowOff>
    </xdr:to>
    <xdr:sp macro="_xll.PtreeEvent_ObjectClick" textlink="">
      <xdr:nvSpPr>
        <xdr:cNvPr id="144" name="PTObj_DNode_3_42">
          <a:extLst>
            <a:ext uri="{FF2B5EF4-FFF2-40B4-BE49-F238E27FC236}">
              <a16:creationId xmlns:a16="http://schemas.microsoft.com/office/drawing/2014/main" id="{CB16DA34-85D6-4580-95EA-0EEEA604FFD4}"/>
            </a:ext>
          </a:extLst>
        </xdr:cNvPr>
        <xdr:cNvSpPr/>
      </xdr:nvSpPr>
      <xdr:spPr>
        <a:xfrm rot="-5400000">
          <a:off x="17891888" y="15631161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276988</xdr:colOff>
      <xdr:row>73</xdr:row>
      <xdr:rowOff>87486</xdr:rowOff>
    </xdr:from>
    <xdr:ext cx="1892185" cy="180627"/>
    <xdr:sp macro="_xll.PtreeEvent_ObjectClick" textlink="">
      <xdr:nvSpPr>
        <xdr:cNvPr id="151" name="PTObj_DBranchName_3_42">
          <a:extLst>
            <a:ext uri="{FF2B5EF4-FFF2-40B4-BE49-F238E27FC236}">
              <a16:creationId xmlns:a16="http://schemas.microsoft.com/office/drawing/2014/main" id="{B981E38E-8FE0-4986-BEC8-BE8A8FFB2DB2}"/>
            </a:ext>
          </a:extLst>
        </xdr:cNvPr>
        <xdr:cNvSpPr txBox="1"/>
      </xdr:nvSpPr>
      <xdr:spPr>
        <a:xfrm>
          <a:off x="14697838" y="13403436"/>
          <a:ext cx="189218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Abandon Ship - Half the crew lose their lives</a:t>
          </a:r>
        </a:p>
      </xdr:txBody>
    </xdr:sp>
    <xdr:clientData/>
  </xdr:oneCellAnchor>
  <xdr:twoCellAnchor editAs="oneCell">
    <xdr:from>
      <xdr:col>9</xdr:col>
      <xdr:colOff>128</xdr:colOff>
      <xdr:row>79</xdr:row>
      <xdr:rowOff>86359</xdr:rowOff>
    </xdr:from>
    <xdr:to>
      <xdr:col>9</xdr:col>
      <xdr:colOff>183008</xdr:colOff>
      <xdr:row>80</xdr:row>
      <xdr:rowOff>86360</xdr:rowOff>
    </xdr:to>
    <xdr:sp macro="_xll.PtreeEvent_ObjectClick" textlink="">
      <xdr:nvSpPr>
        <xdr:cNvPr id="152" name="PTObj_DNode_3_43">
          <a:extLst>
            <a:ext uri="{FF2B5EF4-FFF2-40B4-BE49-F238E27FC236}">
              <a16:creationId xmlns:a16="http://schemas.microsoft.com/office/drawing/2014/main" id="{BD406F6A-9243-471C-8F6E-62FF591D43DC}"/>
            </a:ext>
          </a:extLst>
        </xdr:cNvPr>
        <xdr:cNvSpPr/>
      </xdr:nvSpPr>
      <xdr:spPr>
        <a:xfrm>
          <a:off x="17891888" y="16728439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276988</xdr:colOff>
      <xdr:row>79</xdr:row>
      <xdr:rowOff>87486</xdr:rowOff>
    </xdr:from>
    <xdr:ext cx="486351" cy="180627"/>
    <xdr:sp macro="_xll.PtreeEvent_ObjectClick" textlink="">
      <xdr:nvSpPr>
        <xdr:cNvPr id="155" name="PTObj_DBranchName_3_43">
          <a:extLst>
            <a:ext uri="{FF2B5EF4-FFF2-40B4-BE49-F238E27FC236}">
              <a16:creationId xmlns:a16="http://schemas.microsoft.com/office/drawing/2014/main" id="{E952C6D4-E31B-4267-818B-E5A68B00C013}"/>
            </a:ext>
          </a:extLst>
        </xdr:cNvPr>
        <xdr:cNvSpPr txBox="1"/>
      </xdr:nvSpPr>
      <xdr:spPr>
        <a:xfrm>
          <a:off x="14930248" y="16729566"/>
          <a:ext cx="48635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Ride it out</a:t>
          </a:r>
        </a:p>
      </xdr:txBody>
    </xdr:sp>
    <xdr:clientData/>
  </xdr:oneCellAnchor>
  <xdr:twoCellAnchor editAs="oneCell">
    <xdr:from>
      <xdr:col>10</xdr:col>
      <xdr:colOff>127</xdr:colOff>
      <xdr:row>77</xdr:row>
      <xdr:rowOff>86361</xdr:rowOff>
    </xdr:from>
    <xdr:to>
      <xdr:col>10</xdr:col>
      <xdr:colOff>183008</xdr:colOff>
      <xdr:row>78</xdr:row>
      <xdr:rowOff>86361</xdr:rowOff>
    </xdr:to>
    <xdr:sp macro="_xll.PtreeEvent_ObjectClick" textlink="">
      <xdr:nvSpPr>
        <xdr:cNvPr id="156" name="PTObj_DNode_3_44">
          <a:extLst>
            <a:ext uri="{FF2B5EF4-FFF2-40B4-BE49-F238E27FC236}">
              <a16:creationId xmlns:a16="http://schemas.microsoft.com/office/drawing/2014/main" id="{646BBB51-6D27-4AD6-8563-8E26A0B29FCD}"/>
            </a:ext>
          </a:extLst>
        </xdr:cNvPr>
        <xdr:cNvSpPr/>
      </xdr:nvSpPr>
      <xdr:spPr>
        <a:xfrm rot="-5400000">
          <a:off x="21130388" y="163626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77</xdr:row>
      <xdr:rowOff>87486</xdr:rowOff>
    </xdr:from>
    <xdr:ext cx="1863395" cy="180627"/>
    <xdr:sp macro="_xll.PtreeEvent_ObjectClick" textlink="">
      <xdr:nvSpPr>
        <xdr:cNvPr id="159" name="PTObj_DBranchName_3_44">
          <a:extLst>
            <a:ext uri="{FF2B5EF4-FFF2-40B4-BE49-F238E27FC236}">
              <a16:creationId xmlns:a16="http://schemas.microsoft.com/office/drawing/2014/main" id="{9EBD1688-532D-4E5B-BBBD-4298E33FE9A0}"/>
            </a:ext>
          </a:extLst>
        </xdr:cNvPr>
        <xdr:cNvSpPr txBox="1"/>
      </xdr:nvSpPr>
      <xdr:spPr>
        <a:xfrm>
          <a:off x="18168748" y="16363806"/>
          <a:ext cx="186339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 - Pay Penalty but Ship and Crew survive</a:t>
          </a:r>
        </a:p>
      </xdr:txBody>
    </xdr:sp>
    <xdr:clientData/>
  </xdr:oneCellAnchor>
  <xdr:twoCellAnchor editAs="oneCell">
    <xdr:from>
      <xdr:col>10</xdr:col>
      <xdr:colOff>128</xdr:colOff>
      <xdr:row>81</xdr:row>
      <xdr:rowOff>86360</xdr:rowOff>
    </xdr:from>
    <xdr:to>
      <xdr:col>10</xdr:col>
      <xdr:colOff>183008</xdr:colOff>
      <xdr:row>82</xdr:row>
      <xdr:rowOff>86360</xdr:rowOff>
    </xdr:to>
    <xdr:sp macro="_xll.PtreeEvent_ObjectClick" textlink="">
      <xdr:nvSpPr>
        <xdr:cNvPr id="1289" name="PTObj_DNode_3_45">
          <a:extLst>
            <a:ext uri="{FF2B5EF4-FFF2-40B4-BE49-F238E27FC236}">
              <a16:creationId xmlns:a16="http://schemas.microsoft.com/office/drawing/2014/main" id="{2F0B2F56-714B-476F-8837-56BA7A5C7603}"/>
            </a:ext>
          </a:extLst>
        </xdr:cNvPr>
        <xdr:cNvSpPr/>
      </xdr:nvSpPr>
      <xdr:spPr>
        <a:xfrm rot="-5400000">
          <a:off x="21130388" y="170942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81</xdr:row>
      <xdr:rowOff>87487</xdr:rowOff>
    </xdr:from>
    <xdr:ext cx="1062022" cy="180627"/>
    <xdr:sp macro="_xll.PtreeEvent_ObjectClick" textlink="">
      <xdr:nvSpPr>
        <xdr:cNvPr id="1292" name="PTObj_DBranchName_3_45">
          <a:extLst>
            <a:ext uri="{FF2B5EF4-FFF2-40B4-BE49-F238E27FC236}">
              <a16:creationId xmlns:a16="http://schemas.microsoft.com/office/drawing/2014/main" id="{56239351-FC4C-4FDD-B113-CA9CA6544F7F}"/>
            </a:ext>
          </a:extLst>
        </xdr:cNvPr>
        <xdr:cNvSpPr txBox="1"/>
      </xdr:nvSpPr>
      <xdr:spPr>
        <a:xfrm>
          <a:off x="18168748" y="17095327"/>
          <a:ext cx="106202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 - Lose Ship and Crew</a:t>
          </a:r>
        </a:p>
      </xdr:txBody>
    </xdr:sp>
    <xdr:clientData/>
  </xdr:oneCellAnchor>
  <xdr:twoCellAnchor editAs="oneCell">
    <xdr:from>
      <xdr:col>8</xdr:col>
      <xdr:colOff>127</xdr:colOff>
      <xdr:row>67</xdr:row>
      <xdr:rowOff>90170</xdr:rowOff>
    </xdr:from>
    <xdr:to>
      <xdr:col>8</xdr:col>
      <xdr:colOff>190627</xdr:colOff>
      <xdr:row>68</xdr:row>
      <xdr:rowOff>90170</xdr:rowOff>
    </xdr:to>
    <xdr:sp macro="_xll.PtreeEvent_ObjectClick" textlink="">
      <xdr:nvSpPr>
        <xdr:cNvPr id="6" name="PTObj_DNode_3_20">
          <a:extLst>
            <a:ext uri="{FF2B5EF4-FFF2-40B4-BE49-F238E27FC236}">
              <a16:creationId xmlns:a16="http://schemas.microsoft.com/office/drawing/2014/main" id="{04B19F96-9E21-40FB-830D-EC09DF11E39E}"/>
            </a:ext>
          </a:extLst>
        </xdr:cNvPr>
        <xdr:cNvSpPr/>
      </xdr:nvSpPr>
      <xdr:spPr>
        <a:xfrm>
          <a:off x="14420977" y="12282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276987</xdr:colOff>
      <xdr:row>67</xdr:row>
      <xdr:rowOff>95107</xdr:rowOff>
    </xdr:from>
    <xdr:ext cx="670761" cy="180627"/>
    <xdr:sp macro="_xll.PtreeEvent_ObjectClick" textlink="">
      <xdr:nvSpPr>
        <xdr:cNvPr id="9" name="PTObj_DBranchName_3_20">
          <a:extLst>
            <a:ext uri="{FF2B5EF4-FFF2-40B4-BE49-F238E27FC236}">
              <a16:creationId xmlns:a16="http://schemas.microsoft.com/office/drawing/2014/main" id="{1EA2165A-643A-4893-8ED4-95A833BC11B8}"/>
            </a:ext>
          </a:extLst>
        </xdr:cNvPr>
        <xdr:cNvSpPr txBox="1"/>
      </xdr:nvSpPr>
      <xdr:spPr>
        <a:xfrm>
          <a:off x="11545062" y="12287107"/>
          <a:ext cx="67076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Weather holds</a:t>
          </a:r>
        </a:p>
      </xdr:txBody>
    </xdr:sp>
    <xdr:clientData/>
  </xdr:oneCellAnchor>
  <xdr:twoCellAnchor editAs="oneCell">
    <xdr:from>
      <xdr:col>9</xdr:col>
      <xdr:colOff>127</xdr:colOff>
      <xdr:row>65</xdr:row>
      <xdr:rowOff>90170</xdr:rowOff>
    </xdr:from>
    <xdr:to>
      <xdr:col>9</xdr:col>
      <xdr:colOff>190627</xdr:colOff>
      <xdr:row>66</xdr:row>
      <xdr:rowOff>90170</xdr:rowOff>
    </xdr:to>
    <xdr:sp macro="_xll.PtreeEvent_ObjectClick" textlink="">
      <xdr:nvSpPr>
        <xdr:cNvPr id="10" name="PTObj_DNode_3_21">
          <a:extLst>
            <a:ext uri="{FF2B5EF4-FFF2-40B4-BE49-F238E27FC236}">
              <a16:creationId xmlns:a16="http://schemas.microsoft.com/office/drawing/2014/main" id="{E2774043-42E7-4222-AB2F-4B8E3FFD831E}"/>
            </a:ext>
          </a:extLst>
        </xdr:cNvPr>
        <xdr:cNvSpPr/>
      </xdr:nvSpPr>
      <xdr:spPr>
        <a:xfrm rot="-5400000">
          <a:off x="17573752" y="11901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65</xdr:row>
      <xdr:rowOff>95107</xdr:rowOff>
    </xdr:from>
    <xdr:ext cx="1643079" cy="180627"/>
    <xdr:sp macro="_xll.PtreeEvent_ObjectClick" textlink="">
      <xdr:nvSpPr>
        <xdr:cNvPr id="13" name="PTObj_DBranchName_3_21">
          <a:extLst>
            <a:ext uri="{FF2B5EF4-FFF2-40B4-BE49-F238E27FC236}">
              <a16:creationId xmlns:a16="http://schemas.microsoft.com/office/drawing/2014/main" id="{57CAC608-E867-4670-B3AA-41714505EEDE}"/>
            </a:ext>
          </a:extLst>
        </xdr:cNvPr>
        <xdr:cNvSpPr txBox="1"/>
      </xdr:nvSpPr>
      <xdr:spPr>
        <a:xfrm>
          <a:off x="14701647" y="11906107"/>
          <a:ext cx="164307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Founders off the coast - Abandon ship</a:t>
          </a:r>
        </a:p>
      </xdr:txBody>
    </xdr:sp>
    <xdr:clientData/>
  </xdr:oneCellAnchor>
  <xdr:twoCellAnchor editAs="oneCell">
    <xdr:from>
      <xdr:col>9</xdr:col>
      <xdr:colOff>127</xdr:colOff>
      <xdr:row>69</xdr:row>
      <xdr:rowOff>90170</xdr:rowOff>
    </xdr:from>
    <xdr:to>
      <xdr:col>9</xdr:col>
      <xdr:colOff>190627</xdr:colOff>
      <xdr:row>70</xdr:row>
      <xdr:rowOff>90170</xdr:rowOff>
    </xdr:to>
    <xdr:sp macro="_xll.PtreeEvent_ObjectClick" textlink="">
      <xdr:nvSpPr>
        <xdr:cNvPr id="14" name="PTObj_DNode_3_22">
          <a:extLst>
            <a:ext uri="{FF2B5EF4-FFF2-40B4-BE49-F238E27FC236}">
              <a16:creationId xmlns:a16="http://schemas.microsoft.com/office/drawing/2014/main" id="{C06EFE10-38A0-49E3-A0B4-A9B9F7B9180D}"/>
            </a:ext>
          </a:extLst>
        </xdr:cNvPr>
        <xdr:cNvSpPr/>
      </xdr:nvSpPr>
      <xdr:spPr>
        <a:xfrm rot="-5400000">
          <a:off x="17669002" y="1266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69</xdr:row>
      <xdr:rowOff>95107</xdr:rowOff>
    </xdr:from>
    <xdr:ext cx="1465273" cy="180627"/>
    <xdr:sp macro="_xll.PtreeEvent_ObjectClick" textlink="">
      <xdr:nvSpPr>
        <xdr:cNvPr id="17" name="PTObj_DBranchName_3_22">
          <a:extLst>
            <a:ext uri="{FF2B5EF4-FFF2-40B4-BE49-F238E27FC236}">
              <a16:creationId xmlns:a16="http://schemas.microsoft.com/office/drawing/2014/main" id="{4B259E7E-E853-4AFD-956F-FD702859F887}"/>
            </a:ext>
          </a:extLst>
        </xdr:cNvPr>
        <xdr:cNvSpPr txBox="1"/>
      </xdr:nvSpPr>
      <xdr:spPr>
        <a:xfrm>
          <a:off x="14701647" y="12668107"/>
          <a:ext cx="146527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Drifts to Australia - Wait for a tow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L83"/>
  <sheetViews>
    <sheetView tabSelected="1" zoomScale="80" zoomScaleNormal="80" workbookViewId="0">
      <selection activeCell="G33" sqref="G33"/>
    </sheetView>
  </sheetViews>
  <sheetFormatPr baseColWidth="10" defaultColWidth="8.83203125" defaultRowHeight="15" x14ac:dyDescent="0.2"/>
  <cols>
    <col min="3" max="3" width="18.83203125" customWidth="1"/>
    <col min="4" max="4" width="23.1640625" customWidth="1"/>
    <col min="5" max="5" width="22.33203125" customWidth="1"/>
    <col min="6" max="6" width="39.33203125" customWidth="1"/>
    <col min="7" max="7" width="47.1640625" customWidth="1"/>
    <col min="8" max="8" width="47.33203125" customWidth="1"/>
    <col min="9" max="9" width="48.6640625" customWidth="1"/>
    <col min="10" max="12" width="47.33203125" customWidth="1"/>
  </cols>
  <sheetData>
    <row r="6" spans="3:8" ht="14.5" customHeight="1" x14ac:dyDescent="0.2">
      <c r="D6" s="8" t="b">
        <f>_xll.PTreeNodeDecision(treeCalc_3!$F$2,2)</f>
        <v>0</v>
      </c>
      <c r="E6" s="4">
        <f>_xll.PTreeNodeProbability(treeCalc_3!$F$2,2)</f>
        <v>0</v>
      </c>
    </row>
    <row r="7" spans="3:8" ht="14.5" customHeight="1" x14ac:dyDescent="0.2">
      <c r="D7" s="5">
        <v>-6000</v>
      </c>
      <c r="E7" s="3">
        <f>_xll.PTreeNodeValue(treeCalc_3!$F$2,2)</f>
        <v>-6000</v>
      </c>
    </row>
    <row r="8" spans="3:8" ht="14.5" customHeight="1" x14ac:dyDescent="0.2">
      <c r="C8" s="5"/>
      <c r="D8" s="6" t="s">
        <v>0</v>
      </c>
    </row>
    <row r="9" spans="3:8" ht="14.5" customHeight="1" x14ac:dyDescent="0.2">
      <c r="C9" s="5"/>
      <c r="D9" s="7">
        <f>_xll.PTreeNodeValue(treeCalc_3!$F$2,1)</f>
        <v>-3045.0400000000004</v>
      </c>
    </row>
    <row r="10" spans="3:8" ht="14.5" customHeight="1" x14ac:dyDescent="0.2">
      <c r="F10" s="11">
        <v>0.8</v>
      </c>
      <c r="G10" s="4">
        <f>_xll.PTreeNodeProbability(treeCalc_3!$F$2,8)</f>
        <v>0.64000000000000012</v>
      </c>
    </row>
    <row r="11" spans="3:8" ht="14.5" customHeight="1" x14ac:dyDescent="0.2">
      <c r="F11" s="5">
        <v>0</v>
      </c>
      <c r="G11" s="3">
        <f>_xll.PTreeNodeValue(treeCalc_3!$F$2,8)</f>
        <v>0</v>
      </c>
    </row>
    <row r="12" spans="3:8" ht="14.5" customHeight="1" x14ac:dyDescent="0.2">
      <c r="E12" s="11">
        <v>0.8</v>
      </c>
      <c r="F12" s="9" t="s">
        <v>1</v>
      </c>
    </row>
    <row r="13" spans="3:8" ht="14.5" customHeight="1" x14ac:dyDescent="0.2">
      <c r="E13" s="5">
        <v>0</v>
      </c>
      <c r="F13" s="10">
        <f>_xll.PTreeNodeValue(treeCalc_3!$F$2,4)</f>
        <v>-1466.5500000000002</v>
      </c>
    </row>
    <row r="14" spans="3:8" ht="14.5" customHeight="1" x14ac:dyDescent="0.2">
      <c r="G14" s="11">
        <v>0.75</v>
      </c>
      <c r="H14" s="4">
        <f>_xll.PTreeNodeProbability(treeCalc_3!$F$2,10)</f>
        <v>0.12000000000000002</v>
      </c>
    </row>
    <row r="15" spans="3:8" ht="14.5" customHeight="1" x14ac:dyDescent="0.2">
      <c r="G15" s="5">
        <v>-6000</v>
      </c>
      <c r="H15" s="3">
        <f>_xll.PTreeNodeValue(treeCalc_3!$F$2,10)</f>
        <v>-6000</v>
      </c>
    </row>
    <row r="16" spans="3:8" ht="14.5" customHeight="1" x14ac:dyDescent="0.2">
      <c r="F16" s="11">
        <v>0.2</v>
      </c>
      <c r="G16" s="9" t="s">
        <v>2</v>
      </c>
    </row>
    <row r="17" spans="4:11" ht="14.5" customHeight="1" x14ac:dyDescent="0.2">
      <c r="F17" s="5">
        <v>0</v>
      </c>
      <c r="G17" s="10">
        <f>_xll.PTreeNodeValue(treeCalc_3!$F$2,9)</f>
        <v>-7332.75</v>
      </c>
    </row>
    <row r="18" spans="4:11" ht="14.5" customHeight="1" x14ac:dyDescent="0.2">
      <c r="H18" s="8" t="b">
        <f>_xll.PTreeNodeDecision(treeCalc_3!$F$2,12)</f>
        <v>0</v>
      </c>
      <c r="I18" s="4">
        <f>_xll.PTreeNodeProbability(treeCalc_3!$F$2,12)</f>
        <v>0</v>
      </c>
    </row>
    <row r="19" spans="4:11" ht="14.5" customHeight="1" x14ac:dyDescent="0.2">
      <c r="H19" s="5">
        <v>-40000</v>
      </c>
      <c r="I19" s="3">
        <f>_xll.PTreeNodeValue(treeCalc_3!$F$2,12)</f>
        <v>-40000</v>
      </c>
    </row>
    <row r="20" spans="4:11" ht="14.5" customHeight="1" x14ac:dyDescent="0.2">
      <c r="G20" s="11">
        <v>0.25</v>
      </c>
      <c r="H20" s="6" t="s">
        <v>3</v>
      </c>
    </row>
    <row r="21" spans="4:11" ht="14.5" customHeight="1" x14ac:dyDescent="0.2">
      <c r="G21" s="5">
        <v>0</v>
      </c>
      <c r="H21" s="7">
        <f>_xll.PTreeNodeValue(treeCalc_3!$F$2,11)</f>
        <v>-11331</v>
      </c>
    </row>
    <row r="22" spans="4:11" ht="14.5" customHeight="1" x14ac:dyDescent="0.2">
      <c r="J22" s="11">
        <v>0.9</v>
      </c>
      <c r="K22" s="4">
        <f>_xll.PTreeNodeProbability(treeCalc_3!$F$2,15)</f>
        <v>9.0000000000000028E-3</v>
      </c>
    </row>
    <row r="23" spans="4:11" ht="14.5" customHeight="1" x14ac:dyDescent="0.2">
      <c r="J23" s="5">
        <v>-50360</v>
      </c>
      <c r="K23" s="3">
        <f>_xll.PTreeNodeValue(treeCalc_3!$F$2,15)</f>
        <v>-50360</v>
      </c>
    </row>
    <row r="24" spans="4:11" ht="14.5" customHeight="1" x14ac:dyDescent="0.2">
      <c r="I24" s="11">
        <v>0.25</v>
      </c>
      <c r="J24" s="9" t="s">
        <v>4</v>
      </c>
    </row>
    <row r="25" spans="4:11" ht="14.5" customHeight="1" x14ac:dyDescent="0.2">
      <c r="I25" s="5">
        <v>0</v>
      </c>
      <c r="J25" s="10">
        <f>_xll.PTreeNodeValue(treeCalc_3!$F$2,14)</f>
        <v>-45324</v>
      </c>
    </row>
    <row r="26" spans="4:11" ht="14.5" customHeight="1" x14ac:dyDescent="0.2">
      <c r="J26" s="11">
        <v>0.1</v>
      </c>
      <c r="K26" s="4">
        <f>_xll.PTreeNodeProbability(treeCalc_3!$F$2,16)</f>
        <v>1.0000000000000002E-3</v>
      </c>
    </row>
    <row r="27" spans="4:11" ht="14.5" customHeight="1" x14ac:dyDescent="0.2">
      <c r="J27" s="5">
        <v>0</v>
      </c>
      <c r="K27" s="3">
        <f>_xll.PTreeNodeValue(treeCalc_3!$F$2,16)</f>
        <v>0</v>
      </c>
    </row>
    <row r="28" spans="4:11" ht="14.5" customHeight="1" x14ac:dyDescent="0.2">
      <c r="H28" s="8" t="b">
        <f>_xll.PTreeNodeDecision(treeCalc_3!$F$2,13)</f>
        <v>1</v>
      </c>
      <c r="I28" s="9" t="s">
        <v>5</v>
      </c>
    </row>
    <row r="29" spans="4:11" ht="14.5" customHeight="1" x14ac:dyDescent="0.2">
      <c r="H29" s="5">
        <v>0</v>
      </c>
      <c r="I29" s="10">
        <f>_xll.PTreeNodeValue(treeCalc_3!$F$2,13)</f>
        <v>-11331</v>
      </c>
    </row>
    <row r="30" spans="4:11" ht="14.5" customHeight="1" x14ac:dyDescent="0.2">
      <c r="I30" s="11">
        <v>0.75</v>
      </c>
      <c r="J30" s="4">
        <f>_xll.PTreeNodeProbability(treeCalc_3!$F$2,17)</f>
        <v>3.0000000000000006E-2</v>
      </c>
    </row>
    <row r="31" spans="4:11" ht="14.5" customHeight="1" x14ac:dyDescent="0.2">
      <c r="I31" s="5">
        <v>0</v>
      </c>
      <c r="J31" s="3">
        <f>_xll.PTreeNodeValue(treeCalc_3!$F$2,17)</f>
        <v>0</v>
      </c>
    </row>
    <row r="32" spans="4:11" ht="14.5" customHeight="1" x14ac:dyDescent="0.2">
      <c r="D32" s="8" t="b">
        <f>_xll.PTreeNodeDecision(treeCalc_3!$F$2,3)</f>
        <v>1</v>
      </c>
      <c r="E32" s="9" t="s">
        <v>6</v>
      </c>
    </row>
    <row r="33" spans="4:11" ht="14.5" customHeight="1" x14ac:dyDescent="0.2">
      <c r="D33" s="5">
        <v>0</v>
      </c>
      <c r="E33" s="10">
        <f>_xll.PTreeNodeValue(treeCalc_3!$F$2,3)</f>
        <v>-3045.0400000000004</v>
      </c>
    </row>
    <row r="34" spans="4:11" ht="14.5" customHeight="1" x14ac:dyDescent="0.2">
      <c r="G34" s="11">
        <v>0.75</v>
      </c>
      <c r="H34" s="4">
        <f>_xll.PTreeNodeProbability(treeCalc_3!$F$2,28)</f>
        <v>0.15000000000000002</v>
      </c>
    </row>
    <row r="35" spans="4:11" ht="14.5" customHeight="1" x14ac:dyDescent="0.2">
      <c r="G35" s="5">
        <v>-6000</v>
      </c>
      <c r="H35" s="3">
        <f>_xll.PTreeNodeValue(treeCalc_3!$F$2,28)</f>
        <v>-6000</v>
      </c>
    </row>
    <row r="36" spans="4:11" ht="14.5" customHeight="1" x14ac:dyDescent="0.2">
      <c r="F36" s="8" t="b">
        <f>_xll.PTreeNodeDecision(treeCalc_3!$F$2,6)</f>
        <v>1</v>
      </c>
      <c r="G36" s="9" t="s">
        <v>2</v>
      </c>
    </row>
    <row r="37" spans="4:11" ht="14.5" customHeight="1" x14ac:dyDescent="0.2">
      <c r="F37" s="5">
        <v>0</v>
      </c>
      <c r="G37" s="10">
        <f>_xll.PTreeNodeValue(treeCalc_3!$F$2,6)</f>
        <v>-9359</v>
      </c>
    </row>
    <row r="38" spans="4:11" ht="14.5" customHeight="1" x14ac:dyDescent="0.2">
      <c r="H38" s="8" t="b">
        <f>_xll.PTreeNodeDecision(treeCalc_3!$F$2,26)</f>
        <v>0</v>
      </c>
      <c r="I38" s="4">
        <f>_xll.PTreeNodeProbability(treeCalc_3!$F$2,26)</f>
        <v>0</v>
      </c>
    </row>
    <row r="39" spans="4:11" ht="14.5" customHeight="1" x14ac:dyDescent="0.2">
      <c r="H39" s="5">
        <v>-40000</v>
      </c>
      <c r="I39" s="3">
        <f>_xll.PTreeNodeValue(treeCalc_3!$F$2,26)</f>
        <v>-40000</v>
      </c>
    </row>
    <row r="40" spans="4:11" ht="14.5" customHeight="1" x14ac:dyDescent="0.2">
      <c r="G40" s="11">
        <v>0.25</v>
      </c>
      <c r="H40" s="6" t="s">
        <v>7</v>
      </c>
    </row>
    <row r="41" spans="4:11" ht="14.5" customHeight="1" x14ac:dyDescent="0.2">
      <c r="G41" s="5">
        <v>0</v>
      </c>
      <c r="H41" s="7">
        <f>_xll.PTreeNodeValue(treeCalc_3!$F$2,29)</f>
        <v>-19436</v>
      </c>
    </row>
    <row r="42" spans="4:11" ht="14.5" customHeight="1" x14ac:dyDescent="0.2">
      <c r="J42" s="11">
        <v>0.5</v>
      </c>
      <c r="K42" s="4">
        <f>_xll.PTreeNodeProbability(treeCalc_3!$F$2,31)</f>
        <v>2.0000000000000004E-2</v>
      </c>
    </row>
    <row r="43" spans="4:11" ht="14.5" customHeight="1" x14ac:dyDescent="0.2">
      <c r="J43" s="5">
        <v>-40000</v>
      </c>
      <c r="K43" s="3">
        <f>_xll.PTreeNodeValue(treeCalc_3!$F$2,31)</f>
        <v>-40000</v>
      </c>
    </row>
    <row r="44" spans="4:11" ht="14.5" customHeight="1" x14ac:dyDescent="0.2">
      <c r="I44" s="11">
        <v>0.8</v>
      </c>
      <c r="J44" s="9" t="s">
        <v>8</v>
      </c>
    </row>
    <row r="45" spans="4:11" ht="14.5" customHeight="1" x14ac:dyDescent="0.2">
      <c r="I45" s="5">
        <v>0</v>
      </c>
      <c r="J45" s="10">
        <f>_xll.PTreeNodeValue(treeCalc_3!$F$2,30)</f>
        <v>-23000</v>
      </c>
    </row>
    <row r="46" spans="4:11" ht="14.5" customHeight="1" x14ac:dyDescent="0.2">
      <c r="J46" s="11">
        <v>0.5</v>
      </c>
      <c r="K46" s="4">
        <f>_xll.PTreeNodeProbability(treeCalc_3!$F$2,32)</f>
        <v>2.0000000000000004E-2</v>
      </c>
    </row>
    <row r="47" spans="4:11" ht="14.5" customHeight="1" x14ac:dyDescent="0.2">
      <c r="J47" s="5">
        <v>-6000</v>
      </c>
      <c r="K47" s="3">
        <f>_xll.PTreeNodeValue(treeCalc_3!$F$2,32)</f>
        <v>-6000</v>
      </c>
    </row>
    <row r="48" spans="4:11" ht="14.5" customHeight="1" x14ac:dyDescent="0.2">
      <c r="H48" s="8" t="b">
        <f>_xll.PTreeNodeDecision(treeCalc_3!$F$2,27)</f>
        <v>1</v>
      </c>
      <c r="I48" s="9" t="s">
        <v>1</v>
      </c>
    </row>
    <row r="49" spans="5:12" ht="14.5" customHeight="1" x14ac:dyDescent="0.2">
      <c r="H49" s="5">
        <v>0</v>
      </c>
      <c r="I49" s="10">
        <f>_xll.PTreeNodeValue(treeCalc_3!$F$2,27)</f>
        <v>-19436</v>
      </c>
    </row>
    <row r="50" spans="5:12" ht="14.5" customHeight="1" x14ac:dyDescent="0.2">
      <c r="J50" s="8" t="b">
        <f>_xll.PTreeNodeDecision(treeCalc_3!$F$2,34)</f>
        <v>1</v>
      </c>
      <c r="K50" s="4">
        <f>_xll.PTreeNodeProbability(treeCalc_3!$F$2,34)</f>
        <v>1.0000000000000002E-2</v>
      </c>
    </row>
    <row r="51" spans="5:12" ht="14.5" customHeight="1" x14ac:dyDescent="0.2">
      <c r="J51" s="5">
        <v>-5180</v>
      </c>
      <c r="K51" s="3">
        <f>_xll.PTreeNodeValue(treeCalc_3!$F$2,34)</f>
        <v>-5180</v>
      </c>
    </row>
    <row r="52" spans="5:12" ht="14.5" customHeight="1" x14ac:dyDescent="0.2">
      <c r="I52" s="11">
        <v>0.2</v>
      </c>
      <c r="J52" s="6" t="s">
        <v>3</v>
      </c>
    </row>
    <row r="53" spans="5:12" ht="14.5" customHeight="1" x14ac:dyDescent="0.2">
      <c r="I53" s="5">
        <v>0</v>
      </c>
      <c r="J53" s="7">
        <f>_xll.PTreeNodeValue(treeCalc_3!$F$2,33)</f>
        <v>-5180</v>
      </c>
    </row>
    <row r="54" spans="5:12" ht="14.5" customHeight="1" x14ac:dyDescent="0.2">
      <c r="K54" s="11">
        <v>0.1</v>
      </c>
      <c r="L54" s="4">
        <f>_xll.PTreeNodeProbability(treeCalc_3!$F$2,36)</f>
        <v>0</v>
      </c>
    </row>
    <row r="55" spans="5:12" ht="14.5" customHeight="1" x14ac:dyDescent="0.2">
      <c r="K55" s="5">
        <v>-6000</v>
      </c>
      <c r="L55" s="3">
        <f>_xll.PTreeNodeValue(treeCalc_3!$F$2,36)</f>
        <v>-6000</v>
      </c>
    </row>
    <row r="56" spans="5:12" ht="14.5" customHeight="1" x14ac:dyDescent="0.2">
      <c r="J56" s="8" t="b">
        <f>_xll.PTreeNodeDecision(treeCalc_3!$F$2,35)</f>
        <v>0</v>
      </c>
      <c r="K56" s="9" t="s">
        <v>9</v>
      </c>
    </row>
    <row r="57" spans="5:12" ht="14.5" customHeight="1" x14ac:dyDescent="0.2">
      <c r="J57" s="5">
        <v>0</v>
      </c>
      <c r="K57" s="10">
        <f>_xll.PTreeNodeValue(treeCalc_3!$F$2,35)</f>
        <v>-45924</v>
      </c>
    </row>
    <row r="58" spans="5:12" ht="14.5" customHeight="1" x14ac:dyDescent="0.2">
      <c r="K58" s="11">
        <v>0.9</v>
      </c>
      <c r="L58" s="4">
        <f>_xll.PTreeNodeProbability(treeCalc_3!$F$2,37)</f>
        <v>0</v>
      </c>
    </row>
    <row r="59" spans="5:12" ht="14.5" customHeight="1" x14ac:dyDescent="0.2">
      <c r="K59" s="5">
        <v>-50360</v>
      </c>
      <c r="L59" s="3">
        <f>_xll.PTreeNodeValue(treeCalc_3!$F$2,37)</f>
        <v>-50360</v>
      </c>
    </row>
    <row r="60" spans="5:12" ht="14.5" customHeight="1" x14ac:dyDescent="0.2">
      <c r="E60" s="11">
        <v>0.2</v>
      </c>
      <c r="F60" s="6" t="s">
        <v>10</v>
      </c>
    </row>
    <row r="61" spans="5:12" ht="14.5" customHeight="1" x14ac:dyDescent="0.2">
      <c r="E61" s="5">
        <v>0</v>
      </c>
      <c r="F61" s="7">
        <f>_xll.PTreeNodeValue(treeCalc_3!$F$2,5)</f>
        <v>-9359</v>
      </c>
    </row>
    <row r="62" spans="5:12" ht="14.5" customHeight="1" x14ac:dyDescent="0.2">
      <c r="G62" s="8" t="b">
        <f>_xll.PTreeNodeDecision(treeCalc_3!$F$2,18)</f>
        <v>0</v>
      </c>
      <c r="H62" s="4">
        <f>_xll.PTreeNodeProbability(treeCalc_3!$F$2,18)</f>
        <v>0</v>
      </c>
    </row>
    <row r="63" spans="5:12" ht="14.5" customHeight="1" x14ac:dyDescent="0.2">
      <c r="G63" s="5">
        <v>-40000</v>
      </c>
      <c r="H63" s="3">
        <f>_xll.PTreeNodeValue(treeCalc_3!$F$2,18)</f>
        <v>-40000</v>
      </c>
    </row>
    <row r="64" spans="5:12" ht="14.5" customHeight="1" x14ac:dyDescent="0.2">
      <c r="F64" s="8" t="b">
        <f>_xll.PTreeNodeDecision(treeCalc_3!$F$2,7)</f>
        <v>0</v>
      </c>
      <c r="G64" s="6" t="s">
        <v>11</v>
      </c>
    </row>
    <row r="65" spans="6:11" ht="14.5" customHeight="1" x14ac:dyDescent="0.2">
      <c r="F65" s="5">
        <v>0</v>
      </c>
      <c r="G65" s="7">
        <f>_xll.PTreeNodeValue(treeCalc_3!$F$2,7)</f>
        <v>-19436</v>
      </c>
    </row>
    <row r="66" spans="6:11" ht="15" customHeight="1" x14ac:dyDescent="0.2">
      <c r="I66" s="11">
        <v>0.5</v>
      </c>
      <c r="J66" s="4">
        <f>_xll.PTreeNodeProbability(treeCalc_3!$F$2,21)</f>
        <v>0</v>
      </c>
    </row>
    <row r="67" spans="6:11" ht="15" customHeight="1" x14ac:dyDescent="0.2">
      <c r="I67" s="5">
        <v>-40000</v>
      </c>
      <c r="J67" s="3">
        <f>_xll.PTreeNodeValue(treeCalc_3!$F$2,21)</f>
        <v>-40000</v>
      </c>
    </row>
    <row r="68" spans="6:11" ht="15" customHeight="1" x14ac:dyDescent="0.2">
      <c r="H68" s="11">
        <v>0.8</v>
      </c>
      <c r="I68" s="9" t="s">
        <v>8</v>
      </c>
    </row>
    <row r="69" spans="6:11" ht="15" customHeight="1" x14ac:dyDescent="0.2">
      <c r="H69" s="5">
        <v>0</v>
      </c>
      <c r="I69" s="10">
        <f>_xll.PTreeNodeValue(treeCalc_3!$F$2,20)</f>
        <v>-23000</v>
      </c>
    </row>
    <row r="70" spans="6:11" ht="15" customHeight="1" x14ac:dyDescent="0.2">
      <c r="I70" s="11">
        <v>0.5</v>
      </c>
      <c r="J70" s="4">
        <f>_xll.PTreeNodeProbability(treeCalc_3!$F$2,22)</f>
        <v>0</v>
      </c>
    </row>
    <row r="71" spans="6:11" ht="15" customHeight="1" x14ac:dyDescent="0.2">
      <c r="I71" s="5">
        <v>-6000</v>
      </c>
      <c r="J71" s="3">
        <f>_xll.PTreeNodeValue(treeCalc_3!$F$2,22)</f>
        <v>-6000</v>
      </c>
    </row>
    <row r="72" spans="6:11" ht="14.5" customHeight="1" x14ac:dyDescent="0.2">
      <c r="G72" s="8" t="b">
        <f>_xll.PTreeNodeDecision(treeCalc_3!$F$2,19)</f>
        <v>1</v>
      </c>
      <c r="H72" s="9" t="s">
        <v>12</v>
      </c>
    </row>
    <row r="73" spans="6:11" ht="14.5" customHeight="1" x14ac:dyDescent="0.2">
      <c r="G73" s="5">
        <v>0</v>
      </c>
      <c r="H73" s="10">
        <f>_xll.PTreeNodeValue(treeCalc_3!$F$2,19)</f>
        <v>-19436</v>
      </c>
    </row>
    <row r="74" spans="6:11" ht="14.5" customHeight="1" x14ac:dyDescent="0.2">
      <c r="I74" s="8" t="b">
        <f>_xll.PTreeNodeDecision(treeCalc_3!$F$2,42)</f>
        <v>1</v>
      </c>
      <c r="J74" s="4">
        <f>_xll.PTreeNodeProbability(treeCalc_3!$F$2,42)</f>
        <v>0</v>
      </c>
    </row>
    <row r="75" spans="6:11" ht="14.5" customHeight="1" x14ac:dyDescent="0.2">
      <c r="I75" s="5">
        <v>-5180</v>
      </c>
      <c r="J75" s="3">
        <f>_xll.PTreeNodeValue(treeCalc_3!$F$2,42)</f>
        <v>-5180</v>
      </c>
    </row>
    <row r="76" spans="6:11" ht="14.5" customHeight="1" x14ac:dyDescent="0.2">
      <c r="H76" s="11">
        <v>0.2</v>
      </c>
      <c r="I76" s="6" t="s">
        <v>3</v>
      </c>
    </row>
    <row r="77" spans="6:11" ht="14.5" customHeight="1" x14ac:dyDescent="0.2">
      <c r="H77" s="5">
        <v>0</v>
      </c>
      <c r="I77" s="7">
        <f>_xll.PTreeNodeValue(treeCalc_3!$F$2,41)</f>
        <v>-5180</v>
      </c>
    </row>
    <row r="78" spans="6:11" ht="14.5" customHeight="1" x14ac:dyDescent="0.2">
      <c r="J78" s="11">
        <v>0.1</v>
      </c>
      <c r="K78" s="4">
        <f>_xll.PTreeNodeProbability(treeCalc_3!$F$2,44)</f>
        <v>0</v>
      </c>
    </row>
    <row r="79" spans="6:11" ht="14.5" customHeight="1" x14ac:dyDescent="0.2">
      <c r="J79" s="5">
        <v>-6000</v>
      </c>
      <c r="K79" s="3">
        <f>_xll.PTreeNodeValue(treeCalc_3!$F$2,44)</f>
        <v>-6000</v>
      </c>
    </row>
    <row r="80" spans="6:11" ht="14.5" customHeight="1" x14ac:dyDescent="0.2">
      <c r="I80" s="8" t="b">
        <f>_xll.PTreeNodeDecision(treeCalc_3!$F$2,43)</f>
        <v>0</v>
      </c>
      <c r="J80" s="9" t="s">
        <v>13</v>
      </c>
    </row>
    <row r="81" spans="9:11" ht="14.5" customHeight="1" x14ac:dyDescent="0.2">
      <c r="I81" s="5">
        <v>0</v>
      </c>
      <c r="J81" s="10">
        <f>_xll.PTreeNodeValue(treeCalc_3!$F$2,43)</f>
        <v>-5262</v>
      </c>
    </row>
    <row r="82" spans="9:11" ht="14.5" customHeight="1" x14ac:dyDescent="0.2">
      <c r="J82" s="11">
        <v>0.9</v>
      </c>
      <c r="K82" s="4">
        <f>_xll.PTreeNodeProbability(treeCalc_3!$F$2,45)</f>
        <v>0</v>
      </c>
    </row>
    <row r="83" spans="9:11" ht="14.5" customHeight="1" x14ac:dyDescent="0.2">
      <c r="J83" s="5">
        <v>-5180</v>
      </c>
      <c r="K83" s="3">
        <f>_xll.PTreeNodeValue(treeCalc_3!$F$2,45)</f>
        <v>-5180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9"/>
  <sheetViews>
    <sheetView workbookViewId="0"/>
  </sheetViews>
  <sheetFormatPr baseColWidth="10" defaultColWidth="15.6640625" defaultRowHeight="15" x14ac:dyDescent="0.2"/>
  <cols>
    <col min="1" max="16384" width="15.6640625" style="2"/>
  </cols>
  <sheetData>
    <row r="1" spans="1:16" x14ac:dyDescent="0.2">
      <c r="A1" s="2" t="s">
        <v>14</v>
      </c>
      <c r="B1" s="1" t="s">
        <v>15</v>
      </c>
      <c r="E1" s="2" t="s">
        <v>16</v>
      </c>
      <c r="F1" s="2">
        <v>3</v>
      </c>
      <c r="H1" s="2" t="s">
        <v>17</v>
      </c>
      <c r="I1" s="1" t="s">
        <v>18</v>
      </c>
      <c r="K1" s="2" t="s">
        <v>19</v>
      </c>
      <c r="L1" s="2">
        <v>100</v>
      </c>
    </row>
    <row r="2" spans="1:16" x14ac:dyDescent="0.2">
      <c r="A2" s="2" t="s">
        <v>20</v>
      </c>
      <c r="B2" s="2" t="e">
        <f>Ship!#REF!</f>
        <v>#REF!</v>
      </c>
      <c r="E2" s="2" t="s">
        <v>21</v>
      </c>
      <c r="F2" s="2">
        <f>_xll.PTreeEvaluate5(B3,$L$11:$L$69,$J$11:$J$69,$K$11:$K$69,$N$11:$N$69,$G$11:$G$69,,L1)</f>
        <v>205827</v>
      </c>
    </row>
    <row r="3" spans="1:16" x14ac:dyDescent="0.2">
      <c r="A3" s="2" t="s">
        <v>22</v>
      </c>
      <c r="B3" s="2" t="s">
        <v>23</v>
      </c>
      <c r="E3" s="2" t="s">
        <v>24</v>
      </c>
      <c r="F3" s="1" t="s">
        <v>25</v>
      </c>
      <c r="H3" s="2" t="s">
        <v>26</v>
      </c>
      <c r="I3" s="2" t="s">
        <v>27</v>
      </c>
    </row>
    <row r="4" spans="1:16" x14ac:dyDescent="0.2">
      <c r="A4" s="2" t="s">
        <v>28</v>
      </c>
      <c r="B4" s="2" t="s">
        <v>29</v>
      </c>
      <c r="E4" s="2" t="s">
        <v>30</v>
      </c>
      <c r="F4" s="1" t="s">
        <v>31</v>
      </c>
      <c r="H4" s="2" t="s">
        <v>32</v>
      </c>
      <c r="I4" s="1" t="s">
        <v>33</v>
      </c>
    </row>
    <row r="5" spans="1:16" x14ac:dyDescent="0.2">
      <c r="A5" s="2" t="s">
        <v>34</v>
      </c>
      <c r="B5" s="2">
        <v>0</v>
      </c>
      <c r="E5" s="2" t="s">
        <v>35</v>
      </c>
      <c r="F5" s="1" t="s">
        <v>31</v>
      </c>
      <c r="H5" s="2" t="s">
        <v>36</v>
      </c>
      <c r="I5" s="2" t="s">
        <v>27</v>
      </c>
    </row>
    <row r="6" spans="1:16" x14ac:dyDescent="0.2">
      <c r="A6" s="2" t="s">
        <v>37</v>
      </c>
      <c r="E6" s="2" t="s">
        <v>38</v>
      </c>
      <c r="F6" s="1" t="s">
        <v>39</v>
      </c>
      <c r="H6" s="2" t="s">
        <v>40</v>
      </c>
      <c r="I6" s="1" t="s">
        <v>33</v>
      </c>
    </row>
    <row r="7" spans="1:16" x14ac:dyDescent="0.2">
      <c r="A7" s="2" t="s">
        <v>41</v>
      </c>
      <c r="E7" s="2" t="s">
        <v>42</v>
      </c>
      <c r="F7" s="1" t="s">
        <v>43</v>
      </c>
    </row>
    <row r="8" spans="1:16" x14ac:dyDescent="0.2">
      <c r="A8" s="2" t="s">
        <v>44</v>
      </c>
      <c r="B8" s="2">
        <v>59</v>
      </c>
    </row>
    <row r="10" spans="1:16" x14ac:dyDescent="0.2">
      <c r="A10" s="2" t="s">
        <v>45</v>
      </c>
      <c r="B10" s="2" t="s">
        <v>46</v>
      </c>
      <c r="C10" s="2" t="s">
        <v>47</v>
      </c>
      <c r="D10" s="2" t="s">
        <v>48</v>
      </c>
      <c r="E10" s="2" t="s">
        <v>49</v>
      </c>
      <c r="F10" s="2" t="s">
        <v>50</v>
      </c>
      <c r="G10" s="2" t="s">
        <v>51</v>
      </c>
      <c r="H10" s="2" t="s">
        <v>52</v>
      </c>
      <c r="I10" s="2" t="s">
        <v>53</v>
      </c>
      <c r="J10" s="2" t="s">
        <v>54</v>
      </c>
      <c r="K10" s="2" t="s">
        <v>55</v>
      </c>
      <c r="L10" s="2" t="s">
        <v>22</v>
      </c>
      <c r="M10" s="2" t="s">
        <v>56</v>
      </c>
      <c r="N10" s="2" t="s">
        <v>57</v>
      </c>
      <c r="O10" s="2" t="s">
        <v>58</v>
      </c>
      <c r="P10" s="2" t="s">
        <v>59</v>
      </c>
    </row>
    <row r="11" spans="1:16" x14ac:dyDescent="0.2">
      <c r="A11" s="2">
        <f>Ship!$D$9</f>
        <v>-3045.0400000000004</v>
      </c>
      <c r="B11" s="2" t="str">
        <f>B1</f>
        <v>Hohman case</v>
      </c>
      <c r="C11" s="2">
        <v>0</v>
      </c>
      <c r="I11" s="2" t="s">
        <v>60</v>
      </c>
      <c r="J11" s="2">
        <f>Ship!$C$9</f>
        <v>0</v>
      </c>
      <c r="K11" s="2">
        <f>Ship!$C$8</f>
        <v>0</v>
      </c>
      <c r="L11" s="2" t="s">
        <v>61</v>
      </c>
      <c r="M11" s="1" t="s">
        <v>62</v>
      </c>
      <c r="O11" s="2" t="str">
        <f>Ship!$D$8</f>
        <v>Call Ann-Marie for a tow?</v>
      </c>
      <c r="P11" s="2" t="b">
        <v>0</v>
      </c>
    </row>
    <row r="12" spans="1:16" x14ac:dyDescent="0.2">
      <c r="A12" s="2">
        <f>Ship!$E$7</f>
        <v>-6000</v>
      </c>
      <c r="B12" s="1" t="s">
        <v>63</v>
      </c>
      <c r="C12" s="2">
        <v>0</v>
      </c>
      <c r="H12" s="2" t="s">
        <v>60</v>
      </c>
      <c r="I12" s="2" t="s">
        <v>60</v>
      </c>
      <c r="J12" s="2">
        <f>Ship!$D$7</f>
        <v>-6000</v>
      </c>
      <c r="L12" s="2" t="s">
        <v>64</v>
      </c>
      <c r="M12" s="1" t="s">
        <v>62</v>
      </c>
      <c r="P12" s="2" t="b">
        <v>0</v>
      </c>
    </row>
    <row r="13" spans="1:16" x14ac:dyDescent="0.2">
      <c r="A13" s="2">
        <f>Ship!$E$33</f>
        <v>-3045.0400000000004</v>
      </c>
      <c r="B13" s="1" t="s">
        <v>65</v>
      </c>
      <c r="C13" s="2">
        <v>0</v>
      </c>
      <c r="I13" s="2" t="s">
        <v>60</v>
      </c>
      <c r="J13" s="2">
        <f>Ship!$D$33</f>
        <v>0</v>
      </c>
      <c r="L13" s="2" t="s">
        <v>66</v>
      </c>
      <c r="M13" s="1" t="s">
        <v>62</v>
      </c>
      <c r="O13" s="2" t="str">
        <f>Ship!$E$32</f>
        <v>Engine Repaired?</v>
      </c>
      <c r="P13" s="2" t="b">
        <v>0</v>
      </c>
    </row>
    <row r="14" spans="1:16" x14ac:dyDescent="0.2">
      <c r="A14" s="2">
        <f>Ship!$F$13</f>
        <v>-1466.5500000000002</v>
      </c>
      <c r="B14" s="1" t="s">
        <v>63</v>
      </c>
      <c r="C14" s="2">
        <v>0</v>
      </c>
      <c r="I14" s="2" t="s">
        <v>60</v>
      </c>
      <c r="J14" s="2">
        <f>Ship!$E$13</f>
        <v>0</v>
      </c>
      <c r="K14" s="2">
        <f>Ship!$E$12</f>
        <v>0.8</v>
      </c>
      <c r="L14" s="2" t="s">
        <v>67</v>
      </c>
      <c r="M14" s="1" t="s">
        <v>62</v>
      </c>
      <c r="O14" s="2" t="str">
        <f>Ship!$F$12</f>
        <v>How is the weather?</v>
      </c>
      <c r="P14" s="2" t="b">
        <v>0</v>
      </c>
    </row>
    <row r="15" spans="1:16" x14ac:dyDescent="0.2">
      <c r="A15" s="2">
        <f>Ship!$F$61</f>
        <v>-9359</v>
      </c>
      <c r="B15" s="1" t="s">
        <v>65</v>
      </c>
      <c r="C15" s="2">
        <v>0</v>
      </c>
      <c r="I15" s="2" t="s">
        <v>60</v>
      </c>
      <c r="J15" s="2">
        <f>Ship!$E$61</f>
        <v>0</v>
      </c>
      <c r="K15" s="2">
        <f>Ship!$E$60</f>
        <v>0.2</v>
      </c>
      <c r="L15" s="2" t="s">
        <v>68</v>
      </c>
      <c r="M15" s="1" t="s">
        <v>62</v>
      </c>
      <c r="O15" s="2" t="str">
        <f>Ship!$F$60</f>
        <v>Call for a tow?</v>
      </c>
      <c r="P15" s="2" t="b">
        <v>0</v>
      </c>
    </row>
    <row r="16" spans="1:16" x14ac:dyDescent="0.2">
      <c r="A16" s="2">
        <f>Ship!$G$37</f>
        <v>-9359</v>
      </c>
      <c r="B16" s="1" t="s">
        <v>63</v>
      </c>
      <c r="C16" s="2">
        <v>0</v>
      </c>
      <c r="I16" s="2" t="s">
        <v>60</v>
      </c>
      <c r="J16" s="2">
        <f>Ship!$F$37</f>
        <v>0</v>
      </c>
      <c r="L16" s="2" t="s">
        <v>69</v>
      </c>
      <c r="M16" s="1" t="s">
        <v>62</v>
      </c>
      <c r="O16" s="2" t="str">
        <f>Ship!$G$36</f>
        <v xml:space="preserve"> Is Ann-Marie available for a tow?</v>
      </c>
      <c r="P16" s="2" t="b">
        <v>0</v>
      </c>
    </row>
    <row r="17" spans="1:16" x14ac:dyDescent="0.2">
      <c r="A17" s="2">
        <f>Ship!$G$65</f>
        <v>-19436</v>
      </c>
      <c r="B17" s="1" t="s">
        <v>65</v>
      </c>
      <c r="C17" s="2">
        <v>0</v>
      </c>
      <c r="I17" s="2" t="s">
        <v>60</v>
      </c>
      <c r="J17" s="2">
        <f>Ship!$F$65</f>
        <v>0</v>
      </c>
      <c r="L17" s="2" t="s">
        <v>70</v>
      </c>
      <c r="M17" s="1" t="s">
        <v>62</v>
      </c>
      <c r="O17" s="2" t="str">
        <f>Ship!$G$64</f>
        <v>Abandon Ship Immediately?</v>
      </c>
      <c r="P17" s="2" t="b">
        <v>0</v>
      </c>
    </row>
    <row r="18" spans="1:16" x14ac:dyDescent="0.2">
      <c r="A18" s="2">
        <f>Ship!$G$11</f>
        <v>0</v>
      </c>
      <c r="B18" s="1" t="s">
        <v>71</v>
      </c>
      <c r="C18" s="2">
        <v>0</v>
      </c>
      <c r="H18" s="2" t="s">
        <v>60</v>
      </c>
      <c r="I18" s="2" t="s">
        <v>60</v>
      </c>
      <c r="J18" s="2">
        <f>Ship!$F$11</f>
        <v>0</v>
      </c>
      <c r="K18" s="2">
        <f>Ship!$F$10</f>
        <v>0.8</v>
      </c>
      <c r="L18" s="2" t="s">
        <v>72</v>
      </c>
      <c r="M18" s="1" t="s">
        <v>62</v>
      </c>
      <c r="P18" s="2" t="b">
        <v>0</v>
      </c>
    </row>
    <row r="19" spans="1:16" x14ac:dyDescent="0.2">
      <c r="A19" s="2">
        <f>Ship!$G$17</f>
        <v>-7332.75</v>
      </c>
      <c r="B19" s="1" t="s">
        <v>73</v>
      </c>
      <c r="C19" s="2">
        <v>0</v>
      </c>
      <c r="I19" s="2" t="s">
        <v>60</v>
      </c>
      <c r="J19" s="2">
        <f>Ship!$F$17</f>
        <v>0</v>
      </c>
      <c r="K19" s="2">
        <f>Ship!$F$16</f>
        <v>0.2</v>
      </c>
      <c r="L19" s="2" t="s">
        <v>74</v>
      </c>
      <c r="M19" s="1" t="s">
        <v>62</v>
      </c>
      <c r="O19" s="2" t="str">
        <f>Ship!$G$16</f>
        <v xml:space="preserve"> Is Ann-Marie available for a tow?</v>
      </c>
      <c r="P19" s="2" t="b">
        <v>0</v>
      </c>
    </row>
    <row r="20" spans="1:16" x14ac:dyDescent="0.2">
      <c r="A20" s="2">
        <f>Ship!$H$15</f>
        <v>-6000</v>
      </c>
      <c r="B20" s="1" t="s">
        <v>75</v>
      </c>
      <c r="C20" s="2">
        <v>0</v>
      </c>
      <c r="H20" s="2" t="s">
        <v>60</v>
      </c>
      <c r="I20" s="2" t="s">
        <v>60</v>
      </c>
      <c r="J20" s="2">
        <f>Ship!$G$15</f>
        <v>-6000</v>
      </c>
      <c r="K20" s="2">
        <f>Ship!$G$14</f>
        <v>0.75</v>
      </c>
      <c r="L20" s="2" t="s">
        <v>76</v>
      </c>
      <c r="M20" s="1" t="s">
        <v>62</v>
      </c>
      <c r="P20" s="2" t="b">
        <v>0</v>
      </c>
    </row>
    <row r="21" spans="1:16" x14ac:dyDescent="0.2">
      <c r="A21" s="2">
        <f>Ship!$H$21</f>
        <v>-11331</v>
      </c>
      <c r="B21" s="1" t="s">
        <v>65</v>
      </c>
      <c r="C21" s="2">
        <v>0</v>
      </c>
      <c r="I21" s="2" t="s">
        <v>60</v>
      </c>
      <c r="J21" s="2">
        <f>Ship!$G$21</f>
        <v>0</v>
      </c>
      <c r="K21" s="2">
        <f>Ship!$G$20</f>
        <v>0.25</v>
      </c>
      <c r="L21" s="2" t="s">
        <v>77</v>
      </c>
      <c r="M21" s="1" t="s">
        <v>62</v>
      </c>
      <c r="O21" s="2" t="str">
        <f>Ship!$H$20</f>
        <v>What to do?</v>
      </c>
      <c r="P21" s="2" t="b">
        <v>0</v>
      </c>
    </row>
    <row r="22" spans="1:16" x14ac:dyDescent="0.2">
      <c r="A22" s="2">
        <f>Ship!$I$19</f>
        <v>-40000</v>
      </c>
      <c r="B22" s="1" t="s">
        <v>78</v>
      </c>
      <c r="C22" s="2">
        <v>0</v>
      </c>
      <c r="H22" s="2" t="s">
        <v>60</v>
      </c>
      <c r="I22" s="2" t="s">
        <v>60</v>
      </c>
      <c r="J22" s="2">
        <f>Ship!$H$19</f>
        <v>-40000</v>
      </c>
      <c r="L22" s="2" t="s">
        <v>79</v>
      </c>
      <c r="M22" s="1" t="s">
        <v>62</v>
      </c>
      <c r="P22" s="2" t="b">
        <v>0</v>
      </c>
    </row>
    <row r="23" spans="1:16" x14ac:dyDescent="0.2">
      <c r="A23" s="2">
        <f>Ship!$I$29</f>
        <v>-11331</v>
      </c>
      <c r="B23" s="1" t="s">
        <v>80</v>
      </c>
      <c r="C23" s="2">
        <v>0</v>
      </c>
      <c r="I23" s="2" t="s">
        <v>60</v>
      </c>
      <c r="J23" s="2">
        <f>Ship!$H$29</f>
        <v>0</v>
      </c>
      <c r="L23" s="2" t="s">
        <v>81</v>
      </c>
      <c r="M23" s="1" t="s">
        <v>62</v>
      </c>
      <c r="O23" s="2" t="str">
        <f>Ship!$I$28</f>
        <v>Maintain Steerage?</v>
      </c>
      <c r="P23" s="2" t="b">
        <v>0</v>
      </c>
    </row>
    <row r="24" spans="1:16" x14ac:dyDescent="0.2">
      <c r="A24" s="2">
        <f>Ship!$J$25</f>
        <v>-45324</v>
      </c>
      <c r="B24" s="1" t="s">
        <v>65</v>
      </c>
      <c r="C24" s="2">
        <v>0</v>
      </c>
      <c r="I24" s="2" t="s">
        <v>60</v>
      </c>
      <c r="J24" s="2">
        <f>Ship!$I$25</f>
        <v>0</v>
      </c>
      <c r="K24" s="2">
        <f>Ship!$I$24</f>
        <v>0.25</v>
      </c>
      <c r="L24" s="2" t="s">
        <v>82</v>
      </c>
      <c r="M24" s="1" t="s">
        <v>62</v>
      </c>
      <c r="O24" s="2" t="str">
        <f>Ship!$J$24</f>
        <v>Does the Ship Sink?</v>
      </c>
      <c r="P24" s="2" t="b">
        <v>0</v>
      </c>
    </row>
    <row r="25" spans="1:16" x14ac:dyDescent="0.2">
      <c r="A25" s="2">
        <f>Ship!$K$23</f>
        <v>-50360</v>
      </c>
      <c r="B25" s="1" t="s">
        <v>83</v>
      </c>
      <c r="C25" s="2">
        <v>0</v>
      </c>
      <c r="H25" s="2" t="s">
        <v>60</v>
      </c>
      <c r="I25" s="2" t="s">
        <v>60</v>
      </c>
      <c r="J25" s="2">
        <f>Ship!$J$23</f>
        <v>-50360</v>
      </c>
      <c r="K25" s="2">
        <f>Ship!$J$22</f>
        <v>0.9</v>
      </c>
      <c r="L25" s="2" t="s">
        <v>84</v>
      </c>
      <c r="M25" s="1" t="s">
        <v>62</v>
      </c>
      <c r="P25" s="2" t="b">
        <v>0</v>
      </c>
    </row>
    <row r="26" spans="1:16" x14ac:dyDescent="0.2">
      <c r="A26" s="2">
        <f>Ship!$K$27</f>
        <v>0</v>
      </c>
      <c r="B26" s="1" t="s">
        <v>85</v>
      </c>
      <c r="C26" s="2">
        <v>0</v>
      </c>
      <c r="H26" s="2" t="s">
        <v>60</v>
      </c>
      <c r="I26" s="2" t="s">
        <v>60</v>
      </c>
      <c r="J26" s="2">
        <f>Ship!$J$27</f>
        <v>0</v>
      </c>
      <c r="K26" s="2">
        <f>Ship!$J$26</f>
        <v>0.1</v>
      </c>
      <c r="L26" s="2" t="s">
        <v>84</v>
      </c>
      <c r="M26" s="1" t="s">
        <v>62</v>
      </c>
      <c r="P26" s="2" t="b">
        <v>0</v>
      </c>
    </row>
    <row r="27" spans="1:16" x14ac:dyDescent="0.2">
      <c r="A27" s="2">
        <f>Ship!$J$31</f>
        <v>0</v>
      </c>
      <c r="B27" s="1" t="s">
        <v>86</v>
      </c>
      <c r="C27" s="2">
        <v>0</v>
      </c>
      <c r="H27" s="2" t="s">
        <v>60</v>
      </c>
      <c r="I27" s="2" t="s">
        <v>60</v>
      </c>
      <c r="J27" s="2">
        <f>Ship!$I$31</f>
        <v>0</v>
      </c>
      <c r="K27" s="2">
        <f>Ship!$I$30</f>
        <v>0.75</v>
      </c>
      <c r="L27" s="2" t="s">
        <v>87</v>
      </c>
      <c r="M27" s="1" t="s">
        <v>62</v>
      </c>
      <c r="P27" s="2" t="b">
        <v>0</v>
      </c>
    </row>
    <row r="28" spans="1:16" x14ac:dyDescent="0.2">
      <c r="A28" s="2">
        <f>Ship!$H$63</f>
        <v>-40000</v>
      </c>
      <c r="B28" s="1" t="s">
        <v>63</v>
      </c>
      <c r="C28" s="2">
        <v>0</v>
      </c>
      <c r="H28" s="2" t="s">
        <v>60</v>
      </c>
      <c r="I28" s="2" t="s">
        <v>60</v>
      </c>
      <c r="J28" s="2">
        <f>Ship!$G$63</f>
        <v>-40000</v>
      </c>
      <c r="L28" s="2" t="s">
        <v>88</v>
      </c>
      <c r="M28" s="1" t="s">
        <v>62</v>
      </c>
      <c r="P28" s="2" t="b">
        <v>0</v>
      </c>
    </row>
    <row r="29" spans="1:16" x14ac:dyDescent="0.2">
      <c r="A29" s="2">
        <f>Ship!$H$73</f>
        <v>-19436</v>
      </c>
      <c r="B29" s="1" t="s">
        <v>65</v>
      </c>
      <c r="C29" s="2">
        <v>0</v>
      </c>
      <c r="I29" s="2" t="s">
        <v>60</v>
      </c>
      <c r="J29" s="2">
        <f>Ship!$G$73</f>
        <v>0</v>
      </c>
      <c r="L29" s="2" t="s">
        <v>89</v>
      </c>
      <c r="M29" s="1" t="s">
        <v>62</v>
      </c>
      <c r="O29" s="2" t="str">
        <f>Ship!$H$72</f>
        <v>How is the weather</v>
      </c>
      <c r="P29" s="2" t="b">
        <v>0</v>
      </c>
    </row>
    <row r="30" spans="1:16" x14ac:dyDescent="0.2">
      <c r="A30" s="2">
        <f>Ship!$I$69</f>
        <v>-23000</v>
      </c>
      <c r="B30" s="1" t="s">
        <v>90</v>
      </c>
      <c r="C30" s="2">
        <v>0</v>
      </c>
      <c r="I30" s="2" t="s">
        <v>60</v>
      </c>
      <c r="J30" s="2">
        <f>Ship!$H$69</f>
        <v>0</v>
      </c>
      <c r="K30" s="2">
        <f>Ship!$H$68</f>
        <v>0.8</v>
      </c>
      <c r="L30" s="2" t="s">
        <v>91</v>
      </c>
      <c r="M30" s="1" t="s">
        <v>62</v>
      </c>
      <c r="O30" s="2" t="str">
        <f>Ship!$I$68</f>
        <v>What happens to ship?</v>
      </c>
      <c r="P30" s="2" t="b">
        <v>0</v>
      </c>
    </row>
    <row r="31" spans="1:16" x14ac:dyDescent="0.2">
      <c r="A31" s="2">
        <f>Ship!$J$67</f>
        <v>-40000</v>
      </c>
      <c r="B31" s="1" t="s">
        <v>92</v>
      </c>
      <c r="C31" s="2">
        <v>0</v>
      </c>
      <c r="H31" s="2" t="s">
        <v>60</v>
      </c>
      <c r="I31" s="2" t="s">
        <v>60</v>
      </c>
      <c r="J31" s="2">
        <f>Ship!$I$67</f>
        <v>-40000</v>
      </c>
      <c r="K31" s="2">
        <f>Ship!$I$66</f>
        <v>0.5</v>
      </c>
      <c r="L31" s="2" t="s">
        <v>93</v>
      </c>
      <c r="M31" s="1" t="s">
        <v>62</v>
      </c>
      <c r="P31" s="2" t="b">
        <v>0</v>
      </c>
    </row>
    <row r="32" spans="1:16" x14ac:dyDescent="0.2">
      <c r="A32" s="2">
        <f>Ship!$J$71</f>
        <v>-6000</v>
      </c>
      <c r="B32" s="1" t="s">
        <v>94</v>
      </c>
      <c r="C32" s="2">
        <v>0</v>
      </c>
      <c r="H32" s="2" t="s">
        <v>60</v>
      </c>
      <c r="I32" s="2" t="s">
        <v>60</v>
      </c>
      <c r="J32" s="2">
        <f>Ship!$I$71</f>
        <v>-6000</v>
      </c>
      <c r="K32" s="2">
        <f>Ship!$I$70</f>
        <v>0.5</v>
      </c>
      <c r="L32" s="2" t="s">
        <v>93</v>
      </c>
      <c r="M32" s="1" t="s">
        <v>62</v>
      </c>
      <c r="P32" s="2" t="b">
        <v>0</v>
      </c>
    </row>
    <row r="33" spans="1:16" x14ac:dyDescent="0.2">
      <c r="B33" s="1"/>
      <c r="M33" s="1"/>
    </row>
    <row r="34" spans="1:16" x14ac:dyDescent="0.2">
      <c r="B34" s="1"/>
      <c r="M34" s="1"/>
    </row>
    <row r="35" spans="1:16" x14ac:dyDescent="0.2">
      <c r="B35" s="1"/>
      <c r="M35" s="1"/>
    </row>
    <row r="36" spans="1:16" x14ac:dyDescent="0.2">
      <c r="A36" s="2">
        <f>Ship!$I$39</f>
        <v>-40000</v>
      </c>
      <c r="B36" s="1" t="s">
        <v>95</v>
      </c>
      <c r="C36" s="2">
        <v>0</v>
      </c>
      <c r="H36" s="2" t="s">
        <v>60</v>
      </c>
      <c r="I36" s="2" t="s">
        <v>60</v>
      </c>
      <c r="J36" s="2">
        <f>Ship!$H$39</f>
        <v>-40000</v>
      </c>
      <c r="L36" s="2" t="s">
        <v>96</v>
      </c>
      <c r="M36" s="1" t="s">
        <v>62</v>
      </c>
      <c r="P36" s="2" t="b">
        <v>0</v>
      </c>
    </row>
    <row r="37" spans="1:16" x14ac:dyDescent="0.2">
      <c r="A37" s="2">
        <f>Ship!$I$49</f>
        <v>-19436</v>
      </c>
      <c r="B37" s="1" t="s">
        <v>65</v>
      </c>
      <c r="C37" s="2">
        <v>0</v>
      </c>
      <c r="I37" s="2" t="s">
        <v>60</v>
      </c>
      <c r="J37" s="2">
        <f>Ship!$H$49</f>
        <v>0</v>
      </c>
      <c r="L37" s="2" t="s">
        <v>97</v>
      </c>
      <c r="M37" s="1" t="s">
        <v>62</v>
      </c>
      <c r="O37" s="2" t="str">
        <f>Ship!$I$48</f>
        <v>How is the weather?</v>
      </c>
      <c r="P37" s="2" t="b">
        <v>0</v>
      </c>
    </row>
    <row r="38" spans="1:16" x14ac:dyDescent="0.2">
      <c r="A38" s="2">
        <f>Ship!$H$35</f>
        <v>-6000</v>
      </c>
      <c r="B38" s="1" t="s">
        <v>75</v>
      </c>
      <c r="C38" s="2">
        <v>0</v>
      </c>
      <c r="H38" s="2" t="s">
        <v>60</v>
      </c>
      <c r="I38" s="2" t="s">
        <v>60</v>
      </c>
      <c r="J38" s="2">
        <f>Ship!$G$35</f>
        <v>-6000</v>
      </c>
      <c r="K38" s="2">
        <f>Ship!$G$34</f>
        <v>0.75</v>
      </c>
      <c r="L38" s="2" t="s">
        <v>98</v>
      </c>
      <c r="M38" s="1" t="s">
        <v>62</v>
      </c>
      <c r="P38" s="2" t="b">
        <v>0</v>
      </c>
    </row>
    <row r="39" spans="1:16" x14ac:dyDescent="0.2">
      <c r="A39" s="2">
        <f>Ship!$H$41</f>
        <v>-19436</v>
      </c>
      <c r="B39" s="1" t="s">
        <v>65</v>
      </c>
      <c r="C39" s="2">
        <v>0</v>
      </c>
      <c r="I39" s="2" t="s">
        <v>60</v>
      </c>
      <c r="J39" s="2">
        <f>Ship!$G$41</f>
        <v>0</v>
      </c>
      <c r="K39" s="2">
        <f>Ship!$G$40</f>
        <v>0.25</v>
      </c>
      <c r="L39" s="2" t="s">
        <v>99</v>
      </c>
      <c r="M39" s="1" t="s">
        <v>62</v>
      </c>
      <c r="O39" s="2" t="str">
        <f>Ship!$H$40</f>
        <v>Abandon ship immediately?</v>
      </c>
      <c r="P39" s="2" t="b">
        <v>0</v>
      </c>
    </row>
    <row r="40" spans="1:16" x14ac:dyDescent="0.2">
      <c r="A40" s="2">
        <f>Ship!$J$45</f>
        <v>-23000</v>
      </c>
      <c r="B40" s="1" t="s">
        <v>90</v>
      </c>
      <c r="C40" s="2">
        <v>0</v>
      </c>
      <c r="I40" s="2" t="s">
        <v>60</v>
      </c>
      <c r="J40" s="2">
        <f>Ship!$I$45</f>
        <v>0</v>
      </c>
      <c r="K40" s="2">
        <f>Ship!$I$44</f>
        <v>0.8</v>
      </c>
      <c r="L40" s="2" t="s">
        <v>100</v>
      </c>
      <c r="M40" s="1" t="s">
        <v>62</v>
      </c>
      <c r="O40" s="2" t="str">
        <f>Ship!$J$44</f>
        <v>What happens to ship?</v>
      </c>
      <c r="P40" s="2" t="b">
        <v>0</v>
      </c>
    </row>
    <row r="41" spans="1:16" x14ac:dyDescent="0.2">
      <c r="A41" s="2">
        <f>Ship!$K$43</f>
        <v>-40000</v>
      </c>
      <c r="B41" s="1" t="s">
        <v>101</v>
      </c>
      <c r="C41" s="2">
        <v>0</v>
      </c>
      <c r="H41" s="2" t="s">
        <v>60</v>
      </c>
      <c r="I41" s="2" t="s">
        <v>60</v>
      </c>
      <c r="J41" s="2">
        <f>Ship!$J$43</f>
        <v>-40000</v>
      </c>
      <c r="K41" s="2">
        <f>Ship!$J$42</f>
        <v>0.5</v>
      </c>
      <c r="L41" s="2" t="s">
        <v>102</v>
      </c>
      <c r="M41" s="1" t="s">
        <v>62</v>
      </c>
      <c r="P41" s="2" t="b">
        <v>0</v>
      </c>
    </row>
    <row r="42" spans="1:16" x14ac:dyDescent="0.2">
      <c r="A42" s="2">
        <f>Ship!$K$47</f>
        <v>-6000</v>
      </c>
      <c r="B42" s="1" t="s">
        <v>94</v>
      </c>
      <c r="C42" s="2">
        <v>0</v>
      </c>
      <c r="H42" s="2" t="s">
        <v>60</v>
      </c>
      <c r="I42" s="2" t="s">
        <v>60</v>
      </c>
      <c r="J42" s="2">
        <f>Ship!$J$47</f>
        <v>-6000</v>
      </c>
      <c r="K42" s="2">
        <f>Ship!$J$46</f>
        <v>0.5</v>
      </c>
      <c r="L42" s="2" t="s">
        <v>102</v>
      </c>
      <c r="M42" s="1" t="s">
        <v>62</v>
      </c>
      <c r="P42" s="2" t="b">
        <v>0</v>
      </c>
    </row>
    <row r="43" spans="1:16" x14ac:dyDescent="0.2">
      <c r="A43" s="2">
        <f>Ship!$J$53</f>
        <v>-5180</v>
      </c>
      <c r="B43" s="1" t="s">
        <v>73</v>
      </c>
      <c r="C43" s="2">
        <v>0</v>
      </c>
      <c r="I43" s="2" t="s">
        <v>60</v>
      </c>
      <c r="J43" s="2">
        <f>Ship!$I$53</f>
        <v>0</v>
      </c>
      <c r="K43" s="2">
        <f>Ship!$I$52</f>
        <v>0.2</v>
      </c>
      <c r="L43" s="2" t="s">
        <v>103</v>
      </c>
      <c r="M43" s="1" t="s">
        <v>62</v>
      </c>
      <c r="O43" s="2" t="str">
        <f>Ship!$J$52</f>
        <v>What to do?</v>
      </c>
      <c r="P43" s="2" t="b">
        <v>0</v>
      </c>
    </row>
    <row r="44" spans="1:16" x14ac:dyDescent="0.2">
      <c r="A44" s="2">
        <f>Ship!$K$51</f>
        <v>-5180</v>
      </c>
      <c r="B44" s="1" t="s">
        <v>104</v>
      </c>
      <c r="C44" s="2">
        <v>0</v>
      </c>
      <c r="H44" s="2" t="s">
        <v>60</v>
      </c>
      <c r="I44" s="2" t="s">
        <v>60</v>
      </c>
      <c r="J44" s="2">
        <f>Ship!$J$51</f>
        <v>-5180</v>
      </c>
      <c r="L44" s="2" t="s">
        <v>105</v>
      </c>
      <c r="M44" s="1" t="s">
        <v>62</v>
      </c>
      <c r="P44" s="2" t="b">
        <v>0</v>
      </c>
    </row>
    <row r="45" spans="1:16" x14ac:dyDescent="0.2">
      <c r="A45" s="2">
        <f>Ship!$K$57</f>
        <v>-45924</v>
      </c>
      <c r="B45" s="1" t="s">
        <v>80</v>
      </c>
      <c r="C45" s="2">
        <v>0</v>
      </c>
      <c r="I45" s="2" t="s">
        <v>60</v>
      </c>
      <c r="J45" s="2">
        <f>Ship!$J$57</f>
        <v>0</v>
      </c>
      <c r="L45" s="2" t="s">
        <v>106</v>
      </c>
      <c r="M45" s="1" t="s">
        <v>62</v>
      </c>
      <c r="O45" s="2" t="str">
        <f>Ship!$K$56</f>
        <v>Ship survives storm?</v>
      </c>
      <c r="P45" s="2" t="b">
        <v>0</v>
      </c>
    </row>
    <row r="46" spans="1:16" x14ac:dyDescent="0.2">
      <c r="A46" s="2">
        <f>Ship!$L$55</f>
        <v>-6000</v>
      </c>
      <c r="B46" s="1" t="s">
        <v>107</v>
      </c>
      <c r="C46" s="2">
        <v>0</v>
      </c>
      <c r="H46" s="2" t="s">
        <v>60</v>
      </c>
      <c r="I46" s="2" t="s">
        <v>60</v>
      </c>
      <c r="J46" s="2">
        <f>Ship!$K$55</f>
        <v>-6000</v>
      </c>
      <c r="K46" s="2">
        <f>Ship!$K$54</f>
        <v>0.1</v>
      </c>
      <c r="L46" s="2" t="s">
        <v>108</v>
      </c>
      <c r="M46" s="1" t="s">
        <v>62</v>
      </c>
      <c r="P46" s="2" t="b">
        <v>0</v>
      </c>
    </row>
    <row r="47" spans="1:16" x14ac:dyDescent="0.2">
      <c r="A47" s="2">
        <f>Ship!$L$59</f>
        <v>-50360</v>
      </c>
      <c r="B47" s="1" t="s">
        <v>109</v>
      </c>
      <c r="C47" s="2">
        <v>0</v>
      </c>
      <c r="H47" s="2" t="s">
        <v>60</v>
      </c>
      <c r="I47" s="2" t="s">
        <v>60</v>
      </c>
      <c r="J47" s="2">
        <f>Ship!$K$59</f>
        <v>-50360</v>
      </c>
      <c r="K47" s="2">
        <f>Ship!$K$58</f>
        <v>0.9</v>
      </c>
      <c r="L47" s="2" t="s">
        <v>108</v>
      </c>
      <c r="M47" s="1" t="s">
        <v>62</v>
      </c>
      <c r="P47" s="2" t="b">
        <v>0</v>
      </c>
    </row>
    <row r="48" spans="1:16" x14ac:dyDescent="0.2">
      <c r="B48" s="1"/>
      <c r="M48" s="1"/>
    </row>
    <row r="49" spans="1:16" x14ac:dyDescent="0.2">
      <c r="B49" s="1"/>
      <c r="M49" s="1"/>
    </row>
    <row r="50" spans="1:16" x14ac:dyDescent="0.2">
      <c r="B50" s="1"/>
      <c r="M50" s="1"/>
    </row>
    <row r="51" spans="1:16" x14ac:dyDescent="0.2">
      <c r="A51" s="2">
        <f>Ship!$I$77</f>
        <v>-5180</v>
      </c>
      <c r="B51" s="1" t="s">
        <v>73</v>
      </c>
      <c r="C51" s="2">
        <v>0</v>
      </c>
      <c r="I51" s="2" t="s">
        <v>60</v>
      </c>
      <c r="J51" s="2">
        <f>Ship!$H$77</f>
        <v>0</v>
      </c>
      <c r="K51" s="2">
        <f>Ship!$H$76</f>
        <v>0.2</v>
      </c>
      <c r="L51" s="2" t="s">
        <v>110</v>
      </c>
      <c r="M51" s="1" t="s">
        <v>62</v>
      </c>
      <c r="O51" s="2" t="str">
        <f>Ship!$I$76</f>
        <v>What to do?</v>
      </c>
      <c r="P51" s="2" t="b">
        <v>0</v>
      </c>
    </row>
    <row r="52" spans="1:16" x14ac:dyDescent="0.2">
      <c r="A52" s="2">
        <f>Ship!$J$75</f>
        <v>-5180</v>
      </c>
      <c r="B52" s="1" t="s">
        <v>104</v>
      </c>
      <c r="C52" s="2">
        <v>0</v>
      </c>
      <c r="H52" s="2" t="s">
        <v>60</v>
      </c>
      <c r="I52" s="2" t="s">
        <v>60</v>
      </c>
      <c r="J52" s="2">
        <f>Ship!$I$75</f>
        <v>-5180</v>
      </c>
      <c r="L52" s="2" t="s">
        <v>111</v>
      </c>
      <c r="M52" s="1" t="s">
        <v>62</v>
      </c>
      <c r="P52" s="2" t="b">
        <v>0</v>
      </c>
    </row>
    <row r="53" spans="1:16" x14ac:dyDescent="0.2">
      <c r="A53" s="2">
        <f>Ship!$J$81</f>
        <v>-5262</v>
      </c>
      <c r="B53" s="1" t="s">
        <v>80</v>
      </c>
      <c r="C53" s="2">
        <v>0</v>
      </c>
      <c r="I53" s="2" t="s">
        <v>60</v>
      </c>
      <c r="J53" s="2">
        <f>Ship!$I$81</f>
        <v>0</v>
      </c>
      <c r="L53" s="2" t="s">
        <v>112</v>
      </c>
      <c r="M53" s="1" t="s">
        <v>62</v>
      </c>
      <c r="O53" s="2" t="str">
        <f>Ship!$J$80</f>
        <v>Ship maintains steerage?</v>
      </c>
      <c r="P53" s="2" t="b">
        <v>0</v>
      </c>
    </row>
    <row r="54" spans="1:16" x14ac:dyDescent="0.2">
      <c r="A54" s="2">
        <f>Ship!$K$79</f>
        <v>-6000</v>
      </c>
      <c r="B54" s="1" t="s">
        <v>107</v>
      </c>
      <c r="C54" s="2">
        <v>0</v>
      </c>
      <c r="H54" s="2" t="s">
        <v>60</v>
      </c>
      <c r="I54" s="2" t="s">
        <v>60</v>
      </c>
      <c r="J54" s="2">
        <f>Ship!$J$79</f>
        <v>-6000</v>
      </c>
      <c r="K54" s="2">
        <f>Ship!$J$78</f>
        <v>0.1</v>
      </c>
      <c r="L54" s="2" t="s">
        <v>113</v>
      </c>
      <c r="M54" s="1" t="s">
        <v>62</v>
      </c>
      <c r="P54" s="2" t="b">
        <v>0</v>
      </c>
    </row>
    <row r="55" spans="1:16" x14ac:dyDescent="0.2">
      <c r="A55" s="2">
        <f>Ship!$K$83</f>
        <v>-5180</v>
      </c>
      <c r="B55" s="1" t="s">
        <v>109</v>
      </c>
      <c r="C55" s="2">
        <v>0</v>
      </c>
      <c r="H55" s="2" t="s">
        <v>60</v>
      </c>
      <c r="I55" s="2" t="s">
        <v>60</v>
      </c>
      <c r="J55" s="2">
        <f>Ship!$J$83</f>
        <v>-5180</v>
      </c>
      <c r="K55" s="2">
        <f>Ship!$J$82</f>
        <v>0.9</v>
      </c>
      <c r="L55" s="2" t="s">
        <v>113</v>
      </c>
      <c r="M55" s="1" t="s">
        <v>62</v>
      </c>
      <c r="P55" s="2" t="b">
        <v>0</v>
      </c>
    </row>
    <row r="56" spans="1:16" x14ac:dyDescent="0.2">
      <c r="B56" s="1"/>
      <c r="M56" s="1"/>
    </row>
    <row r="57" spans="1:16" x14ac:dyDescent="0.2">
      <c r="B57" s="1"/>
      <c r="M57" s="1"/>
    </row>
    <row r="58" spans="1:16" x14ac:dyDescent="0.2">
      <c r="B58" s="1"/>
      <c r="M58" s="1"/>
    </row>
    <row r="59" spans="1:16" x14ac:dyDescent="0.2">
      <c r="B59" s="1"/>
      <c r="M59" s="1"/>
    </row>
    <row r="60" spans="1:16" x14ac:dyDescent="0.2">
      <c r="B60" s="1"/>
      <c r="M60" s="1"/>
    </row>
    <row r="61" spans="1:16" x14ac:dyDescent="0.2">
      <c r="B61" s="1"/>
      <c r="M61" s="1"/>
    </row>
    <row r="62" spans="1:16" x14ac:dyDescent="0.2">
      <c r="B62" s="1"/>
      <c r="M62" s="1"/>
    </row>
    <row r="63" spans="1:16" x14ac:dyDescent="0.2">
      <c r="B63" s="1"/>
      <c r="M63" s="1"/>
    </row>
    <row r="64" spans="1:16" x14ac:dyDescent="0.2">
      <c r="B64" s="1"/>
      <c r="M64" s="1"/>
    </row>
    <row r="65" spans="2:13" x14ac:dyDescent="0.2">
      <c r="B65" s="1"/>
      <c r="M65" s="1"/>
    </row>
    <row r="66" spans="2:13" x14ac:dyDescent="0.2">
      <c r="B66" s="1"/>
      <c r="M66" s="1"/>
    </row>
    <row r="67" spans="2:13" x14ac:dyDescent="0.2">
      <c r="B67" s="1"/>
      <c r="M67" s="1"/>
    </row>
    <row r="68" spans="2:13" x14ac:dyDescent="0.2">
      <c r="B68" s="1"/>
      <c r="M68" s="1"/>
    </row>
    <row r="69" spans="2:13" x14ac:dyDescent="0.2">
      <c r="B69" s="1"/>
      <c r="M69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225E9556371F48B85CE6A62720146C" ma:contentTypeVersion="9" ma:contentTypeDescription="Create a new document." ma:contentTypeScope="" ma:versionID="caddbe4c9d6637bcb430db68c9eff89d">
  <xsd:schema xmlns:xsd="http://www.w3.org/2001/XMLSchema" xmlns:xs="http://www.w3.org/2001/XMLSchema" xmlns:p="http://schemas.microsoft.com/office/2006/metadata/properties" xmlns:ns3="f9b5e771-0222-4336-b147-fa8bc9b8c551" xmlns:ns4="68c4cf2c-d344-472d-93f9-71dfe4d2aa64" targetNamespace="http://schemas.microsoft.com/office/2006/metadata/properties" ma:root="true" ma:fieldsID="99c45282228954e562d9f4132379a2ba" ns3:_="" ns4:_="">
    <xsd:import namespace="f9b5e771-0222-4336-b147-fa8bc9b8c551"/>
    <xsd:import namespace="68c4cf2c-d344-472d-93f9-71dfe4d2aa6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b5e771-0222-4336-b147-fa8bc9b8c551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c4cf2c-d344-472d-93f9-71dfe4d2aa6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9b5e771-0222-4336-b147-fa8bc9b8c551" xsi:nil="true"/>
  </documentManagement>
</p:properties>
</file>

<file path=customXml/itemProps1.xml><?xml version="1.0" encoding="utf-8"?>
<ds:datastoreItem xmlns:ds="http://schemas.openxmlformats.org/officeDocument/2006/customXml" ds:itemID="{87B44F89-90B5-4BF0-B1E6-B02B8948E5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45C943-C409-4133-95A3-541C78ECE1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b5e771-0222-4336-b147-fa8bc9b8c551"/>
    <ds:schemaRef ds:uri="68c4cf2c-d344-472d-93f9-71dfe4d2aa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CA16E2-6B6A-4934-869A-B561294F5B0F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f9b5e771-0222-4336-b147-fa8bc9b8c551"/>
    <ds:schemaRef ds:uri="http://schemas.microsoft.com/office/infopath/2007/PartnerControls"/>
    <ds:schemaRef ds:uri="http://schemas.microsoft.com/office/2006/documentManagement/types"/>
    <ds:schemaRef ds:uri="68c4cf2c-d344-472d-93f9-71dfe4d2aa6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</vt:lpstr>
      <vt:lpstr>treeCalc_3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Mitchell Posluns</dc:creator>
  <cp:keywords/>
  <dc:description/>
  <cp:lastModifiedBy>Nicolas Poveda Torres</cp:lastModifiedBy>
  <cp:revision/>
  <dcterms:created xsi:type="dcterms:W3CDTF">2016-10-12T21:06:07Z</dcterms:created>
  <dcterms:modified xsi:type="dcterms:W3CDTF">2024-07-17T02:44:27Z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0x010100B4225E9556371F48B85CE6A62720146C</vt:lpwstr>
  </property>
</Properties>
</file>