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1Analytical Decision Making/Assignment3/"/>
    </mc:Choice>
  </mc:AlternateContent>
  <xr:revisionPtr revIDLastSave="2257" documentId="8_{CB4D6E2A-F3AA-49C5-B8B9-E7E74A2E5788}" xr6:coauthVersionLast="45" xr6:coauthVersionMax="47" xr10:uidLastSave="{7445DD26-0049-4562-A1CB-F505FBC63425}"/>
  <bookViews>
    <workbookView xWindow="-120" yWindow="450" windowWidth="22905" windowHeight="13680" firstSheet="1" activeTab="1" xr2:uid="{70A9BCFC-0AFF-4E4A-BBC1-97C48CAAAB3F}"/>
  </bookViews>
  <sheets>
    <sheet name="Q1" sheetId="1" r:id="rId1"/>
    <sheet name="Q2" sheetId="6" r:id="rId2"/>
    <sheet name="Q3" sheetId="3" r:id="rId3"/>
    <sheet name="treeCalc_3" sheetId="7" state="hidden" r:id="rId4"/>
    <sheet name="_PalUtilTempWorksheet" sheetId="5" state="hidden" r:id="rId5"/>
    <sheet name="treeCalc_2" sheetId="4" state="hidden" r:id="rId6"/>
    <sheet name="treeCalc_1" sheetId="2" state="hidden" r:id="rId7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PTreeObjectReference(PTDecisionTree_2,treeCalc_2!$A$1)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treeList" hidden="1">"11100000000000000000000000000000000000000000000000000000000000000000000000000000000000000000000000000000000000000000000000000000000000000000000000000000000000000000000000000000000000000000000000000000"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D18" i="3"/>
  <c r="K20" i="2"/>
  <c r="J20" i="2"/>
  <c r="K18" i="2"/>
  <c r="J18" i="2"/>
  <c r="O13" i="2"/>
  <c r="B3" i="1" l="1"/>
  <c r="D96" i="1"/>
  <c r="D92" i="1"/>
  <c r="J13" i="2" s="1"/>
  <c r="D40" i="1"/>
  <c r="K48" i="2" l="1"/>
  <c r="J48" i="2"/>
  <c r="K43" i="2"/>
  <c r="J43" i="2"/>
  <c r="K42" i="2"/>
  <c r="J42" i="2"/>
  <c r="K41" i="2"/>
  <c r="J41" i="2"/>
  <c r="K38" i="2"/>
  <c r="J38" i="2"/>
  <c r="O38" i="2"/>
  <c r="J37" i="2"/>
  <c r="O37" i="2"/>
  <c r="K39" i="2"/>
  <c r="J39" i="2"/>
  <c r="O39" i="2"/>
  <c r="G80" i="1"/>
  <c r="J49" i="2" s="1"/>
  <c r="K46" i="2"/>
  <c r="J46" i="2"/>
  <c r="K36" i="2"/>
  <c r="J36" i="2"/>
  <c r="K35" i="2"/>
  <c r="J35" i="2"/>
  <c r="K34" i="2"/>
  <c r="J34" i="2"/>
  <c r="K29" i="2"/>
  <c r="J29" i="2"/>
  <c r="O29" i="2"/>
  <c r="J24" i="2"/>
  <c r="O24" i="2"/>
  <c r="K33" i="2"/>
  <c r="J33" i="2"/>
  <c r="O33" i="2"/>
  <c r="G60" i="1"/>
  <c r="J47" i="2" s="1"/>
  <c r="K45" i="2"/>
  <c r="J45" i="2"/>
  <c r="K27" i="2"/>
  <c r="J27" i="2"/>
  <c r="J44" i="2"/>
  <c r="O44" i="2"/>
  <c r="O27" i="2"/>
  <c r="K26" i="2"/>
  <c r="J26" i="2"/>
  <c r="O26" i="2"/>
  <c r="K23" i="2"/>
  <c r="J23" i="2"/>
  <c r="G38" i="1"/>
  <c r="J28" i="2" s="1"/>
  <c r="H45" i="6"/>
  <c r="G53" i="6" l="1"/>
  <c r="F57" i="6"/>
  <c r="J29" i="7" s="1"/>
  <c r="I27" i="6"/>
  <c r="G35" i="6"/>
  <c r="K33" i="7"/>
  <c r="K32" i="7"/>
  <c r="J32" i="7"/>
  <c r="K26" i="7"/>
  <c r="J26" i="7"/>
  <c r="O26" i="7"/>
  <c r="J28" i="7"/>
  <c r="K17" i="7"/>
  <c r="J17" i="7"/>
  <c r="O17" i="7"/>
  <c r="K31" i="7" l="1"/>
  <c r="J31" i="7"/>
  <c r="K30" i="7"/>
  <c r="J30" i="7"/>
  <c r="K24" i="7"/>
  <c r="J24" i="7"/>
  <c r="O24" i="7"/>
  <c r="K27" i="7"/>
  <c r="J27" i="7"/>
  <c r="O28" i="7"/>
  <c r="K16" i="7"/>
  <c r="J23" i="7"/>
  <c r="J22" i="7"/>
  <c r="K20" i="7"/>
  <c r="J20" i="7"/>
  <c r="O20" i="7"/>
  <c r="K19" i="7"/>
  <c r="J19" i="7"/>
  <c r="O19" i="7"/>
  <c r="K21" i="7"/>
  <c r="K25" i="7" l="1"/>
  <c r="J25" i="7"/>
  <c r="O22" i="7"/>
  <c r="B12" i="6" l="1"/>
  <c r="D12" i="6" s="1"/>
  <c r="K18" i="7"/>
  <c r="J18" i="7"/>
  <c r="K14" i="7"/>
  <c r="J14" i="7"/>
  <c r="O14" i="7"/>
  <c r="K15" i="7"/>
  <c r="J15" i="7"/>
  <c r="O15" i="7"/>
  <c r="J12" i="7"/>
  <c r="O12" i="7"/>
  <c r="B3" i="6"/>
  <c r="H49" i="6" s="1"/>
  <c r="J33" i="7" s="1"/>
  <c r="K11" i="7"/>
  <c r="J11" i="7"/>
  <c r="O11" i="7"/>
  <c r="B11" i="7"/>
  <c r="B2" i="7"/>
  <c r="K22" i="2"/>
  <c r="J22" i="2"/>
  <c r="K21" i="2"/>
  <c r="J21" i="2"/>
  <c r="K19" i="2"/>
  <c r="J19" i="2"/>
  <c r="O18" i="2"/>
  <c r="J17" i="2"/>
  <c r="O17" i="2"/>
  <c r="K40" i="2"/>
  <c r="J40" i="2"/>
  <c r="K32" i="2"/>
  <c r="J32" i="2"/>
  <c r="J16" i="2"/>
  <c r="O16" i="2"/>
  <c r="K31" i="2"/>
  <c r="J31" i="2"/>
  <c r="K30" i="2"/>
  <c r="J30" i="2"/>
  <c r="K25" i="2"/>
  <c r="J25" i="2"/>
  <c r="J15" i="2"/>
  <c r="O15" i="2"/>
  <c r="O12" i="2"/>
  <c r="D30" i="3"/>
  <c r="D29" i="3"/>
  <c r="D26" i="3"/>
  <c r="B32" i="3"/>
  <c r="C61" i="6" l="1"/>
  <c r="J13" i="7" s="1"/>
  <c r="E41" i="6"/>
  <c r="J16" i="7" s="1"/>
  <c r="F37" i="6"/>
  <c r="J21" i="7" s="1"/>
  <c r="J12" i="2"/>
  <c r="J22" i="4"/>
  <c r="J21" i="4"/>
  <c r="J19" i="4"/>
  <c r="K22" i="4"/>
  <c r="K21" i="4"/>
  <c r="K18" i="4"/>
  <c r="J18" i="4"/>
  <c r="O18" i="4"/>
  <c r="K20" i="4"/>
  <c r="J20" i="4"/>
  <c r="K19" i="4"/>
  <c r="K17" i="4"/>
  <c r="J17" i="4"/>
  <c r="O17" i="4"/>
  <c r="J13" i="4" l="1"/>
  <c r="O13" i="4"/>
  <c r="C14" i="3"/>
  <c r="C13" i="3"/>
  <c r="K16" i="4" s="1"/>
  <c r="C10" i="3"/>
  <c r="J15" i="4" s="1"/>
  <c r="C9" i="3"/>
  <c r="K15" i="4" s="1"/>
  <c r="J16" i="4"/>
  <c r="J12" i="4"/>
  <c r="O12" i="4"/>
  <c r="J14" i="4"/>
  <c r="K11" i="4"/>
  <c r="J11" i="4"/>
  <c r="O11" i="4"/>
  <c r="B11" i="4"/>
  <c r="B2" i="4"/>
  <c r="J14" i="2"/>
  <c r="K11" i="2"/>
  <c r="J11" i="2"/>
  <c r="O11" i="2"/>
  <c r="B11" i="2"/>
  <c r="B2" i="2"/>
  <c r="F2" i="2"/>
  <c r="G88" i="1" l="1"/>
  <c r="J27" i="1"/>
  <c r="I33" i="1"/>
  <c r="J47" i="1"/>
  <c r="G63" i="1"/>
  <c r="G42" i="1"/>
  <c r="G73" i="1"/>
  <c r="G20" i="1"/>
  <c r="G19" i="1"/>
  <c r="J48" i="1"/>
  <c r="G79" i="1"/>
  <c r="G87" i="1"/>
  <c r="G37" i="1"/>
  <c r="I56" i="1"/>
  <c r="H80" i="1"/>
  <c r="F62" i="1"/>
  <c r="I55" i="1"/>
  <c r="E92" i="1"/>
  <c r="F94" i="1"/>
  <c r="G64" i="1"/>
  <c r="H37" i="1"/>
  <c r="H32" i="1"/>
  <c r="H59" i="1"/>
  <c r="J30" i="1"/>
  <c r="G84" i="1"/>
  <c r="H60" i="1"/>
  <c r="E96" i="1"/>
  <c r="J49" i="1"/>
  <c r="D39" i="1"/>
  <c r="D95" i="1"/>
  <c r="E21" i="1"/>
  <c r="G90" i="1"/>
  <c r="G53" i="1"/>
  <c r="J70" i="1"/>
  <c r="J28" i="1"/>
  <c r="H54" i="1"/>
  <c r="I76" i="1"/>
  <c r="F22" i="1"/>
  <c r="I24" i="1"/>
  <c r="J51" i="1"/>
  <c r="G89" i="1"/>
  <c r="E43" i="1"/>
  <c r="G31" i="1"/>
  <c r="G78" i="1"/>
  <c r="I66" i="1"/>
  <c r="I34" i="1"/>
  <c r="H79" i="1"/>
  <c r="D82" i="1"/>
  <c r="F93" i="1"/>
  <c r="J25" i="1"/>
  <c r="F86" i="1"/>
  <c r="J52" i="1"/>
  <c r="I75" i="1"/>
  <c r="E61" i="1"/>
  <c r="G59" i="1"/>
  <c r="G83" i="1"/>
  <c r="F44" i="1"/>
  <c r="G58" i="1"/>
  <c r="H74" i="1"/>
  <c r="J26" i="1"/>
  <c r="G41" i="1"/>
  <c r="I46" i="1"/>
  <c r="J68" i="1"/>
  <c r="J69" i="1"/>
  <c r="J50" i="1"/>
  <c r="D91" i="1"/>
  <c r="E95" i="1"/>
  <c r="E40" i="1"/>
  <c r="J67" i="1"/>
  <c r="J29" i="1"/>
  <c r="H38" i="1"/>
  <c r="G36" i="1"/>
  <c r="J71" i="1"/>
  <c r="J72" i="1"/>
  <c r="A43" i="2" l="1"/>
  <c r="A26" i="2"/>
  <c r="A28" i="2"/>
  <c r="A12" i="2"/>
  <c r="A35" i="2"/>
  <c r="A41" i="2"/>
  <c r="A29" i="2"/>
  <c r="A30" i="2"/>
  <c r="A37" i="2"/>
  <c r="A33" i="2"/>
  <c r="A16" i="2"/>
  <c r="A36" i="2"/>
  <c r="A18" i="2"/>
  <c r="A11" i="2"/>
  <c r="A45" i="2"/>
  <c r="A38" i="2"/>
  <c r="A39" i="2"/>
  <c r="A27" i="2"/>
  <c r="A15" i="2"/>
  <c r="A48" i="2"/>
  <c r="A24" i="2"/>
  <c r="A31" i="2"/>
  <c r="A42" i="2"/>
  <c r="A22" i="2"/>
  <c r="A14" i="2"/>
  <c r="A47" i="2"/>
  <c r="A19" i="2"/>
  <c r="A23" i="2"/>
  <c r="A44" i="2"/>
  <c r="A40" i="2"/>
  <c r="A20" i="2"/>
  <c r="A13" i="2"/>
  <c r="A17" i="2"/>
  <c r="A49" i="2"/>
  <c r="A46" i="2"/>
  <c r="A34" i="2"/>
  <c r="A25" i="2"/>
  <c r="A32" i="2"/>
  <c r="A21" i="2"/>
  <c r="F2" i="7"/>
  <c r="F2" i="4"/>
  <c r="J27" i="6"/>
  <c r="J26" i="6"/>
  <c r="E29" i="3"/>
  <c r="D9" i="3"/>
  <c r="F41" i="6"/>
  <c r="H52" i="6"/>
  <c r="B16" i="3"/>
  <c r="C32" i="3"/>
  <c r="G57" i="6"/>
  <c r="G34" i="6"/>
  <c r="E26" i="3"/>
  <c r="D20" i="3"/>
  <c r="I31" i="6"/>
  <c r="F21" i="6"/>
  <c r="E21" i="3"/>
  <c r="F56" i="6"/>
  <c r="J23" i="6"/>
  <c r="F16" i="6"/>
  <c r="E18" i="3"/>
  <c r="J22" i="6"/>
  <c r="G51" i="6"/>
  <c r="H35" i="6"/>
  <c r="E17" i="3"/>
  <c r="F40" i="6"/>
  <c r="G28" i="6"/>
  <c r="E43" i="6"/>
  <c r="C12" i="3"/>
  <c r="G36" i="6"/>
  <c r="G37" i="6"/>
  <c r="C60" i="6"/>
  <c r="E22" i="3"/>
  <c r="D61" i="6"/>
  <c r="D39" i="6"/>
  <c r="I25" i="6"/>
  <c r="E30" i="3"/>
  <c r="H29" i="6"/>
  <c r="E19" i="6"/>
  <c r="G33" i="6"/>
  <c r="E25" i="3"/>
  <c r="C59" i="6"/>
  <c r="C38" i="6"/>
  <c r="H34" i="6"/>
  <c r="D10" i="3"/>
  <c r="F17" i="6"/>
  <c r="I30" i="6"/>
  <c r="G56" i="6"/>
  <c r="B11" i="3"/>
  <c r="I48" i="6"/>
  <c r="H47" i="6"/>
  <c r="D60" i="6"/>
  <c r="C24" i="3"/>
  <c r="F55" i="6"/>
  <c r="H53" i="6"/>
  <c r="D28" i="3"/>
  <c r="D14" i="3"/>
  <c r="I45" i="6"/>
  <c r="I44" i="6"/>
  <c r="B31" i="3"/>
  <c r="B23" i="3"/>
  <c r="I49" i="6"/>
  <c r="F50" i="6"/>
  <c r="D13" i="3"/>
  <c r="C31" i="3"/>
  <c r="A32" i="7"/>
  <c r="A18" i="4"/>
  <c r="A17" i="7"/>
  <c r="A26" i="7"/>
  <c r="A15" i="4"/>
  <c r="A20" i="7"/>
  <c r="A22" i="7"/>
  <c r="A24" i="7"/>
  <c r="A13" i="7"/>
  <c r="A21" i="7"/>
  <c r="A15" i="7"/>
  <c r="A28" i="7"/>
  <c r="A30" i="7"/>
  <c r="A25" i="7"/>
  <c r="A21" i="4"/>
  <c r="A14" i="4"/>
  <c r="A16" i="7"/>
  <c r="A33" i="7"/>
  <c r="A16" i="4"/>
  <c r="A27" i="7"/>
  <c r="A13" i="4"/>
  <c r="A18" i="7"/>
  <c r="A11" i="7"/>
  <c r="A14" i="7"/>
  <c r="A22" i="4"/>
  <c r="A12" i="7"/>
  <c r="A20" i="4"/>
  <c r="A12" i="4"/>
  <c r="A23" i="7"/>
  <c r="A19" i="4"/>
  <c r="A19" i="7"/>
  <c r="A17" i="4"/>
  <c r="A29" i="7"/>
  <c r="A11" i="4"/>
  <c r="A31" i="7"/>
</calcChain>
</file>

<file path=xl/sharedStrings.xml><?xml version="1.0" encoding="utf-8"?>
<sst xmlns="http://schemas.openxmlformats.org/spreadsheetml/2006/main" count="552" uniqueCount="192">
  <si>
    <t>Cost to build 6 wheel crane</t>
  </si>
  <si>
    <t>Dayton paid</t>
  </si>
  <si>
    <t>Original Cost</t>
  </si>
  <si>
    <t>Cost to build 12 wheel crane</t>
  </si>
  <si>
    <t>Sell to Dayton</t>
  </si>
  <si>
    <t>Bid Price</t>
  </si>
  <si>
    <t xml:space="preserve">Cost of revised design </t>
  </si>
  <si>
    <t xml:space="preserve">Success probability </t>
  </si>
  <si>
    <t xml:space="preserve">Failure probability </t>
  </si>
  <si>
    <t xml:space="preserve">Sell to Stern </t>
  </si>
  <si>
    <t>Sales Price</t>
  </si>
  <si>
    <t>Cost to sell</t>
  </si>
  <si>
    <t xml:space="preserve">Price probability </t>
  </si>
  <si>
    <t xml:space="preserve">Scrap earn </t>
  </si>
  <si>
    <t>Does Dayton buy?</t>
  </si>
  <si>
    <t>Does Stern buy</t>
  </si>
  <si>
    <t>Decision</t>
  </si>
  <si>
    <t>Chance</t>
  </si>
  <si>
    <t>Accept tow from Ann Marie</t>
  </si>
  <si>
    <t>Ship value</t>
  </si>
  <si>
    <t>Assitance fee</t>
  </si>
  <si>
    <t>Repair the engine</t>
  </si>
  <si>
    <t>Successful repair rate</t>
  </si>
  <si>
    <t>Failure repair rate</t>
  </si>
  <si>
    <t>Chance of good weather</t>
  </si>
  <si>
    <t>Chance of bad weather</t>
  </si>
  <si>
    <t>In Bad weather</t>
  </si>
  <si>
    <t>Unable to maintain steerage</t>
  </si>
  <si>
    <t xml:space="preserve">maintain steerage </t>
  </si>
  <si>
    <t>Ship pull through prob</t>
  </si>
  <si>
    <t>Ship does not pull through prob</t>
  </si>
  <si>
    <t>Assumption</t>
  </si>
  <si>
    <t>Human life $</t>
  </si>
  <si>
    <t>Total crews</t>
  </si>
  <si>
    <t>Is tow available?</t>
  </si>
  <si>
    <t>Can ship pull through?</t>
  </si>
  <si>
    <t>Probaility of a good drive</t>
  </si>
  <si>
    <t>Probaility of a bad drive</t>
  </si>
  <si>
    <t xml:space="preserve">Proft of install a good drive </t>
  </si>
  <si>
    <t>cost of rework after installation</t>
  </si>
  <si>
    <t>cost of rework before installation</t>
  </si>
  <si>
    <t xml:space="preserve">Cost of test </t>
  </si>
  <si>
    <t xml:space="preserve">Bad drive pass the test </t>
  </si>
  <si>
    <t xml:space="preserve">Good drive fail the test </t>
  </si>
  <si>
    <t>test result</t>
  </si>
  <si>
    <t>Name</t>
  </si>
  <si>
    <t xml:space="preserve">Captain Sandford Decision 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</si>
  <si>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</si>
  <si>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</si>
  <si>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</si>
  <si>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</si>
  <si>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</si>
  <si>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</si>
  <si>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</si>
  <si>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0,3,1,0,0,Exponential, 0,0,-1,0,-1,-1,.0001</t>
  </si>
  <si>
    <t>Creation Version</t>
  </si>
  <si>
    <t>8.0.1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</si>
  <si>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</si>
  <si>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</si>
  <si>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</si>
  <si>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</si>
  <si>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</si>
  <si>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</si>
  <si>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</si>
  <si>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</si>
  <si>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</si>
  <si>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</si>
  <si>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</si>
  <si>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</si>
  <si>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</si>
  <si>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</si>
  <si>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</si>
  <si>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</si>
  <si>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28A7B506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</si>
  <si>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</si>
  <si>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</si>
  <si>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</si>
  <si>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</si>
  <si>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</si>
  <si>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</si>
  <si>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</si>
  <si>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</si>
  <si>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</si>
  <si>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</si>
  <si>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</si>
  <si>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</si>
  <si>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</si>
  <si>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</si>
  <si>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</si>
  <si>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</si>
  <si>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</si>
  <si>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2,0,0,2,2,3,0,0,0</t>
  </si>
  <si>
    <t>0</t>
  </si>
  <si>
    <t>1,0,0,2,4,5,1,0,0</t>
  </si>
  <si>
    <t>Accept the tow from Marie</t>
  </si>
  <si>
    <t>4,0,0,0,1,0,0</t>
  </si>
  <si>
    <t>Engine is repaired</t>
  </si>
  <si>
    <t>1,0,0,2,8,9,2,0,0</t>
  </si>
  <si>
    <t>Engins is not repaired</t>
  </si>
  <si>
    <t>1,0,0,2,6,7,2,0,0</t>
  </si>
  <si>
    <t>Success to call Ann Marie to tow</t>
  </si>
  <si>
    <t>4,0,0,0,5,0,0</t>
  </si>
  <si>
    <t>Fail to call Ann-Marie to tow</t>
  </si>
  <si>
    <t>2,0,0,2,18,19,5,0,0</t>
  </si>
  <si>
    <t>Good Weather</t>
  </si>
  <si>
    <t>4,0,0,0,4,0,0</t>
  </si>
  <si>
    <t>Bad weather</t>
  </si>
  <si>
    <t>1,0,0,2,10,11,4,0,0</t>
  </si>
  <si>
    <t>2,0,0,2,12,13,9,0,0</t>
  </si>
  <si>
    <t>Success to call Ann-Marie to tow</t>
  </si>
  <si>
    <t>4,0,0,0,9,0,0</t>
  </si>
  <si>
    <t>Stay on the ship</t>
  </si>
  <si>
    <t>1,0,0,2,14,15,10,0,0</t>
  </si>
  <si>
    <t>Abandon the ship</t>
  </si>
  <si>
    <t>4,0,0,0,10,0,0</t>
  </si>
  <si>
    <t>1,0,0,2,20,21,12,0,0</t>
  </si>
  <si>
    <t>Maintain steerage</t>
  </si>
  <si>
    <t>4,0,0,0,12,0,0</t>
  </si>
  <si>
    <t>Good weather</t>
  </si>
  <si>
    <t>1,0,0,2,22,23,18,0,0</t>
  </si>
  <si>
    <t>Bad weather(abandon the ship)</t>
  </si>
  <si>
    <t>4,0,0,0,18,0,0</t>
  </si>
  <si>
    <t>1,0,0,2,16,17,7,0,0</t>
  </si>
  <si>
    <t>4,0,0,0,7,0,0</t>
  </si>
  <si>
    <t>Ship pull through</t>
  </si>
  <si>
    <t>4,0,0,0,14,0,0</t>
  </si>
  <si>
    <t>Ship does not pull through</t>
  </si>
  <si>
    <t>foundering on the South African coast</t>
  </si>
  <si>
    <t>4,0,0,0,16,0,0</t>
  </si>
  <si>
    <t>drifting off into the Indian Ocean</t>
  </si>
  <si>
    <t>Deicision for installing drive</t>
  </si>
  <si>
    <t>0,2,1,0,0,Exponential, 0,0,-1,0,-1,-1,.0001</t>
  </si>
  <si>
    <t>30B98C0A</t>
  </si>
  <si>
    <t>2,0,0,3,2,3,4,0,0,0</t>
  </si>
  <si>
    <t>Install without test &amp; rework</t>
  </si>
  <si>
    <t>1,0,0,2,5,6,1,0,0</t>
  </si>
  <si>
    <t>Test before install</t>
  </si>
  <si>
    <t>1,0,0,2,7,8,1,0,0</t>
  </si>
  <si>
    <t>Rework before install</t>
  </si>
  <si>
    <t>Good drive installed</t>
  </si>
  <si>
    <t>4,0,0,0,2,0,0</t>
  </si>
  <si>
    <t>Bad drive installed</t>
  </si>
  <si>
    <t>Good drive</t>
  </si>
  <si>
    <t>1,0,0,2,9,10,3,0,0</t>
  </si>
  <si>
    <t>Bad drive</t>
  </si>
  <si>
    <t>1,0,0,2,11,12,3,0,0</t>
  </si>
  <si>
    <t>Pass the test without any rework</t>
  </si>
  <si>
    <t>Fail the test and rework before install</t>
  </si>
  <si>
    <t>Pass the test and rework after install</t>
  </si>
  <si>
    <t>4,0,0,0,8,0,0</t>
  </si>
  <si>
    <t>Optimal decision for Morris Manufacturing</t>
  </si>
  <si>
    <t>0,1,1,0,0,Exponential, 0,0,-1,0,-1,-1,.0001</t>
  </si>
  <si>
    <t>343E33CD</t>
  </si>
  <si>
    <t>Sell to Dayton first</t>
  </si>
  <si>
    <t>2,0,0,3,5,6,7,1,0,0</t>
  </si>
  <si>
    <t>Sell to Stern first</t>
  </si>
  <si>
    <t>1,0,0,2,8,10,1,0,0</t>
  </si>
  <si>
    <t>scrap the crane</t>
  </si>
  <si>
    <t>Bid Price $220,000</t>
  </si>
  <si>
    <t>1,0,0,2,15,16,2,0,0</t>
  </si>
  <si>
    <t>Bid Price $280,000</t>
  </si>
  <si>
    <t>1,0,0,2,22,23,2,0,0</t>
  </si>
  <si>
    <t>Bid Price $350,000</t>
  </si>
  <si>
    <t>1,0,0,2,30,29,2,0,0</t>
  </si>
  <si>
    <t>Success</t>
  </si>
  <si>
    <t>1,0,0,3,9,11,12,3,0,0</t>
  </si>
  <si>
    <t>Price 100,000</t>
  </si>
  <si>
    <t>Reject</t>
  </si>
  <si>
    <t>4,0,0,0,3,0,0</t>
  </si>
  <si>
    <t>Price 150,000</t>
  </si>
  <si>
    <t>Price 180,000</t>
  </si>
  <si>
    <t>4,0,0,0,17,0,0</t>
  </si>
  <si>
    <t>Sell to Stern</t>
  </si>
  <si>
    <t>1,0,0,2,19,36,23,0,0</t>
  </si>
  <si>
    <t>2,0,0,2,34,18,5,0,0</t>
  </si>
  <si>
    <t>Yes</t>
  </si>
  <si>
    <t>1,0,0,3,20,21,13,34,0,0</t>
  </si>
  <si>
    <t>Not sell to Stern</t>
  </si>
  <si>
    <t>1,0,0,3,24,25,26,14,0,0</t>
  </si>
  <si>
    <t>4,0,0,0,6,0,0</t>
  </si>
  <si>
    <t>2,0,0,2,14,37,6,0,0</t>
  </si>
  <si>
    <t>4,0,0,0,19,0,0</t>
  </si>
  <si>
    <t>1,0,0,2,28,38,29,0,0</t>
  </si>
  <si>
    <t>1,0,0,3,31,32,33,27,0,0</t>
  </si>
  <si>
    <t>2,0,0,2,27,39,7,0,0</t>
  </si>
  <si>
    <t>4,0,0,0,28,0,0</t>
  </si>
  <si>
    <t>1,0,0,2,17,35,16,0,0</t>
  </si>
  <si>
    <t>No</t>
  </si>
  <si>
    <t>4,0,0,0,34,0,0</t>
  </si>
  <si>
    <t>4,0,0,0,23,0,0</t>
  </si>
  <si>
    <t>4,0,0,0,27,0,0</t>
  </si>
  <si>
    <t>4,0,0,0,29,0,0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</si>
</sst>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&gt;0.00001]0.0###%;[=0]0.0%;0.00E+00"/>
  </numFmts>
  <fonts count="9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0" fillId="0" borderId="1" xfId="0" applyBorder="1"/>
    <xf numFmtId="3" fontId="0" fillId="0" borderId="1" xfId="0" applyNumberFormat="1" applyBorder="1"/>
    <xf numFmtId="164" fontId="7" fillId="0" borderId="0" xfId="0" applyNumberFormat="1" applyFont="1" applyAlignment="1">
      <alignment horizontal="right"/>
    </xf>
    <xf numFmtId="6" fontId="0" fillId="0" borderId="1" xfId="0" applyNumberForma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92</xdr:row>
      <xdr:rowOff>185420</xdr:rowOff>
    </xdr:from>
    <xdr:to>
      <xdr:col>5</xdr:col>
      <xdr:colOff>127</xdr:colOff>
      <xdr:row>92</xdr:row>
      <xdr:rowOff>185420</xdr:rowOff>
    </xdr:to>
    <xdr:cxnSp macro="_xll.PtreeEvent_ObjectClick">
      <xdr:nvCxnSpPr>
        <xdr:cNvPr id="24" name="PTObj_DBranchHLine_1_10">
          <a:extLst>
            <a:ext uri="{FF2B5EF4-FFF2-40B4-BE49-F238E27FC236}">
              <a16:creationId xmlns:a16="http://schemas.microsoft.com/office/drawing/2014/main" id="{BA70E653-AD26-4975-8E0B-E54B21FC3AAF}"/>
            </a:ext>
          </a:extLst>
        </xdr:cNvPr>
        <xdr:cNvCxnSpPr/>
      </xdr:nvCxnSpPr>
      <xdr:spPr>
        <a:xfrm>
          <a:off x="7462647" y="17673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90</xdr:row>
      <xdr:rowOff>180339</xdr:rowOff>
    </xdr:from>
    <xdr:to>
      <xdr:col>4</xdr:col>
      <xdr:colOff>242697</xdr:colOff>
      <xdr:row>92</xdr:row>
      <xdr:rowOff>185420</xdr:rowOff>
    </xdr:to>
    <xdr:cxnSp macro="_xll.PtreeEvent_ObjectClick">
      <xdr:nvCxnSpPr>
        <xdr:cNvPr id="23" name="PTObj_DBranchDLine_1_10">
          <a:extLst>
            <a:ext uri="{FF2B5EF4-FFF2-40B4-BE49-F238E27FC236}">
              <a16:creationId xmlns:a16="http://schemas.microsoft.com/office/drawing/2014/main" id="{9F170E36-DA0B-4159-BA0A-102C3C71EA99}"/>
            </a:ext>
          </a:extLst>
        </xdr:cNvPr>
        <xdr:cNvCxnSpPr/>
      </xdr:nvCxnSpPr>
      <xdr:spPr>
        <a:xfrm>
          <a:off x="7310247" y="17287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84</xdr:row>
      <xdr:rowOff>185420</xdr:rowOff>
    </xdr:from>
    <xdr:to>
      <xdr:col>5</xdr:col>
      <xdr:colOff>127</xdr:colOff>
      <xdr:row>84</xdr:row>
      <xdr:rowOff>185420</xdr:rowOff>
    </xdr:to>
    <xdr:cxnSp macro="_xll.PtreeEvent_ObjectClick">
      <xdr:nvCxnSpPr>
        <xdr:cNvPr id="10" name="PTObj_DBranchHLine_1_8">
          <a:extLst>
            <a:ext uri="{FF2B5EF4-FFF2-40B4-BE49-F238E27FC236}">
              <a16:creationId xmlns:a16="http://schemas.microsoft.com/office/drawing/2014/main" id="{2B1F6047-100B-4CB1-B9A5-6D104EB3568B}"/>
            </a:ext>
          </a:extLst>
        </xdr:cNvPr>
        <xdr:cNvCxnSpPr/>
      </xdr:nvCxnSpPr>
      <xdr:spPr>
        <a:xfrm>
          <a:off x="7462647" y="16149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84</xdr:row>
      <xdr:rowOff>185420</xdr:rowOff>
    </xdr:from>
    <xdr:to>
      <xdr:col>4</xdr:col>
      <xdr:colOff>242697</xdr:colOff>
      <xdr:row>90</xdr:row>
      <xdr:rowOff>180339</xdr:rowOff>
    </xdr:to>
    <xdr:cxnSp macro="_xll.PtreeEvent_ObjectClick">
      <xdr:nvCxnSpPr>
        <xdr:cNvPr id="9" name="PTObj_DBranchDLine_1_8">
          <a:extLst>
            <a:ext uri="{FF2B5EF4-FFF2-40B4-BE49-F238E27FC236}">
              <a16:creationId xmlns:a16="http://schemas.microsoft.com/office/drawing/2014/main" id="{DE3F0073-14EB-43AC-8E07-50FA97C47FB9}"/>
            </a:ext>
          </a:extLst>
        </xdr:cNvPr>
        <xdr:cNvCxnSpPr/>
      </xdr:nvCxnSpPr>
      <xdr:spPr>
        <a:xfrm flipV="1">
          <a:off x="7310247" y="161493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90</xdr:row>
      <xdr:rowOff>185420</xdr:rowOff>
    </xdr:from>
    <xdr:to>
      <xdr:col>4</xdr:col>
      <xdr:colOff>127</xdr:colOff>
      <xdr:row>90</xdr:row>
      <xdr:rowOff>185420</xdr:rowOff>
    </xdr:to>
    <xdr:cxnSp macro="_xll.PtreeEvent_ObjectClick">
      <xdr:nvCxnSpPr>
        <xdr:cNvPr id="4" name="PTObj_DBranchHLine_1_3">
          <a:extLst>
            <a:ext uri="{FF2B5EF4-FFF2-40B4-BE49-F238E27FC236}">
              <a16:creationId xmlns:a16="http://schemas.microsoft.com/office/drawing/2014/main" id="{C64A0F84-09AC-4261-A984-9DD7314BBE67}"/>
            </a:ext>
          </a:extLst>
        </xdr:cNvPr>
        <xdr:cNvCxnSpPr/>
      </xdr:nvCxnSpPr>
      <xdr:spPr>
        <a:xfrm>
          <a:off x="5805297" y="17292320"/>
          <a:ext cx="1414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80</xdr:row>
      <xdr:rowOff>180339</xdr:rowOff>
    </xdr:from>
    <xdr:to>
      <xdr:col>3</xdr:col>
      <xdr:colOff>242697</xdr:colOff>
      <xdr:row>90</xdr:row>
      <xdr:rowOff>185420</xdr:rowOff>
    </xdr:to>
    <xdr:cxnSp macro="_xll.PtreeEvent_ObjectClick">
      <xdr:nvCxnSpPr>
        <xdr:cNvPr id="3" name="PTObj_DBranchDLine_1_3">
          <a:extLst>
            <a:ext uri="{FF2B5EF4-FFF2-40B4-BE49-F238E27FC236}">
              <a16:creationId xmlns:a16="http://schemas.microsoft.com/office/drawing/2014/main" id="{A78D1308-5094-4B40-96ED-0000299740C1}"/>
            </a:ext>
          </a:extLst>
        </xdr:cNvPr>
        <xdr:cNvCxnSpPr/>
      </xdr:nvCxnSpPr>
      <xdr:spPr>
        <a:xfrm>
          <a:off x="5652897" y="153822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78</xdr:row>
      <xdr:rowOff>185420</xdr:rowOff>
    </xdr:from>
    <xdr:to>
      <xdr:col>7</xdr:col>
      <xdr:colOff>127</xdr:colOff>
      <xdr:row>78</xdr:row>
      <xdr:rowOff>185420</xdr:rowOff>
    </xdr:to>
    <xdr:cxnSp macro="_xll.PtreeEvent_ObjectClick">
      <xdr:nvCxnSpPr>
        <xdr:cNvPr id="291" name="PTObj_DBranchHLine_1_39">
          <a:extLst>
            <a:ext uri="{FF2B5EF4-FFF2-40B4-BE49-F238E27FC236}">
              <a16:creationId xmlns:a16="http://schemas.microsoft.com/office/drawing/2014/main" id="{F23080D6-03EA-4688-B218-5617A20E8B82}"/>
            </a:ext>
          </a:extLst>
        </xdr:cNvPr>
        <xdr:cNvCxnSpPr/>
      </xdr:nvCxnSpPr>
      <xdr:spPr>
        <a:xfrm>
          <a:off x="10758297" y="15006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76</xdr:row>
      <xdr:rowOff>180339</xdr:rowOff>
    </xdr:from>
    <xdr:to>
      <xdr:col>6</xdr:col>
      <xdr:colOff>242697</xdr:colOff>
      <xdr:row>78</xdr:row>
      <xdr:rowOff>185420</xdr:rowOff>
    </xdr:to>
    <xdr:cxnSp macro="_xll.PtreeEvent_ObjectClick">
      <xdr:nvCxnSpPr>
        <xdr:cNvPr id="290" name="PTObj_DBranchDLine_1_39">
          <a:extLst>
            <a:ext uri="{FF2B5EF4-FFF2-40B4-BE49-F238E27FC236}">
              <a16:creationId xmlns:a16="http://schemas.microsoft.com/office/drawing/2014/main" id="{9C6BCFB0-7550-4778-ADF5-D0FEA39DF6E7}"/>
            </a:ext>
          </a:extLst>
        </xdr:cNvPr>
        <xdr:cNvCxnSpPr/>
      </xdr:nvCxnSpPr>
      <xdr:spPr>
        <a:xfrm>
          <a:off x="10605897" y="14620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74</xdr:row>
      <xdr:rowOff>185420</xdr:rowOff>
    </xdr:from>
    <xdr:to>
      <xdr:col>8</xdr:col>
      <xdr:colOff>127</xdr:colOff>
      <xdr:row>74</xdr:row>
      <xdr:rowOff>185420</xdr:rowOff>
    </xdr:to>
    <xdr:cxnSp macro="_xll.PtreeEvent_ObjectClick">
      <xdr:nvCxnSpPr>
        <xdr:cNvPr id="287" name="PTObj_DBranchHLine_1_38">
          <a:extLst>
            <a:ext uri="{FF2B5EF4-FFF2-40B4-BE49-F238E27FC236}">
              <a16:creationId xmlns:a16="http://schemas.microsoft.com/office/drawing/2014/main" id="{F36B9730-C9B8-4DF3-BC08-7AA86B3ADC85}"/>
            </a:ext>
          </a:extLst>
        </xdr:cNvPr>
        <xdr:cNvCxnSpPr/>
      </xdr:nvCxnSpPr>
      <xdr:spPr>
        <a:xfrm>
          <a:off x="12339447" y="1424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72</xdr:row>
      <xdr:rowOff>180339</xdr:rowOff>
    </xdr:from>
    <xdr:to>
      <xdr:col>7</xdr:col>
      <xdr:colOff>242697</xdr:colOff>
      <xdr:row>74</xdr:row>
      <xdr:rowOff>185420</xdr:rowOff>
    </xdr:to>
    <xdr:cxnSp macro="_xll.PtreeEvent_ObjectClick">
      <xdr:nvCxnSpPr>
        <xdr:cNvPr id="286" name="PTObj_DBranchDLine_1_38">
          <a:extLst>
            <a:ext uri="{FF2B5EF4-FFF2-40B4-BE49-F238E27FC236}">
              <a16:creationId xmlns:a16="http://schemas.microsoft.com/office/drawing/2014/main" id="{A3E85C35-53AB-4BB2-AD9F-E6CB55FF977E}"/>
            </a:ext>
          </a:extLst>
        </xdr:cNvPr>
        <xdr:cNvCxnSpPr/>
      </xdr:nvCxnSpPr>
      <xdr:spPr>
        <a:xfrm>
          <a:off x="12187047" y="1385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70</xdr:row>
      <xdr:rowOff>185420</xdr:rowOff>
    </xdr:from>
    <xdr:to>
      <xdr:col>9</xdr:col>
      <xdr:colOff>127</xdr:colOff>
      <xdr:row>70</xdr:row>
      <xdr:rowOff>185420</xdr:rowOff>
    </xdr:to>
    <xdr:cxnSp macro="_xll.PtreeEvent_ObjectClick">
      <xdr:nvCxnSpPr>
        <xdr:cNvPr id="283" name="PTObj_DBranchHLine_1_33">
          <a:extLst>
            <a:ext uri="{FF2B5EF4-FFF2-40B4-BE49-F238E27FC236}">
              <a16:creationId xmlns:a16="http://schemas.microsoft.com/office/drawing/2014/main" id="{77315549-FAD4-42C0-BD9F-CD3C131D4987}"/>
            </a:ext>
          </a:extLst>
        </xdr:cNvPr>
        <xdr:cNvCxnSpPr/>
      </xdr:nvCxnSpPr>
      <xdr:spPr>
        <a:xfrm>
          <a:off x="13882497" y="1348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70</xdr:row>
      <xdr:rowOff>185420</xdr:rowOff>
    </xdr:to>
    <xdr:cxnSp macro="_xll.PtreeEvent_ObjectClick">
      <xdr:nvCxnSpPr>
        <xdr:cNvPr id="282" name="PTObj_DBranchDLine_1_33">
          <a:extLst>
            <a:ext uri="{FF2B5EF4-FFF2-40B4-BE49-F238E27FC236}">
              <a16:creationId xmlns:a16="http://schemas.microsoft.com/office/drawing/2014/main" id="{BE6B58CB-AB68-49D3-A20A-0FA792D68F9B}"/>
            </a:ext>
          </a:extLst>
        </xdr:cNvPr>
        <xdr:cNvCxnSpPr/>
      </xdr:nvCxnSpPr>
      <xdr:spPr>
        <a:xfrm>
          <a:off x="13730097" y="12334239"/>
          <a:ext cx="152400" cy="114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68</xdr:row>
      <xdr:rowOff>185420</xdr:rowOff>
    </xdr:from>
    <xdr:to>
      <xdr:col>9</xdr:col>
      <xdr:colOff>127</xdr:colOff>
      <xdr:row>68</xdr:row>
      <xdr:rowOff>185420</xdr:rowOff>
    </xdr:to>
    <xdr:cxnSp macro="_xll.PtreeEvent_ObjectClick">
      <xdr:nvCxnSpPr>
        <xdr:cNvPr id="279" name="PTObj_DBranchHLine_1_32">
          <a:extLst>
            <a:ext uri="{FF2B5EF4-FFF2-40B4-BE49-F238E27FC236}">
              <a16:creationId xmlns:a16="http://schemas.microsoft.com/office/drawing/2014/main" id="{BD52D86C-593C-4FEA-A260-03E20979B7B2}"/>
            </a:ext>
          </a:extLst>
        </xdr:cNvPr>
        <xdr:cNvCxnSpPr/>
      </xdr:nvCxnSpPr>
      <xdr:spPr>
        <a:xfrm>
          <a:off x="13882497" y="1310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68</xdr:row>
      <xdr:rowOff>185420</xdr:rowOff>
    </xdr:to>
    <xdr:cxnSp macro="_xll.PtreeEvent_ObjectClick">
      <xdr:nvCxnSpPr>
        <xdr:cNvPr id="278" name="PTObj_DBranchDLine_1_32">
          <a:extLst>
            <a:ext uri="{FF2B5EF4-FFF2-40B4-BE49-F238E27FC236}">
              <a16:creationId xmlns:a16="http://schemas.microsoft.com/office/drawing/2014/main" id="{235EFE0B-75C9-454C-8135-A6D50A2768FA}"/>
            </a:ext>
          </a:extLst>
        </xdr:cNvPr>
        <xdr:cNvCxnSpPr/>
      </xdr:nvCxnSpPr>
      <xdr:spPr>
        <a:xfrm>
          <a:off x="13730097" y="12334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66</xdr:row>
      <xdr:rowOff>185420</xdr:rowOff>
    </xdr:from>
    <xdr:to>
      <xdr:col>9</xdr:col>
      <xdr:colOff>127</xdr:colOff>
      <xdr:row>66</xdr:row>
      <xdr:rowOff>185420</xdr:rowOff>
    </xdr:to>
    <xdr:cxnSp macro="_xll.PtreeEvent_ObjectClick">
      <xdr:nvCxnSpPr>
        <xdr:cNvPr id="275" name="PTObj_DBranchHLine_1_31">
          <a:extLst>
            <a:ext uri="{FF2B5EF4-FFF2-40B4-BE49-F238E27FC236}">
              <a16:creationId xmlns:a16="http://schemas.microsoft.com/office/drawing/2014/main" id="{F4FA824E-7B17-4D02-BE27-34AA69A8620A}"/>
            </a:ext>
          </a:extLst>
        </xdr:cNvPr>
        <xdr:cNvCxnSpPr/>
      </xdr:nvCxnSpPr>
      <xdr:spPr>
        <a:xfrm>
          <a:off x="13882497" y="12720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66</xdr:row>
      <xdr:rowOff>185420</xdr:rowOff>
    </xdr:to>
    <xdr:cxnSp macro="_xll.PtreeEvent_ObjectClick">
      <xdr:nvCxnSpPr>
        <xdr:cNvPr id="274" name="PTObj_DBranchDLine_1_31">
          <a:extLst>
            <a:ext uri="{FF2B5EF4-FFF2-40B4-BE49-F238E27FC236}">
              <a16:creationId xmlns:a16="http://schemas.microsoft.com/office/drawing/2014/main" id="{E1E42362-9DC4-42D7-86D2-414261DCFF50}"/>
            </a:ext>
          </a:extLst>
        </xdr:cNvPr>
        <xdr:cNvCxnSpPr/>
      </xdr:nvCxnSpPr>
      <xdr:spPr>
        <a:xfrm>
          <a:off x="13730097" y="12334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64</xdr:row>
      <xdr:rowOff>185420</xdr:rowOff>
    </xdr:from>
    <xdr:to>
      <xdr:col>8</xdr:col>
      <xdr:colOff>127</xdr:colOff>
      <xdr:row>64</xdr:row>
      <xdr:rowOff>185420</xdr:rowOff>
    </xdr:to>
    <xdr:cxnSp macro="_xll.PtreeEvent_ObjectClick">
      <xdr:nvCxnSpPr>
        <xdr:cNvPr id="271" name="PTObj_DBranchHLine_1_28">
          <a:extLst>
            <a:ext uri="{FF2B5EF4-FFF2-40B4-BE49-F238E27FC236}">
              <a16:creationId xmlns:a16="http://schemas.microsoft.com/office/drawing/2014/main" id="{3586E8BA-76AB-4CC9-9782-B3657F9B08D2}"/>
            </a:ext>
          </a:extLst>
        </xdr:cNvPr>
        <xdr:cNvCxnSpPr/>
      </xdr:nvCxnSpPr>
      <xdr:spPr>
        <a:xfrm>
          <a:off x="12339447" y="12339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64</xdr:row>
      <xdr:rowOff>185420</xdr:rowOff>
    </xdr:from>
    <xdr:to>
      <xdr:col>7</xdr:col>
      <xdr:colOff>242697</xdr:colOff>
      <xdr:row>72</xdr:row>
      <xdr:rowOff>180339</xdr:rowOff>
    </xdr:to>
    <xdr:cxnSp macro="_xll.PtreeEvent_ObjectClick">
      <xdr:nvCxnSpPr>
        <xdr:cNvPr id="270" name="PTObj_DBranchDLine_1_28">
          <a:extLst>
            <a:ext uri="{FF2B5EF4-FFF2-40B4-BE49-F238E27FC236}">
              <a16:creationId xmlns:a16="http://schemas.microsoft.com/office/drawing/2014/main" id="{1F68DE8D-B9BE-4CF3-A2AA-769591765887}"/>
            </a:ext>
          </a:extLst>
        </xdr:cNvPr>
        <xdr:cNvCxnSpPr/>
      </xdr:nvCxnSpPr>
      <xdr:spPr>
        <a:xfrm flipV="1">
          <a:off x="12187047" y="123393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72</xdr:row>
      <xdr:rowOff>185420</xdr:rowOff>
    </xdr:from>
    <xdr:to>
      <xdr:col>7</xdr:col>
      <xdr:colOff>127</xdr:colOff>
      <xdr:row>72</xdr:row>
      <xdr:rowOff>185420</xdr:rowOff>
    </xdr:to>
    <xdr:cxnSp macro="_xll.PtreeEvent_ObjectClick">
      <xdr:nvCxnSpPr>
        <xdr:cNvPr id="267" name="PTObj_DBranchHLine_1_27">
          <a:extLst>
            <a:ext uri="{FF2B5EF4-FFF2-40B4-BE49-F238E27FC236}">
              <a16:creationId xmlns:a16="http://schemas.microsoft.com/office/drawing/2014/main" id="{289955A0-C5D7-48B0-A3B5-8F718F2072E6}"/>
            </a:ext>
          </a:extLst>
        </xdr:cNvPr>
        <xdr:cNvCxnSpPr/>
      </xdr:nvCxnSpPr>
      <xdr:spPr>
        <a:xfrm>
          <a:off x="10758297" y="1386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72</xdr:row>
      <xdr:rowOff>185420</xdr:rowOff>
    </xdr:from>
    <xdr:to>
      <xdr:col>6</xdr:col>
      <xdr:colOff>242697</xdr:colOff>
      <xdr:row>76</xdr:row>
      <xdr:rowOff>180339</xdr:rowOff>
    </xdr:to>
    <xdr:cxnSp macro="_xll.PtreeEvent_ObjectClick">
      <xdr:nvCxnSpPr>
        <xdr:cNvPr id="266" name="PTObj_DBranchDLine_1_27">
          <a:extLst>
            <a:ext uri="{FF2B5EF4-FFF2-40B4-BE49-F238E27FC236}">
              <a16:creationId xmlns:a16="http://schemas.microsoft.com/office/drawing/2014/main" id="{FDFE6362-ED0B-4941-BE98-84B68034AF2C}"/>
            </a:ext>
          </a:extLst>
        </xdr:cNvPr>
        <xdr:cNvCxnSpPr/>
      </xdr:nvCxnSpPr>
      <xdr:spPr>
        <a:xfrm flipV="1">
          <a:off x="10605897" y="13863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76</xdr:row>
      <xdr:rowOff>185420</xdr:rowOff>
    </xdr:from>
    <xdr:to>
      <xdr:col>6</xdr:col>
      <xdr:colOff>127</xdr:colOff>
      <xdr:row>76</xdr:row>
      <xdr:rowOff>185420</xdr:rowOff>
    </xdr:to>
    <xdr:cxnSp macro="_xll.PtreeEvent_ObjectClick">
      <xdr:nvCxnSpPr>
        <xdr:cNvPr id="263" name="PTObj_DBranchHLine_1_29">
          <a:extLst>
            <a:ext uri="{FF2B5EF4-FFF2-40B4-BE49-F238E27FC236}">
              <a16:creationId xmlns:a16="http://schemas.microsoft.com/office/drawing/2014/main" id="{4FB28DD5-59E6-4DAC-85FE-008935C744EB}"/>
            </a:ext>
          </a:extLst>
        </xdr:cNvPr>
        <xdr:cNvCxnSpPr/>
      </xdr:nvCxnSpPr>
      <xdr:spPr>
        <a:xfrm>
          <a:off x="9215247" y="1462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60</xdr:row>
      <xdr:rowOff>180339</xdr:rowOff>
    </xdr:from>
    <xdr:to>
      <xdr:col>5</xdr:col>
      <xdr:colOff>242697</xdr:colOff>
      <xdr:row>76</xdr:row>
      <xdr:rowOff>185420</xdr:rowOff>
    </xdr:to>
    <xdr:cxnSp macro="_xll.PtreeEvent_ObjectClick">
      <xdr:nvCxnSpPr>
        <xdr:cNvPr id="262" name="PTObj_DBranchDLine_1_29">
          <a:extLst>
            <a:ext uri="{FF2B5EF4-FFF2-40B4-BE49-F238E27FC236}">
              <a16:creationId xmlns:a16="http://schemas.microsoft.com/office/drawing/2014/main" id="{49E912C0-7E23-4799-9E46-8800871F1436}"/>
            </a:ext>
          </a:extLst>
        </xdr:cNvPr>
        <xdr:cNvCxnSpPr/>
      </xdr:nvCxnSpPr>
      <xdr:spPr>
        <a:xfrm>
          <a:off x="9062847" y="11572239"/>
          <a:ext cx="152400" cy="3053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259" name="PTObj_DBranchHLine_1_37">
          <a:extLst>
            <a:ext uri="{FF2B5EF4-FFF2-40B4-BE49-F238E27FC236}">
              <a16:creationId xmlns:a16="http://schemas.microsoft.com/office/drawing/2014/main" id="{D99971D3-57B9-4617-99C6-8BAF9DEC6B0E}"/>
            </a:ext>
          </a:extLst>
        </xdr:cNvPr>
        <xdr:cNvCxnSpPr/>
      </xdr:nvCxnSpPr>
      <xdr:spPr>
        <a:xfrm>
          <a:off x="10758297" y="11196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56</xdr:row>
      <xdr:rowOff>180339</xdr:rowOff>
    </xdr:from>
    <xdr:to>
      <xdr:col>6</xdr:col>
      <xdr:colOff>242697</xdr:colOff>
      <xdr:row>58</xdr:row>
      <xdr:rowOff>185420</xdr:rowOff>
    </xdr:to>
    <xdr:cxnSp macro="_xll.PtreeEvent_ObjectClick">
      <xdr:nvCxnSpPr>
        <xdr:cNvPr id="258" name="PTObj_DBranchDLine_1_37">
          <a:extLst>
            <a:ext uri="{FF2B5EF4-FFF2-40B4-BE49-F238E27FC236}">
              <a16:creationId xmlns:a16="http://schemas.microsoft.com/office/drawing/2014/main" id="{3609DDC6-19ED-42D4-B759-82E229A11013}"/>
            </a:ext>
          </a:extLst>
        </xdr:cNvPr>
        <xdr:cNvCxnSpPr/>
      </xdr:nvCxnSpPr>
      <xdr:spPr>
        <a:xfrm>
          <a:off x="10605897" y="10810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54</xdr:row>
      <xdr:rowOff>185420</xdr:rowOff>
    </xdr:from>
    <xdr:to>
      <xdr:col>8</xdr:col>
      <xdr:colOff>127</xdr:colOff>
      <xdr:row>54</xdr:row>
      <xdr:rowOff>185420</xdr:rowOff>
    </xdr:to>
    <xdr:cxnSp macro="_xll.PtreeEvent_ObjectClick">
      <xdr:nvCxnSpPr>
        <xdr:cNvPr id="255" name="PTObj_DBranchHLine_1_36">
          <a:extLst>
            <a:ext uri="{FF2B5EF4-FFF2-40B4-BE49-F238E27FC236}">
              <a16:creationId xmlns:a16="http://schemas.microsoft.com/office/drawing/2014/main" id="{DFCF4723-B2D2-4679-BE3E-19D7434794CB}"/>
            </a:ext>
          </a:extLst>
        </xdr:cNvPr>
        <xdr:cNvCxnSpPr/>
      </xdr:nvCxnSpPr>
      <xdr:spPr>
        <a:xfrm>
          <a:off x="12339447" y="1043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52</xdr:row>
      <xdr:rowOff>180339</xdr:rowOff>
    </xdr:from>
    <xdr:to>
      <xdr:col>7</xdr:col>
      <xdr:colOff>242697</xdr:colOff>
      <xdr:row>54</xdr:row>
      <xdr:rowOff>185420</xdr:rowOff>
    </xdr:to>
    <xdr:cxnSp macro="_xll.PtreeEvent_ObjectClick">
      <xdr:nvCxnSpPr>
        <xdr:cNvPr id="254" name="PTObj_DBranchDLine_1_36">
          <a:extLst>
            <a:ext uri="{FF2B5EF4-FFF2-40B4-BE49-F238E27FC236}">
              <a16:creationId xmlns:a16="http://schemas.microsoft.com/office/drawing/2014/main" id="{F8FE29D9-352E-4453-8ED8-E5797D5E87AE}"/>
            </a:ext>
          </a:extLst>
        </xdr:cNvPr>
        <xdr:cNvCxnSpPr/>
      </xdr:nvCxnSpPr>
      <xdr:spPr>
        <a:xfrm>
          <a:off x="12187047" y="1004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50</xdr:row>
      <xdr:rowOff>185420</xdr:rowOff>
    </xdr:from>
    <xdr:to>
      <xdr:col>9</xdr:col>
      <xdr:colOff>127</xdr:colOff>
      <xdr:row>50</xdr:row>
      <xdr:rowOff>185420</xdr:rowOff>
    </xdr:to>
    <xdr:cxnSp macro="_xll.PtreeEvent_ObjectClick">
      <xdr:nvCxnSpPr>
        <xdr:cNvPr id="251" name="PTObj_DBranchHLine_1_26">
          <a:extLst>
            <a:ext uri="{FF2B5EF4-FFF2-40B4-BE49-F238E27FC236}">
              <a16:creationId xmlns:a16="http://schemas.microsoft.com/office/drawing/2014/main" id="{330480C8-204B-4B65-B03E-D038007AB9B5}"/>
            </a:ext>
          </a:extLst>
        </xdr:cNvPr>
        <xdr:cNvCxnSpPr/>
      </xdr:nvCxnSpPr>
      <xdr:spPr>
        <a:xfrm>
          <a:off x="13882497" y="967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50</xdr:row>
      <xdr:rowOff>185420</xdr:rowOff>
    </xdr:to>
    <xdr:cxnSp macro="_xll.PtreeEvent_ObjectClick">
      <xdr:nvCxnSpPr>
        <xdr:cNvPr id="250" name="PTObj_DBranchDLine_1_26">
          <a:extLst>
            <a:ext uri="{FF2B5EF4-FFF2-40B4-BE49-F238E27FC236}">
              <a16:creationId xmlns:a16="http://schemas.microsoft.com/office/drawing/2014/main" id="{FBFE749B-2EBA-49B5-B1B9-4CBB062D3EB0}"/>
            </a:ext>
          </a:extLst>
        </xdr:cNvPr>
        <xdr:cNvCxnSpPr/>
      </xdr:nvCxnSpPr>
      <xdr:spPr>
        <a:xfrm>
          <a:off x="13730097" y="8524239"/>
          <a:ext cx="152400" cy="114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48</xdr:row>
      <xdr:rowOff>185420</xdr:rowOff>
    </xdr:from>
    <xdr:to>
      <xdr:col>9</xdr:col>
      <xdr:colOff>127</xdr:colOff>
      <xdr:row>48</xdr:row>
      <xdr:rowOff>185420</xdr:rowOff>
    </xdr:to>
    <xdr:cxnSp macro="_xll.PtreeEvent_ObjectClick">
      <xdr:nvCxnSpPr>
        <xdr:cNvPr id="247" name="PTObj_DBranchHLine_1_25">
          <a:extLst>
            <a:ext uri="{FF2B5EF4-FFF2-40B4-BE49-F238E27FC236}">
              <a16:creationId xmlns:a16="http://schemas.microsoft.com/office/drawing/2014/main" id="{B6EC8382-76AD-4380-B4A2-5961E9361994}"/>
            </a:ext>
          </a:extLst>
        </xdr:cNvPr>
        <xdr:cNvCxnSpPr/>
      </xdr:nvCxnSpPr>
      <xdr:spPr>
        <a:xfrm>
          <a:off x="13882497" y="929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48</xdr:row>
      <xdr:rowOff>185420</xdr:rowOff>
    </xdr:to>
    <xdr:cxnSp macro="_xll.PtreeEvent_ObjectClick">
      <xdr:nvCxnSpPr>
        <xdr:cNvPr id="230" name="PTObj_DBranchDLine_1_25">
          <a:extLst>
            <a:ext uri="{FF2B5EF4-FFF2-40B4-BE49-F238E27FC236}">
              <a16:creationId xmlns:a16="http://schemas.microsoft.com/office/drawing/2014/main" id="{A64644EC-00BC-45BB-892B-E7A63DD5ADE0}"/>
            </a:ext>
          </a:extLst>
        </xdr:cNvPr>
        <xdr:cNvCxnSpPr/>
      </xdr:nvCxnSpPr>
      <xdr:spPr>
        <a:xfrm>
          <a:off x="13730097" y="8524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46</xdr:row>
      <xdr:rowOff>185420</xdr:rowOff>
    </xdr:from>
    <xdr:to>
      <xdr:col>9</xdr:col>
      <xdr:colOff>127</xdr:colOff>
      <xdr:row>46</xdr:row>
      <xdr:rowOff>185420</xdr:rowOff>
    </xdr:to>
    <xdr:cxnSp macro="_xll.PtreeEvent_ObjectClick">
      <xdr:nvCxnSpPr>
        <xdr:cNvPr id="227" name="PTObj_DBranchHLine_1_24">
          <a:extLst>
            <a:ext uri="{FF2B5EF4-FFF2-40B4-BE49-F238E27FC236}">
              <a16:creationId xmlns:a16="http://schemas.microsoft.com/office/drawing/2014/main" id="{96EF852F-0B42-4027-A9A0-1FE2D6A89092}"/>
            </a:ext>
          </a:extLst>
        </xdr:cNvPr>
        <xdr:cNvCxnSpPr/>
      </xdr:nvCxnSpPr>
      <xdr:spPr>
        <a:xfrm>
          <a:off x="13882497" y="8910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46</xdr:row>
      <xdr:rowOff>185420</xdr:rowOff>
    </xdr:to>
    <xdr:cxnSp macro="_xll.PtreeEvent_ObjectClick">
      <xdr:nvCxnSpPr>
        <xdr:cNvPr id="226" name="PTObj_DBranchDLine_1_24">
          <a:extLst>
            <a:ext uri="{FF2B5EF4-FFF2-40B4-BE49-F238E27FC236}">
              <a16:creationId xmlns:a16="http://schemas.microsoft.com/office/drawing/2014/main" id="{71F516AE-EF59-49B9-B455-E004EB773717}"/>
            </a:ext>
          </a:extLst>
        </xdr:cNvPr>
        <xdr:cNvCxnSpPr/>
      </xdr:nvCxnSpPr>
      <xdr:spPr>
        <a:xfrm>
          <a:off x="13730097" y="8524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44</xdr:row>
      <xdr:rowOff>185420</xdr:rowOff>
    </xdr:from>
    <xdr:to>
      <xdr:col>8</xdr:col>
      <xdr:colOff>127</xdr:colOff>
      <xdr:row>44</xdr:row>
      <xdr:rowOff>185420</xdr:rowOff>
    </xdr:to>
    <xdr:cxnSp macro="_xll.PtreeEvent_ObjectClick">
      <xdr:nvCxnSpPr>
        <xdr:cNvPr id="223" name="PTObj_DBranchHLine_1_19">
          <a:extLst>
            <a:ext uri="{FF2B5EF4-FFF2-40B4-BE49-F238E27FC236}">
              <a16:creationId xmlns:a16="http://schemas.microsoft.com/office/drawing/2014/main" id="{350BA92D-6167-48F3-8C9A-CE42939B69CC}"/>
            </a:ext>
          </a:extLst>
        </xdr:cNvPr>
        <xdr:cNvCxnSpPr/>
      </xdr:nvCxnSpPr>
      <xdr:spPr>
        <a:xfrm>
          <a:off x="12339447" y="8529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44</xdr:row>
      <xdr:rowOff>185420</xdr:rowOff>
    </xdr:from>
    <xdr:to>
      <xdr:col>7</xdr:col>
      <xdr:colOff>242697</xdr:colOff>
      <xdr:row>52</xdr:row>
      <xdr:rowOff>180339</xdr:rowOff>
    </xdr:to>
    <xdr:cxnSp macro="_xll.PtreeEvent_ObjectClick">
      <xdr:nvCxnSpPr>
        <xdr:cNvPr id="190" name="PTObj_DBranchDLine_1_19">
          <a:extLst>
            <a:ext uri="{FF2B5EF4-FFF2-40B4-BE49-F238E27FC236}">
              <a16:creationId xmlns:a16="http://schemas.microsoft.com/office/drawing/2014/main" id="{3DD84681-A97E-4F52-9484-1CC2CF19F49D}"/>
            </a:ext>
          </a:extLst>
        </xdr:cNvPr>
        <xdr:cNvCxnSpPr/>
      </xdr:nvCxnSpPr>
      <xdr:spPr>
        <a:xfrm flipV="1">
          <a:off x="12187047" y="85293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52</xdr:row>
      <xdr:rowOff>185420</xdr:rowOff>
    </xdr:from>
    <xdr:to>
      <xdr:col>7</xdr:col>
      <xdr:colOff>127</xdr:colOff>
      <xdr:row>52</xdr:row>
      <xdr:rowOff>185420</xdr:rowOff>
    </xdr:to>
    <xdr:cxnSp macro="_xll.PtreeEvent_ObjectClick">
      <xdr:nvCxnSpPr>
        <xdr:cNvPr id="187" name="PTObj_DBranchHLine_1_14">
          <a:extLst>
            <a:ext uri="{FF2B5EF4-FFF2-40B4-BE49-F238E27FC236}">
              <a16:creationId xmlns:a16="http://schemas.microsoft.com/office/drawing/2014/main" id="{C08118D7-4A1C-4891-86EF-B307BE5FB780}"/>
            </a:ext>
          </a:extLst>
        </xdr:cNvPr>
        <xdr:cNvCxnSpPr/>
      </xdr:nvCxnSpPr>
      <xdr:spPr>
        <a:xfrm>
          <a:off x="10758297" y="1005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52</xdr:row>
      <xdr:rowOff>185420</xdr:rowOff>
    </xdr:from>
    <xdr:to>
      <xdr:col>6</xdr:col>
      <xdr:colOff>242697</xdr:colOff>
      <xdr:row>56</xdr:row>
      <xdr:rowOff>180339</xdr:rowOff>
    </xdr:to>
    <xdr:cxnSp macro="_xll.PtreeEvent_ObjectClick">
      <xdr:nvCxnSpPr>
        <xdr:cNvPr id="186" name="PTObj_DBranchDLine_1_14">
          <a:extLst>
            <a:ext uri="{FF2B5EF4-FFF2-40B4-BE49-F238E27FC236}">
              <a16:creationId xmlns:a16="http://schemas.microsoft.com/office/drawing/2014/main" id="{2F3A5E90-798A-417A-B793-4538FE4E39BD}"/>
            </a:ext>
          </a:extLst>
        </xdr:cNvPr>
        <xdr:cNvCxnSpPr/>
      </xdr:nvCxnSpPr>
      <xdr:spPr>
        <a:xfrm flipV="1">
          <a:off x="10605897" y="10053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56</xdr:row>
      <xdr:rowOff>185420</xdr:rowOff>
    </xdr:from>
    <xdr:to>
      <xdr:col>6</xdr:col>
      <xdr:colOff>127</xdr:colOff>
      <xdr:row>56</xdr:row>
      <xdr:rowOff>185420</xdr:rowOff>
    </xdr:to>
    <xdr:cxnSp macro="_xll.PtreeEvent_ObjectClick">
      <xdr:nvCxnSpPr>
        <xdr:cNvPr id="183" name="PTObj_DBranchHLine_1_23">
          <a:extLst>
            <a:ext uri="{FF2B5EF4-FFF2-40B4-BE49-F238E27FC236}">
              <a16:creationId xmlns:a16="http://schemas.microsoft.com/office/drawing/2014/main" id="{F668D2E8-8631-41E8-BE01-EAFC3C256EF7}"/>
            </a:ext>
          </a:extLst>
        </xdr:cNvPr>
        <xdr:cNvCxnSpPr/>
      </xdr:nvCxnSpPr>
      <xdr:spPr>
        <a:xfrm>
          <a:off x="9215247" y="1081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42</xdr:row>
      <xdr:rowOff>180339</xdr:rowOff>
    </xdr:from>
    <xdr:to>
      <xdr:col>5</xdr:col>
      <xdr:colOff>242697</xdr:colOff>
      <xdr:row>56</xdr:row>
      <xdr:rowOff>185420</xdr:rowOff>
    </xdr:to>
    <xdr:cxnSp macro="_xll.PtreeEvent_ObjectClick">
      <xdr:nvCxnSpPr>
        <xdr:cNvPr id="182" name="PTObj_DBranchDLine_1_23">
          <a:extLst>
            <a:ext uri="{FF2B5EF4-FFF2-40B4-BE49-F238E27FC236}">
              <a16:creationId xmlns:a16="http://schemas.microsoft.com/office/drawing/2014/main" id="{5E41B0E0-C4EB-412C-8FDC-6EF14303EA0A}"/>
            </a:ext>
          </a:extLst>
        </xdr:cNvPr>
        <xdr:cNvCxnSpPr/>
      </xdr:nvCxnSpPr>
      <xdr:spPr>
        <a:xfrm>
          <a:off x="9062847" y="8143239"/>
          <a:ext cx="152400" cy="2672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32</xdr:row>
      <xdr:rowOff>185420</xdr:rowOff>
    </xdr:from>
    <xdr:to>
      <xdr:col>8</xdr:col>
      <xdr:colOff>127</xdr:colOff>
      <xdr:row>32</xdr:row>
      <xdr:rowOff>185420</xdr:rowOff>
    </xdr:to>
    <xdr:cxnSp macro="_xll.PtreeEvent_ObjectClick">
      <xdr:nvCxnSpPr>
        <xdr:cNvPr id="179" name="PTObj_DBranchHLine_1_35">
          <a:extLst>
            <a:ext uri="{FF2B5EF4-FFF2-40B4-BE49-F238E27FC236}">
              <a16:creationId xmlns:a16="http://schemas.microsoft.com/office/drawing/2014/main" id="{BFF09B94-5C73-42A0-8D07-DA03C34C7276}"/>
            </a:ext>
          </a:extLst>
        </xdr:cNvPr>
        <xdr:cNvCxnSpPr/>
      </xdr:nvCxnSpPr>
      <xdr:spPr>
        <a:xfrm>
          <a:off x="12339447" y="6243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30</xdr:row>
      <xdr:rowOff>180340</xdr:rowOff>
    </xdr:from>
    <xdr:to>
      <xdr:col>7</xdr:col>
      <xdr:colOff>242697</xdr:colOff>
      <xdr:row>32</xdr:row>
      <xdr:rowOff>185420</xdr:rowOff>
    </xdr:to>
    <xdr:cxnSp macro="_xll.PtreeEvent_ObjectClick">
      <xdr:nvCxnSpPr>
        <xdr:cNvPr id="178" name="PTObj_DBranchDLine_1_35">
          <a:extLst>
            <a:ext uri="{FF2B5EF4-FFF2-40B4-BE49-F238E27FC236}">
              <a16:creationId xmlns:a16="http://schemas.microsoft.com/office/drawing/2014/main" id="{095BEA1C-0D5D-406B-ACD1-92650E796953}"/>
            </a:ext>
          </a:extLst>
        </xdr:cNvPr>
        <xdr:cNvCxnSpPr/>
      </xdr:nvCxnSpPr>
      <xdr:spPr>
        <a:xfrm>
          <a:off x="12187047" y="5857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22</xdr:row>
      <xdr:rowOff>185420</xdr:rowOff>
    </xdr:from>
    <xdr:to>
      <xdr:col>8</xdr:col>
      <xdr:colOff>127</xdr:colOff>
      <xdr:row>22</xdr:row>
      <xdr:rowOff>185420</xdr:rowOff>
    </xdr:to>
    <xdr:cxnSp macro="_xll.PtreeEvent_ObjectClick">
      <xdr:nvCxnSpPr>
        <xdr:cNvPr id="176" name="PTObj_DBranchHLine_1_17">
          <a:extLst>
            <a:ext uri="{FF2B5EF4-FFF2-40B4-BE49-F238E27FC236}">
              <a16:creationId xmlns:a16="http://schemas.microsoft.com/office/drawing/2014/main" id="{EB8557F8-A0E7-4DB8-8DD7-13AB273452FD}"/>
            </a:ext>
          </a:extLst>
        </xdr:cNvPr>
        <xdr:cNvCxnSpPr/>
      </xdr:nvCxnSpPr>
      <xdr:spPr>
        <a:xfrm>
          <a:off x="12339447" y="4338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22</xdr:row>
      <xdr:rowOff>185420</xdr:rowOff>
    </xdr:from>
    <xdr:to>
      <xdr:col>7</xdr:col>
      <xdr:colOff>242697</xdr:colOff>
      <xdr:row>30</xdr:row>
      <xdr:rowOff>180340</xdr:rowOff>
    </xdr:to>
    <xdr:cxnSp macro="_xll.PtreeEvent_ObjectClick">
      <xdr:nvCxnSpPr>
        <xdr:cNvPr id="175" name="PTObj_DBranchDLine_1_17">
          <a:extLst>
            <a:ext uri="{FF2B5EF4-FFF2-40B4-BE49-F238E27FC236}">
              <a16:creationId xmlns:a16="http://schemas.microsoft.com/office/drawing/2014/main" id="{82D00ADF-92F8-482C-A90C-B482DD777888}"/>
            </a:ext>
          </a:extLst>
        </xdr:cNvPr>
        <xdr:cNvCxnSpPr/>
      </xdr:nvCxnSpPr>
      <xdr:spPr>
        <a:xfrm flipV="1">
          <a:off x="12187047" y="4338320"/>
          <a:ext cx="152400" cy="1518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30</xdr:row>
      <xdr:rowOff>185420</xdr:rowOff>
    </xdr:from>
    <xdr:to>
      <xdr:col>7</xdr:col>
      <xdr:colOff>127</xdr:colOff>
      <xdr:row>30</xdr:row>
      <xdr:rowOff>185420</xdr:rowOff>
    </xdr:to>
    <xdr:cxnSp macro="_xll.PtreeEvent_ObjectClick">
      <xdr:nvCxnSpPr>
        <xdr:cNvPr id="173" name="PTObj_DBranchHLine_1_34">
          <a:extLst>
            <a:ext uri="{FF2B5EF4-FFF2-40B4-BE49-F238E27FC236}">
              <a16:creationId xmlns:a16="http://schemas.microsoft.com/office/drawing/2014/main" id="{89FCD04B-0BF6-4DE1-B042-F10F9641EF35}"/>
            </a:ext>
          </a:extLst>
        </xdr:cNvPr>
        <xdr:cNvCxnSpPr/>
      </xdr:nvCxnSpPr>
      <xdr:spPr>
        <a:xfrm>
          <a:off x="10758297" y="5862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30</xdr:row>
      <xdr:rowOff>185420</xdr:rowOff>
    </xdr:from>
    <xdr:to>
      <xdr:col>6</xdr:col>
      <xdr:colOff>242697</xdr:colOff>
      <xdr:row>34</xdr:row>
      <xdr:rowOff>180339</xdr:rowOff>
    </xdr:to>
    <xdr:cxnSp macro="_xll.PtreeEvent_ObjectClick">
      <xdr:nvCxnSpPr>
        <xdr:cNvPr id="172" name="PTObj_DBranchDLine_1_34">
          <a:extLst>
            <a:ext uri="{FF2B5EF4-FFF2-40B4-BE49-F238E27FC236}">
              <a16:creationId xmlns:a16="http://schemas.microsoft.com/office/drawing/2014/main" id="{9C79C89B-3349-45AD-B39A-2EA11A11A5C3}"/>
            </a:ext>
          </a:extLst>
        </xdr:cNvPr>
        <xdr:cNvCxnSpPr/>
      </xdr:nvCxnSpPr>
      <xdr:spPr>
        <a:xfrm flipV="1">
          <a:off x="10605897" y="5862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34</xdr:row>
      <xdr:rowOff>185420</xdr:rowOff>
    </xdr:from>
    <xdr:to>
      <xdr:col>6</xdr:col>
      <xdr:colOff>127</xdr:colOff>
      <xdr:row>34</xdr:row>
      <xdr:rowOff>185420</xdr:rowOff>
    </xdr:to>
    <xdr:cxnSp macro="_xll.PtreeEvent_ObjectClick">
      <xdr:nvCxnSpPr>
        <xdr:cNvPr id="109" name="PTObj_DBranchHLine_1_16">
          <a:extLst>
            <a:ext uri="{FF2B5EF4-FFF2-40B4-BE49-F238E27FC236}">
              <a16:creationId xmlns:a16="http://schemas.microsoft.com/office/drawing/2014/main" id="{A65CC7C9-154F-4DD3-A7D0-7087C6FBEE15}"/>
            </a:ext>
          </a:extLst>
        </xdr:cNvPr>
        <xdr:cNvCxnSpPr/>
      </xdr:nvCxnSpPr>
      <xdr:spPr>
        <a:xfrm>
          <a:off x="9215247" y="6243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20</xdr:row>
      <xdr:rowOff>180340</xdr:rowOff>
    </xdr:from>
    <xdr:to>
      <xdr:col>5</xdr:col>
      <xdr:colOff>242697</xdr:colOff>
      <xdr:row>34</xdr:row>
      <xdr:rowOff>185420</xdr:rowOff>
    </xdr:to>
    <xdr:cxnSp macro="_xll.PtreeEvent_ObjectClick">
      <xdr:nvCxnSpPr>
        <xdr:cNvPr id="108" name="PTObj_DBranchDLine_1_16">
          <a:extLst>
            <a:ext uri="{FF2B5EF4-FFF2-40B4-BE49-F238E27FC236}">
              <a16:creationId xmlns:a16="http://schemas.microsoft.com/office/drawing/2014/main" id="{D5EA5FBB-BF04-421A-AAA5-F33641B7C962}"/>
            </a:ext>
          </a:extLst>
        </xdr:cNvPr>
        <xdr:cNvCxnSpPr/>
      </xdr:nvCxnSpPr>
      <xdr:spPr>
        <a:xfrm>
          <a:off x="9062847" y="3952240"/>
          <a:ext cx="152400" cy="2291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28</xdr:row>
      <xdr:rowOff>185420</xdr:rowOff>
    </xdr:from>
    <xdr:to>
      <xdr:col>9</xdr:col>
      <xdr:colOff>127</xdr:colOff>
      <xdr:row>28</xdr:row>
      <xdr:rowOff>185420</xdr:rowOff>
    </xdr:to>
    <xdr:cxnSp macro="_xll.PtreeEvent_ObjectClick">
      <xdr:nvCxnSpPr>
        <xdr:cNvPr id="21" name="PTObj_DBranchHLine_1_13">
          <a:extLst>
            <a:ext uri="{FF2B5EF4-FFF2-40B4-BE49-F238E27FC236}">
              <a16:creationId xmlns:a16="http://schemas.microsoft.com/office/drawing/2014/main" id="{853BEBCF-2EDF-459A-B0B6-6593340C71E4}"/>
            </a:ext>
          </a:extLst>
        </xdr:cNvPr>
        <xdr:cNvCxnSpPr/>
      </xdr:nvCxnSpPr>
      <xdr:spPr>
        <a:xfrm>
          <a:off x="12339447" y="548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28</xdr:row>
      <xdr:rowOff>185420</xdr:rowOff>
    </xdr:to>
    <xdr:cxnSp macro="_xll.PtreeEvent_ObjectClick">
      <xdr:nvCxnSpPr>
        <xdr:cNvPr id="20" name="PTObj_DBranchDLine_1_13">
          <a:extLst>
            <a:ext uri="{FF2B5EF4-FFF2-40B4-BE49-F238E27FC236}">
              <a16:creationId xmlns:a16="http://schemas.microsoft.com/office/drawing/2014/main" id="{B3177A96-3264-45E8-B990-6D2483327433}"/>
            </a:ext>
          </a:extLst>
        </xdr:cNvPr>
        <xdr:cNvCxnSpPr/>
      </xdr:nvCxnSpPr>
      <xdr:spPr>
        <a:xfrm>
          <a:off x="12187047" y="4333240"/>
          <a:ext cx="152400" cy="1148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36</xdr:row>
      <xdr:rowOff>185420</xdr:rowOff>
    </xdr:from>
    <xdr:to>
      <xdr:col>7</xdr:col>
      <xdr:colOff>127</xdr:colOff>
      <xdr:row>36</xdr:row>
      <xdr:rowOff>185420</xdr:rowOff>
    </xdr:to>
    <xdr:cxnSp macro="_xll.PtreeEvent_ObjectClick">
      <xdr:nvCxnSpPr>
        <xdr:cNvPr id="13" name="PTObj_DBranchHLine_1_18">
          <a:extLst>
            <a:ext uri="{FF2B5EF4-FFF2-40B4-BE49-F238E27FC236}">
              <a16:creationId xmlns:a16="http://schemas.microsoft.com/office/drawing/2014/main" id="{DB0AF2AB-4116-40C3-B604-ECDCA0B2AF3B}"/>
            </a:ext>
          </a:extLst>
        </xdr:cNvPr>
        <xdr:cNvCxnSpPr/>
      </xdr:nvCxnSpPr>
      <xdr:spPr>
        <a:xfrm>
          <a:off x="10758297" y="624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34</xdr:row>
      <xdr:rowOff>180340</xdr:rowOff>
    </xdr:from>
    <xdr:to>
      <xdr:col>6</xdr:col>
      <xdr:colOff>242697</xdr:colOff>
      <xdr:row>36</xdr:row>
      <xdr:rowOff>185420</xdr:rowOff>
    </xdr:to>
    <xdr:cxnSp macro="_xll.PtreeEvent_ObjectClick">
      <xdr:nvCxnSpPr>
        <xdr:cNvPr id="12" name="PTObj_DBranchDLine_1_18">
          <a:extLst>
            <a:ext uri="{FF2B5EF4-FFF2-40B4-BE49-F238E27FC236}">
              <a16:creationId xmlns:a16="http://schemas.microsoft.com/office/drawing/2014/main" id="{1B5E5816-018F-4B93-9111-1A367790FEA3}"/>
            </a:ext>
          </a:extLst>
        </xdr:cNvPr>
        <xdr:cNvCxnSpPr/>
      </xdr:nvCxnSpPr>
      <xdr:spPr>
        <a:xfrm>
          <a:off x="10605897" y="5857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88</xdr:row>
      <xdr:rowOff>185420</xdr:rowOff>
    </xdr:from>
    <xdr:to>
      <xdr:col>6</xdr:col>
      <xdr:colOff>127</xdr:colOff>
      <xdr:row>88</xdr:row>
      <xdr:rowOff>185420</xdr:rowOff>
    </xdr:to>
    <xdr:cxnSp macro="_xll.PtreeEvent_ObjectClick">
      <xdr:nvCxnSpPr>
        <xdr:cNvPr id="245" name="PTObj_DBranchHLine_1_12">
          <a:extLst>
            <a:ext uri="{FF2B5EF4-FFF2-40B4-BE49-F238E27FC236}">
              <a16:creationId xmlns:a16="http://schemas.microsoft.com/office/drawing/2014/main" id="{C6EEABBC-057D-44B8-834C-D75326255169}"/>
            </a:ext>
          </a:extLst>
        </xdr:cNvPr>
        <xdr:cNvCxnSpPr/>
      </xdr:nvCxnSpPr>
      <xdr:spPr>
        <a:xfrm>
          <a:off x="8738997" y="1462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84</xdr:row>
      <xdr:rowOff>180339</xdr:rowOff>
    </xdr:from>
    <xdr:to>
      <xdr:col>5</xdr:col>
      <xdr:colOff>242697</xdr:colOff>
      <xdr:row>88</xdr:row>
      <xdr:rowOff>185420</xdr:rowOff>
    </xdr:to>
    <xdr:cxnSp macro="_xll.PtreeEvent_ObjectClick">
      <xdr:nvCxnSpPr>
        <xdr:cNvPr id="244" name="PTObj_DBranchDLine_1_12">
          <a:extLst>
            <a:ext uri="{FF2B5EF4-FFF2-40B4-BE49-F238E27FC236}">
              <a16:creationId xmlns:a16="http://schemas.microsoft.com/office/drawing/2014/main" id="{AC3F0744-D6AA-47AD-BFFB-7DBAF7EB519D}"/>
            </a:ext>
          </a:extLst>
        </xdr:cNvPr>
        <xdr:cNvCxnSpPr/>
      </xdr:nvCxnSpPr>
      <xdr:spPr>
        <a:xfrm>
          <a:off x="8586597" y="13858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86</xdr:row>
      <xdr:rowOff>185420</xdr:rowOff>
    </xdr:from>
    <xdr:to>
      <xdr:col>6</xdr:col>
      <xdr:colOff>127</xdr:colOff>
      <xdr:row>86</xdr:row>
      <xdr:rowOff>185420</xdr:rowOff>
    </xdr:to>
    <xdr:cxnSp macro="_xll.PtreeEvent_ObjectClick">
      <xdr:nvCxnSpPr>
        <xdr:cNvPr id="241" name="PTObj_DBranchHLine_1_11">
          <a:extLst>
            <a:ext uri="{FF2B5EF4-FFF2-40B4-BE49-F238E27FC236}">
              <a16:creationId xmlns:a16="http://schemas.microsoft.com/office/drawing/2014/main" id="{80027920-0F0B-4471-BF78-EE9D6800BBD5}"/>
            </a:ext>
          </a:extLst>
        </xdr:cNvPr>
        <xdr:cNvCxnSpPr/>
      </xdr:nvCxnSpPr>
      <xdr:spPr>
        <a:xfrm>
          <a:off x="8738997" y="1424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84</xdr:row>
      <xdr:rowOff>180339</xdr:rowOff>
    </xdr:from>
    <xdr:to>
      <xdr:col>5</xdr:col>
      <xdr:colOff>242697</xdr:colOff>
      <xdr:row>86</xdr:row>
      <xdr:rowOff>185420</xdr:rowOff>
    </xdr:to>
    <xdr:cxnSp macro="_xll.PtreeEvent_ObjectClick">
      <xdr:nvCxnSpPr>
        <xdr:cNvPr id="240" name="PTObj_DBranchDLine_1_11">
          <a:extLst>
            <a:ext uri="{FF2B5EF4-FFF2-40B4-BE49-F238E27FC236}">
              <a16:creationId xmlns:a16="http://schemas.microsoft.com/office/drawing/2014/main" id="{A3F43F0C-8C09-4567-97E5-6AF5662F450C}"/>
            </a:ext>
          </a:extLst>
        </xdr:cNvPr>
        <xdr:cNvCxnSpPr/>
      </xdr:nvCxnSpPr>
      <xdr:spPr>
        <a:xfrm>
          <a:off x="8586597" y="1385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82</xdr:row>
      <xdr:rowOff>185420</xdr:rowOff>
    </xdr:from>
    <xdr:to>
      <xdr:col>6</xdr:col>
      <xdr:colOff>127</xdr:colOff>
      <xdr:row>82</xdr:row>
      <xdr:rowOff>185420</xdr:rowOff>
    </xdr:to>
    <xdr:cxnSp macro="_xll.PtreeEvent_ObjectClick">
      <xdr:nvCxnSpPr>
        <xdr:cNvPr id="237" name="PTObj_DBranchHLine_1_9">
          <a:extLst>
            <a:ext uri="{FF2B5EF4-FFF2-40B4-BE49-F238E27FC236}">
              <a16:creationId xmlns:a16="http://schemas.microsoft.com/office/drawing/2014/main" id="{3B9ACA93-1CC9-4B06-ACA8-E5B6A1EE11C4}"/>
            </a:ext>
          </a:extLst>
        </xdr:cNvPr>
        <xdr:cNvCxnSpPr/>
      </xdr:nvCxnSpPr>
      <xdr:spPr>
        <a:xfrm>
          <a:off x="8738997" y="1348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82</xdr:row>
      <xdr:rowOff>185420</xdr:rowOff>
    </xdr:from>
    <xdr:to>
      <xdr:col>5</xdr:col>
      <xdr:colOff>242697</xdr:colOff>
      <xdr:row>84</xdr:row>
      <xdr:rowOff>180339</xdr:rowOff>
    </xdr:to>
    <xdr:cxnSp macro="_xll.PtreeEvent_ObjectClick">
      <xdr:nvCxnSpPr>
        <xdr:cNvPr id="236" name="PTObj_DBranchDLine_1_9">
          <a:extLst>
            <a:ext uri="{FF2B5EF4-FFF2-40B4-BE49-F238E27FC236}">
              <a16:creationId xmlns:a16="http://schemas.microsoft.com/office/drawing/2014/main" id="{2EBBB294-FD50-431B-BE96-A3DEBABD9748}"/>
            </a:ext>
          </a:extLst>
        </xdr:cNvPr>
        <xdr:cNvCxnSpPr/>
      </xdr:nvCxnSpPr>
      <xdr:spPr>
        <a:xfrm flipV="1">
          <a:off x="8586597" y="134823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60</xdr:row>
      <xdr:rowOff>185420</xdr:rowOff>
    </xdr:from>
    <xdr:to>
      <xdr:col>5</xdr:col>
      <xdr:colOff>127</xdr:colOff>
      <xdr:row>60</xdr:row>
      <xdr:rowOff>185420</xdr:rowOff>
    </xdr:to>
    <xdr:cxnSp macro="_xll.PtreeEvent_ObjectClick">
      <xdr:nvCxnSpPr>
        <xdr:cNvPr id="221" name="PTObj_DBranchHLine_1_7">
          <a:extLst>
            <a:ext uri="{FF2B5EF4-FFF2-40B4-BE49-F238E27FC236}">
              <a16:creationId xmlns:a16="http://schemas.microsoft.com/office/drawing/2014/main" id="{D1971754-9598-4623-A59A-9615315293DF}"/>
            </a:ext>
          </a:extLst>
        </xdr:cNvPr>
        <xdr:cNvCxnSpPr/>
      </xdr:nvCxnSpPr>
      <xdr:spPr>
        <a:xfrm>
          <a:off x="6986397" y="10053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60</xdr:row>
      <xdr:rowOff>185420</xdr:rowOff>
    </xdr:to>
    <xdr:cxnSp macro="_xll.PtreeEvent_ObjectClick">
      <xdr:nvCxnSpPr>
        <xdr:cNvPr id="220" name="PTObj_DBranchDLine_1_7">
          <a:extLst>
            <a:ext uri="{FF2B5EF4-FFF2-40B4-BE49-F238E27FC236}">
              <a16:creationId xmlns:a16="http://schemas.microsoft.com/office/drawing/2014/main" id="{78524EE6-C5C6-403C-B853-871F1489AD89}"/>
            </a:ext>
          </a:extLst>
        </xdr:cNvPr>
        <xdr:cNvCxnSpPr/>
      </xdr:nvCxnSpPr>
      <xdr:spPr>
        <a:xfrm>
          <a:off x="6833997" y="6619239"/>
          <a:ext cx="152400" cy="3434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62</xdr:row>
      <xdr:rowOff>185420</xdr:rowOff>
    </xdr:from>
    <xdr:to>
      <xdr:col>6</xdr:col>
      <xdr:colOff>127</xdr:colOff>
      <xdr:row>62</xdr:row>
      <xdr:rowOff>185420</xdr:rowOff>
    </xdr:to>
    <xdr:cxnSp macro="_xll.PtreeEvent_ObjectClick">
      <xdr:nvCxnSpPr>
        <xdr:cNvPr id="213" name="PTObj_DBranchHLine_1_30">
          <a:extLst>
            <a:ext uri="{FF2B5EF4-FFF2-40B4-BE49-F238E27FC236}">
              <a16:creationId xmlns:a16="http://schemas.microsoft.com/office/drawing/2014/main" id="{733FEEF6-9A13-4C76-B6E3-CF27FF54D538}"/>
            </a:ext>
          </a:extLst>
        </xdr:cNvPr>
        <xdr:cNvCxnSpPr/>
      </xdr:nvCxnSpPr>
      <xdr:spPr>
        <a:xfrm>
          <a:off x="8738997" y="1043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60</xdr:row>
      <xdr:rowOff>180339</xdr:rowOff>
    </xdr:from>
    <xdr:to>
      <xdr:col>5</xdr:col>
      <xdr:colOff>242697</xdr:colOff>
      <xdr:row>62</xdr:row>
      <xdr:rowOff>185420</xdr:rowOff>
    </xdr:to>
    <xdr:cxnSp macro="_xll.PtreeEvent_ObjectClick">
      <xdr:nvCxnSpPr>
        <xdr:cNvPr id="212" name="PTObj_DBranchDLine_1_30">
          <a:extLst>
            <a:ext uri="{FF2B5EF4-FFF2-40B4-BE49-F238E27FC236}">
              <a16:creationId xmlns:a16="http://schemas.microsoft.com/office/drawing/2014/main" id="{25B203D0-29A4-495F-99E3-2498B243BB6B}"/>
            </a:ext>
          </a:extLst>
        </xdr:cNvPr>
        <xdr:cNvCxnSpPr/>
      </xdr:nvCxnSpPr>
      <xdr:spPr>
        <a:xfrm>
          <a:off x="8586597" y="1004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40</xdr:row>
      <xdr:rowOff>185420</xdr:rowOff>
    </xdr:from>
    <xdr:to>
      <xdr:col>6</xdr:col>
      <xdr:colOff>127</xdr:colOff>
      <xdr:row>40</xdr:row>
      <xdr:rowOff>185420</xdr:rowOff>
    </xdr:to>
    <xdr:cxnSp macro="_xll.PtreeEvent_ObjectClick">
      <xdr:nvCxnSpPr>
        <xdr:cNvPr id="137" name="PTObj_DBranchHLine_1_22">
          <a:extLst>
            <a:ext uri="{FF2B5EF4-FFF2-40B4-BE49-F238E27FC236}">
              <a16:creationId xmlns:a16="http://schemas.microsoft.com/office/drawing/2014/main" id="{FB54E9DA-B79E-4A8B-AED4-2CE7E4FBBAD4}"/>
            </a:ext>
          </a:extLst>
        </xdr:cNvPr>
        <xdr:cNvCxnSpPr/>
      </xdr:nvCxnSpPr>
      <xdr:spPr>
        <a:xfrm>
          <a:off x="8738997" y="700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40</xdr:row>
      <xdr:rowOff>185420</xdr:rowOff>
    </xdr:from>
    <xdr:to>
      <xdr:col>5</xdr:col>
      <xdr:colOff>242697</xdr:colOff>
      <xdr:row>42</xdr:row>
      <xdr:rowOff>180339</xdr:rowOff>
    </xdr:to>
    <xdr:cxnSp macro="_xll.PtreeEvent_ObjectClick">
      <xdr:nvCxnSpPr>
        <xdr:cNvPr id="136" name="PTObj_DBranchDLine_1_22">
          <a:extLst>
            <a:ext uri="{FF2B5EF4-FFF2-40B4-BE49-F238E27FC236}">
              <a16:creationId xmlns:a16="http://schemas.microsoft.com/office/drawing/2014/main" id="{690D2A42-6177-4E8E-BE0C-9A00F8871308}"/>
            </a:ext>
          </a:extLst>
        </xdr:cNvPr>
        <xdr:cNvCxnSpPr/>
      </xdr:nvCxnSpPr>
      <xdr:spPr>
        <a:xfrm flipV="1">
          <a:off x="8586597" y="70053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33" name="PTObj_DBranchHLine_1_6">
          <a:extLst>
            <a:ext uri="{FF2B5EF4-FFF2-40B4-BE49-F238E27FC236}">
              <a16:creationId xmlns:a16="http://schemas.microsoft.com/office/drawing/2014/main" id="{47290EA1-304A-458F-9441-FC4432057E67}"/>
            </a:ext>
          </a:extLst>
        </xdr:cNvPr>
        <xdr:cNvCxnSpPr/>
      </xdr:nvCxnSpPr>
      <xdr:spPr>
        <a:xfrm>
          <a:off x="6986397" y="7005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42</xdr:row>
      <xdr:rowOff>185420</xdr:rowOff>
    </xdr:to>
    <xdr:cxnSp macro="_xll.PtreeEvent_ObjectClick">
      <xdr:nvCxnSpPr>
        <xdr:cNvPr id="132" name="PTObj_DBranchDLine_1_6">
          <a:extLst>
            <a:ext uri="{FF2B5EF4-FFF2-40B4-BE49-F238E27FC236}">
              <a16:creationId xmlns:a16="http://schemas.microsoft.com/office/drawing/2014/main" id="{74602449-AC3B-4C0D-92F0-245B03EF41DF}"/>
            </a:ext>
          </a:extLst>
        </xdr:cNvPr>
        <xdr:cNvCxnSpPr/>
      </xdr:nvCxnSpPr>
      <xdr:spPr>
        <a:xfrm>
          <a:off x="6833997" y="6619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26</xdr:row>
      <xdr:rowOff>185420</xdr:rowOff>
    </xdr:from>
    <xdr:to>
      <xdr:col>9</xdr:col>
      <xdr:colOff>127</xdr:colOff>
      <xdr:row>26</xdr:row>
      <xdr:rowOff>185420</xdr:rowOff>
    </xdr:to>
    <xdr:cxnSp macro="_xll.PtreeEvent_ObjectClick">
      <xdr:nvCxnSpPr>
        <xdr:cNvPr id="129" name="PTObj_DBranchHLine_1_21">
          <a:extLst>
            <a:ext uri="{FF2B5EF4-FFF2-40B4-BE49-F238E27FC236}">
              <a16:creationId xmlns:a16="http://schemas.microsoft.com/office/drawing/2014/main" id="{96CDA0AB-1366-42CC-8F25-F52B04D1319E}"/>
            </a:ext>
          </a:extLst>
        </xdr:cNvPr>
        <xdr:cNvCxnSpPr/>
      </xdr:nvCxnSpPr>
      <xdr:spPr>
        <a:xfrm>
          <a:off x="11853672" y="54813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26</xdr:row>
      <xdr:rowOff>185420</xdr:rowOff>
    </xdr:to>
    <xdr:cxnSp macro="_xll.PtreeEvent_ObjectClick">
      <xdr:nvCxnSpPr>
        <xdr:cNvPr id="128" name="PTObj_DBranchDLine_1_21">
          <a:extLst>
            <a:ext uri="{FF2B5EF4-FFF2-40B4-BE49-F238E27FC236}">
              <a16:creationId xmlns:a16="http://schemas.microsoft.com/office/drawing/2014/main" id="{BB87A5B8-8141-4D68-9637-504924A34222}"/>
            </a:ext>
          </a:extLst>
        </xdr:cNvPr>
        <xdr:cNvCxnSpPr/>
      </xdr:nvCxnSpPr>
      <xdr:spPr>
        <a:xfrm>
          <a:off x="11701272" y="47142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24</xdr:row>
      <xdr:rowOff>185420</xdr:rowOff>
    </xdr:from>
    <xdr:to>
      <xdr:col>9</xdr:col>
      <xdr:colOff>127</xdr:colOff>
      <xdr:row>24</xdr:row>
      <xdr:rowOff>185420</xdr:rowOff>
    </xdr:to>
    <xdr:cxnSp macro="_xll.PtreeEvent_ObjectClick">
      <xdr:nvCxnSpPr>
        <xdr:cNvPr id="125" name="PTObj_DBranchHLine_1_20">
          <a:extLst>
            <a:ext uri="{FF2B5EF4-FFF2-40B4-BE49-F238E27FC236}">
              <a16:creationId xmlns:a16="http://schemas.microsoft.com/office/drawing/2014/main" id="{5F528FC2-DD39-4248-BF67-5AFA98AAC74F}"/>
            </a:ext>
          </a:extLst>
        </xdr:cNvPr>
        <xdr:cNvCxnSpPr/>
      </xdr:nvCxnSpPr>
      <xdr:spPr>
        <a:xfrm>
          <a:off x="11853672" y="51003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24</xdr:row>
      <xdr:rowOff>185420</xdr:rowOff>
    </xdr:to>
    <xdr:cxnSp macro="_xll.PtreeEvent_ObjectClick">
      <xdr:nvCxnSpPr>
        <xdr:cNvPr id="124" name="PTObj_DBranchDLine_1_20">
          <a:extLst>
            <a:ext uri="{FF2B5EF4-FFF2-40B4-BE49-F238E27FC236}">
              <a16:creationId xmlns:a16="http://schemas.microsoft.com/office/drawing/2014/main" id="{8365C5A8-161A-41DD-AB3E-FBB2D8F00661}"/>
            </a:ext>
          </a:extLst>
        </xdr:cNvPr>
        <xdr:cNvCxnSpPr/>
      </xdr:nvCxnSpPr>
      <xdr:spPr>
        <a:xfrm>
          <a:off x="11701272" y="4714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18</xdr:row>
      <xdr:rowOff>185420</xdr:rowOff>
    </xdr:from>
    <xdr:to>
      <xdr:col>6</xdr:col>
      <xdr:colOff>127</xdr:colOff>
      <xdr:row>18</xdr:row>
      <xdr:rowOff>185420</xdr:rowOff>
    </xdr:to>
    <xdr:cxnSp macro="_xll.PtreeEvent_ObjectClick">
      <xdr:nvCxnSpPr>
        <xdr:cNvPr id="97" name="PTObj_DBranchHLine_1_15">
          <a:extLst>
            <a:ext uri="{FF2B5EF4-FFF2-40B4-BE49-F238E27FC236}">
              <a16:creationId xmlns:a16="http://schemas.microsoft.com/office/drawing/2014/main" id="{A9DF054F-6120-472C-B102-D4218DDF9B01}"/>
            </a:ext>
          </a:extLst>
        </xdr:cNvPr>
        <xdr:cNvCxnSpPr/>
      </xdr:nvCxnSpPr>
      <xdr:spPr>
        <a:xfrm>
          <a:off x="8738997" y="3576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18</xdr:row>
      <xdr:rowOff>185420</xdr:rowOff>
    </xdr:from>
    <xdr:to>
      <xdr:col>5</xdr:col>
      <xdr:colOff>242697</xdr:colOff>
      <xdr:row>20</xdr:row>
      <xdr:rowOff>180340</xdr:rowOff>
    </xdr:to>
    <xdr:cxnSp macro="_xll.PtreeEvent_ObjectClick">
      <xdr:nvCxnSpPr>
        <xdr:cNvPr id="96" name="PTObj_DBranchDLine_1_15">
          <a:extLst>
            <a:ext uri="{FF2B5EF4-FFF2-40B4-BE49-F238E27FC236}">
              <a16:creationId xmlns:a16="http://schemas.microsoft.com/office/drawing/2014/main" id="{7A218F38-DD70-40CF-AE1B-BD497ACE2D34}"/>
            </a:ext>
          </a:extLst>
        </xdr:cNvPr>
        <xdr:cNvCxnSpPr/>
      </xdr:nvCxnSpPr>
      <xdr:spPr>
        <a:xfrm flipV="1">
          <a:off x="8586597" y="35763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20</xdr:row>
      <xdr:rowOff>185420</xdr:rowOff>
    </xdr:from>
    <xdr:to>
      <xdr:col>5</xdr:col>
      <xdr:colOff>127</xdr:colOff>
      <xdr:row>20</xdr:row>
      <xdr:rowOff>185420</xdr:rowOff>
    </xdr:to>
    <xdr:cxnSp macro="_xll.PtreeEvent_ObjectClick">
      <xdr:nvCxnSpPr>
        <xdr:cNvPr id="93" name="PTObj_DBranchHLine_1_5">
          <a:extLst>
            <a:ext uri="{FF2B5EF4-FFF2-40B4-BE49-F238E27FC236}">
              <a16:creationId xmlns:a16="http://schemas.microsoft.com/office/drawing/2014/main" id="{5DC6AF02-E21D-4BBD-B26D-AF8B15D01335}"/>
            </a:ext>
          </a:extLst>
        </xdr:cNvPr>
        <xdr:cNvCxnSpPr/>
      </xdr:nvCxnSpPr>
      <xdr:spPr>
        <a:xfrm>
          <a:off x="6986397" y="3576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20</xdr:row>
      <xdr:rowOff>185420</xdr:rowOff>
    </xdr:from>
    <xdr:to>
      <xdr:col>4</xdr:col>
      <xdr:colOff>242697</xdr:colOff>
      <xdr:row>38</xdr:row>
      <xdr:rowOff>180340</xdr:rowOff>
    </xdr:to>
    <xdr:cxnSp macro="_xll.PtreeEvent_ObjectClick">
      <xdr:nvCxnSpPr>
        <xdr:cNvPr id="92" name="PTObj_DBranchDLine_1_5">
          <a:extLst>
            <a:ext uri="{FF2B5EF4-FFF2-40B4-BE49-F238E27FC236}">
              <a16:creationId xmlns:a16="http://schemas.microsoft.com/office/drawing/2014/main" id="{F083B497-D1AF-4E0F-9EFC-37D43351CB84}"/>
            </a:ext>
          </a:extLst>
        </xdr:cNvPr>
        <xdr:cNvCxnSpPr/>
      </xdr:nvCxnSpPr>
      <xdr:spPr>
        <a:xfrm flipV="1">
          <a:off x="6833997" y="35763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80" name="PTObj_DBranchHLine_1_2">
          <a:extLst>
            <a:ext uri="{FF2B5EF4-FFF2-40B4-BE49-F238E27FC236}">
              <a16:creationId xmlns:a16="http://schemas.microsoft.com/office/drawing/2014/main" id="{275BD786-ED08-4068-B57C-08156A563854}"/>
            </a:ext>
          </a:extLst>
        </xdr:cNvPr>
        <xdr:cNvCxnSpPr/>
      </xdr:nvCxnSpPr>
      <xdr:spPr>
        <a:xfrm>
          <a:off x="5329047" y="395732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38</xdr:row>
      <xdr:rowOff>185420</xdr:rowOff>
    </xdr:from>
    <xdr:to>
      <xdr:col>3</xdr:col>
      <xdr:colOff>242697</xdr:colOff>
      <xdr:row>80</xdr:row>
      <xdr:rowOff>180340</xdr:rowOff>
    </xdr:to>
    <xdr:cxnSp macro="_xll.PtreeEvent_ObjectClick">
      <xdr:nvCxnSpPr>
        <xdr:cNvPr id="79" name="PTObj_DBranchDLine_1_2">
          <a:extLst>
            <a:ext uri="{FF2B5EF4-FFF2-40B4-BE49-F238E27FC236}">
              <a16:creationId xmlns:a16="http://schemas.microsoft.com/office/drawing/2014/main" id="{6C05B239-2181-4CD4-A863-C89FE920DAF0}"/>
            </a:ext>
          </a:extLst>
        </xdr:cNvPr>
        <xdr:cNvCxnSpPr/>
      </xdr:nvCxnSpPr>
      <xdr:spPr>
        <a:xfrm flipV="1">
          <a:off x="5176647" y="39573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94</xdr:row>
      <xdr:rowOff>185420</xdr:rowOff>
    </xdr:from>
    <xdr:to>
      <xdr:col>4</xdr:col>
      <xdr:colOff>127</xdr:colOff>
      <xdr:row>94</xdr:row>
      <xdr:rowOff>185420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669514FD-6727-4905-86D5-0197F3F569CF}"/>
            </a:ext>
          </a:extLst>
        </xdr:cNvPr>
        <xdr:cNvCxnSpPr/>
      </xdr:nvCxnSpPr>
      <xdr:spPr>
        <a:xfrm>
          <a:off x="4338447" y="380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80</xdr:row>
      <xdr:rowOff>180340</xdr:rowOff>
    </xdr:from>
    <xdr:to>
      <xdr:col>3</xdr:col>
      <xdr:colOff>242697</xdr:colOff>
      <xdr:row>94</xdr:row>
      <xdr:rowOff>185420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7BE0776B-6603-4393-9D2B-884C535C8482}"/>
            </a:ext>
          </a:extLst>
        </xdr:cNvPr>
        <xdr:cNvCxnSpPr/>
      </xdr:nvCxnSpPr>
      <xdr:spPr>
        <a:xfrm>
          <a:off x="4186047" y="3037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80</xdr:row>
      <xdr:rowOff>185420</xdr:rowOff>
    </xdr:from>
    <xdr:to>
      <xdr:col>3</xdr:col>
      <xdr:colOff>127</xdr:colOff>
      <xdr:row>80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5F9D302-980D-4DE0-AA09-31B6CBF02669}"/>
            </a:ext>
          </a:extLst>
        </xdr:cNvPr>
        <xdr:cNvCxnSpPr/>
      </xdr:nvCxnSpPr>
      <xdr:spPr>
        <a:xfrm>
          <a:off x="1787525" y="2661920"/>
          <a:ext cx="22512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80</xdr:row>
      <xdr:rowOff>90170</xdr:rowOff>
    </xdr:from>
    <xdr:to>
      <xdr:col>3</xdr:col>
      <xdr:colOff>190627</xdr:colOff>
      <xdr:row>81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9B54EF73-9B5C-41D3-8AAA-D607D7A22F29}"/>
            </a:ext>
          </a:extLst>
        </xdr:cNvPr>
        <xdr:cNvSpPr/>
      </xdr:nvSpPr>
      <xdr:spPr>
        <a:xfrm>
          <a:off x="4038727" y="2566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215900</xdr:colOff>
      <xdr:row>80</xdr:row>
      <xdr:rowOff>95107</xdr:rowOff>
    </xdr:from>
    <xdr:ext cx="184274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A0A23441-0677-4E3F-8A18-B36C55174DE9}"/>
            </a:ext>
          </a:extLst>
        </xdr:cNvPr>
        <xdr:cNvSpPr txBox="1"/>
      </xdr:nvSpPr>
      <xdr:spPr>
        <a:xfrm>
          <a:off x="1825625" y="2571607"/>
          <a:ext cx="18427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Optimal decision for Morris Manufacturing</a:t>
          </a:r>
        </a:p>
      </xdr:txBody>
    </xdr:sp>
    <xdr:clientData/>
  </xdr:oneCellAnchor>
  <xdr:twoCellAnchor editAs="oneCell">
    <xdr:from>
      <xdr:col>4</xdr:col>
      <xdr:colOff>127</xdr:colOff>
      <xdr:row>94</xdr:row>
      <xdr:rowOff>90170</xdr:rowOff>
    </xdr:from>
    <xdr:to>
      <xdr:col>4</xdr:col>
      <xdr:colOff>190627</xdr:colOff>
      <xdr:row>95</xdr:row>
      <xdr:rowOff>90170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07CDCF8E-3F6D-4C4F-8F48-0A2E20F201CE}"/>
            </a:ext>
          </a:extLst>
        </xdr:cNvPr>
        <xdr:cNvSpPr/>
      </xdr:nvSpPr>
      <xdr:spPr>
        <a:xfrm rot="-5400000">
          <a:off x="5629402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94</xdr:row>
      <xdr:rowOff>95107</xdr:rowOff>
    </xdr:from>
    <xdr:ext cx="698589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9887433B-0DB3-4B98-853F-E7C12458D539}"/>
            </a:ext>
          </a:extLst>
        </xdr:cNvPr>
        <xdr:cNvSpPr txBox="1"/>
      </xdr:nvSpPr>
      <xdr:spPr>
        <a:xfrm>
          <a:off x="4376547" y="3714607"/>
          <a:ext cx="69858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 the crane</a:t>
          </a:r>
        </a:p>
      </xdr:txBody>
    </xdr:sp>
    <xdr:clientData/>
  </xdr:oneCellAnchor>
  <xdr:twoCellAnchor editAs="oneCell">
    <xdr:from>
      <xdr:col>5</xdr:col>
      <xdr:colOff>127</xdr:colOff>
      <xdr:row>92</xdr:row>
      <xdr:rowOff>90170</xdr:rowOff>
    </xdr:from>
    <xdr:to>
      <xdr:col>5</xdr:col>
      <xdr:colOff>190627</xdr:colOff>
      <xdr:row>93</xdr:row>
      <xdr:rowOff>90170</xdr:rowOff>
    </xdr:to>
    <xdr:sp macro="_xll.PtreeEvent_ObjectClick" textlink="">
      <xdr:nvSpPr>
        <xdr:cNvPr id="48" name="PTObj_DNode_1_10">
          <a:extLst>
            <a:ext uri="{FF2B5EF4-FFF2-40B4-BE49-F238E27FC236}">
              <a16:creationId xmlns:a16="http://schemas.microsoft.com/office/drawing/2014/main" id="{428A8DA1-EC58-4C20-B47C-1BE72A14826C}"/>
            </a:ext>
          </a:extLst>
        </xdr:cNvPr>
        <xdr:cNvSpPr/>
      </xdr:nvSpPr>
      <xdr:spPr>
        <a:xfrm rot="-5400000">
          <a:off x="7315327" y="561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78" name="PTObj_DNode_1_2">
          <a:extLst>
            <a:ext uri="{FF2B5EF4-FFF2-40B4-BE49-F238E27FC236}">
              <a16:creationId xmlns:a16="http://schemas.microsoft.com/office/drawing/2014/main" id="{B11BB92E-FF81-458C-BB62-1F1496AD035E}"/>
            </a:ext>
          </a:extLst>
        </xdr:cNvPr>
        <xdr:cNvSpPr/>
      </xdr:nvSpPr>
      <xdr:spPr>
        <a:xfrm>
          <a:off x="6639052" y="3862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817916" cy="180627"/>
    <xdr:sp macro="_xll.PtreeEvent_ObjectClick" textlink="">
      <xdr:nvSpPr>
        <xdr:cNvPr id="81" name="PTObj_DBranchName_1_2">
          <a:extLst>
            <a:ext uri="{FF2B5EF4-FFF2-40B4-BE49-F238E27FC236}">
              <a16:creationId xmlns:a16="http://schemas.microsoft.com/office/drawing/2014/main" id="{D250AECC-E2BD-40CB-8617-CE5A8DB7F50E}"/>
            </a:ext>
          </a:extLst>
        </xdr:cNvPr>
        <xdr:cNvSpPr txBox="1"/>
      </xdr:nvSpPr>
      <xdr:spPr>
        <a:xfrm>
          <a:off x="5367147" y="6534007"/>
          <a:ext cx="8179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Dayton first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90170</xdr:rowOff>
    </xdr:from>
    <xdr:to>
      <xdr:col>5</xdr:col>
      <xdr:colOff>190627</xdr:colOff>
      <xdr:row>21</xdr:row>
      <xdr:rowOff>90170</xdr:rowOff>
    </xdr:to>
    <xdr:sp macro="_xll.PtreeEvent_ObjectClick" textlink="">
      <xdr:nvSpPr>
        <xdr:cNvPr id="91" name="PTObj_DNode_1_5">
          <a:extLst>
            <a:ext uri="{FF2B5EF4-FFF2-40B4-BE49-F238E27FC236}">
              <a16:creationId xmlns:a16="http://schemas.microsoft.com/office/drawing/2014/main" id="{FE0E5D9B-6E67-4D2B-962C-156B7815D863}"/>
            </a:ext>
          </a:extLst>
        </xdr:cNvPr>
        <xdr:cNvSpPr/>
      </xdr:nvSpPr>
      <xdr:spPr>
        <a:xfrm>
          <a:off x="8496427" y="3481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20</xdr:row>
      <xdr:rowOff>95107</xdr:rowOff>
    </xdr:from>
    <xdr:ext cx="831446" cy="180627"/>
    <xdr:sp macro="_xll.PtreeEvent_ObjectClick" textlink="">
      <xdr:nvSpPr>
        <xdr:cNvPr id="94" name="PTObj_DBranchName_1_5">
          <a:extLst>
            <a:ext uri="{FF2B5EF4-FFF2-40B4-BE49-F238E27FC236}">
              <a16:creationId xmlns:a16="http://schemas.microsoft.com/office/drawing/2014/main" id="{A6715B49-4767-46E2-B73D-6A58F92EB027}"/>
            </a:ext>
          </a:extLst>
        </xdr:cNvPr>
        <xdr:cNvSpPr txBox="1"/>
      </xdr:nvSpPr>
      <xdr:spPr>
        <a:xfrm>
          <a:off x="7024497" y="3486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$220,000</a:t>
          </a:r>
        </a:p>
      </xdr:txBody>
    </xdr:sp>
    <xdr:clientData/>
  </xdr:oneCellAnchor>
  <xdr:twoCellAnchor editAs="oneCell">
    <xdr:from>
      <xdr:col>6</xdr:col>
      <xdr:colOff>127</xdr:colOff>
      <xdr:row>18</xdr:row>
      <xdr:rowOff>90170</xdr:rowOff>
    </xdr:from>
    <xdr:to>
      <xdr:col>6</xdr:col>
      <xdr:colOff>190627</xdr:colOff>
      <xdr:row>19</xdr:row>
      <xdr:rowOff>90170</xdr:rowOff>
    </xdr:to>
    <xdr:sp macro="_xll.PtreeEvent_ObjectClick" textlink="">
      <xdr:nvSpPr>
        <xdr:cNvPr id="95" name="PTObj_DNode_1_15">
          <a:extLst>
            <a:ext uri="{FF2B5EF4-FFF2-40B4-BE49-F238E27FC236}">
              <a16:creationId xmlns:a16="http://schemas.microsoft.com/office/drawing/2014/main" id="{AABBEF19-7ACB-4817-A867-831A501B97A8}"/>
            </a:ext>
          </a:extLst>
        </xdr:cNvPr>
        <xdr:cNvSpPr/>
      </xdr:nvSpPr>
      <xdr:spPr>
        <a:xfrm rot="-5400000">
          <a:off x="10039477" y="348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18</xdr:row>
      <xdr:rowOff>95107</xdr:rowOff>
    </xdr:from>
    <xdr:ext cx="374590" cy="180627"/>
    <xdr:sp macro="_xll.PtreeEvent_ObjectClick" textlink="">
      <xdr:nvSpPr>
        <xdr:cNvPr id="98" name="PTObj_DBranchName_1_15">
          <a:extLst>
            <a:ext uri="{FF2B5EF4-FFF2-40B4-BE49-F238E27FC236}">
              <a16:creationId xmlns:a16="http://schemas.microsoft.com/office/drawing/2014/main" id="{979E0786-F910-4969-857D-BA5ECB2E7836}"/>
            </a:ext>
          </a:extLst>
        </xdr:cNvPr>
        <xdr:cNvSpPr txBox="1"/>
      </xdr:nvSpPr>
      <xdr:spPr>
        <a:xfrm>
          <a:off x="8777097" y="3486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7</xdr:col>
      <xdr:colOff>127</xdr:colOff>
      <xdr:row>36</xdr:row>
      <xdr:rowOff>90170</xdr:rowOff>
    </xdr:from>
    <xdr:to>
      <xdr:col>7</xdr:col>
      <xdr:colOff>190627</xdr:colOff>
      <xdr:row>37</xdr:row>
      <xdr:rowOff>90170</xdr:rowOff>
    </xdr:to>
    <xdr:sp macro="_xll.PtreeEvent_ObjectClick" textlink="">
      <xdr:nvSpPr>
        <xdr:cNvPr id="111" name="PTObj_DNode_1_18">
          <a:extLst>
            <a:ext uri="{FF2B5EF4-FFF2-40B4-BE49-F238E27FC236}">
              <a16:creationId xmlns:a16="http://schemas.microsoft.com/office/drawing/2014/main" id="{667498DC-E503-4FC7-82D4-F1862D42A34A}"/>
            </a:ext>
          </a:extLst>
        </xdr:cNvPr>
        <xdr:cNvSpPr/>
      </xdr:nvSpPr>
      <xdr:spPr>
        <a:xfrm rot="-5400000">
          <a:off x="11430127" y="500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24</xdr:row>
      <xdr:rowOff>90170</xdr:rowOff>
    </xdr:from>
    <xdr:to>
      <xdr:col>9</xdr:col>
      <xdr:colOff>190627</xdr:colOff>
      <xdr:row>25</xdr:row>
      <xdr:rowOff>90170</xdr:rowOff>
    </xdr:to>
    <xdr:sp macro="_xll.PtreeEvent_ObjectClick" textlink="">
      <xdr:nvSpPr>
        <xdr:cNvPr id="123" name="PTObj_DNode_1_20">
          <a:extLst>
            <a:ext uri="{FF2B5EF4-FFF2-40B4-BE49-F238E27FC236}">
              <a16:creationId xmlns:a16="http://schemas.microsoft.com/office/drawing/2014/main" id="{77D21307-9B62-4855-A3A2-789EA77F5B99}"/>
            </a:ext>
          </a:extLst>
        </xdr:cNvPr>
        <xdr:cNvSpPr/>
      </xdr:nvSpPr>
      <xdr:spPr>
        <a:xfrm rot="-5400000">
          <a:off x="13001752" y="500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24</xdr:row>
      <xdr:rowOff>95107</xdr:rowOff>
    </xdr:from>
    <xdr:ext cx="622992" cy="180627"/>
    <xdr:sp macro="_xll.PtreeEvent_ObjectClick" textlink="">
      <xdr:nvSpPr>
        <xdr:cNvPr id="126" name="PTObj_DBranchName_1_20">
          <a:extLst>
            <a:ext uri="{FF2B5EF4-FFF2-40B4-BE49-F238E27FC236}">
              <a16:creationId xmlns:a16="http://schemas.microsoft.com/office/drawing/2014/main" id="{5892E5C0-80A7-4588-A44A-C22C49065788}"/>
            </a:ext>
          </a:extLst>
        </xdr:cNvPr>
        <xdr:cNvSpPr txBox="1"/>
      </xdr:nvSpPr>
      <xdr:spPr>
        <a:xfrm>
          <a:off x="12377547" y="4629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26</xdr:row>
      <xdr:rowOff>90170</xdr:rowOff>
    </xdr:from>
    <xdr:to>
      <xdr:col>9</xdr:col>
      <xdr:colOff>190627</xdr:colOff>
      <xdr:row>27</xdr:row>
      <xdr:rowOff>90170</xdr:rowOff>
    </xdr:to>
    <xdr:sp macro="_xll.PtreeEvent_ObjectClick" textlink="">
      <xdr:nvSpPr>
        <xdr:cNvPr id="127" name="PTObj_DNode_1_21">
          <a:extLst>
            <a:ext uri="{FF2B5EF4-FFF2-40B4-BE49-F238E27FC236}">
              <a16:creationId xmlns:a16="http://schemas.microsoft.com/office/drawing/2014/main" id="{DDE0E69E-D530-40B0-909C-B8914F0D8EE5}"/>
            </a:ext>
          </a:extLst>
        </xdr:cNvPr>
        <xdr:cNvSpPr/>
      </xdr:nvSpPr>
      <xdr:spPr>
        <a:xfrm rot="-5400000">
          <a:off x="13144627" y="538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26</xdr:row>
      <xdr:rowOff>95107</xdr:rowOff>
    </xdr:from>
    <xdr:ext cx="622992" cy="180627"/>
    <xdr:sp macro="_xll.PtreeEvent_ObjectClick" textlink="">
      <xdr:nvSpPr>
        <xdr:cNvPr id="130" name="PTObj_DBranchName_1_21">
          <a:extLst>
            <a:ext uri="{FF2B5EF4-FFF2-40B4-BE49-F238E27FC236}">
              <a16:creationId xmlns:a16="http://schemas.microsoft.com/office/drawing/2014/main" id="{EB7E8E92-5266-4463-BB73-CD55017FEE91}"/>
            </a:ext>
          </a:extLst>
        </xdr:cNvPr>
        <xdr:cNvSpPr txBox="1"/>
      </xdr:nvSpPr>
      <xdr:spPr>
        <a:xfrm>
          <a:off x="12377547" y="5010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31" name="PTObj_DNode_1_6">
          <a:extLst>
            <a:ext uri="{FF2B5EF4-FFF2-40B4-BE49-F238E27FC236}">
              <a16:creationId xmlns:a16="http://schemas.microsoft.com/office/drawing/2014/main" id="{B1929649-A36A-4A02-9CE1-872245BF11A7}"/>
            </a:ext>
          </a:extLst>
        </xdr:cNvPr>
        <xdr:cNvSpPr/>
      </xdr:nvSpPr>
      <xdr:spPr>
        <a:xfrm>
          <a:off x="8496427" y="6910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831446" cy="180627"/>
    <xdr:sp macro="_xll.PtreeEvent_ObjectClick" textlink="">
      <xdr:nvSpPr>
        <xdr:cNvPr id="134" name="PTObj_DBranchName_1_6">
          <a:extLst>
            <a:ext uri="{FF2B5EF4-FFF2-40B4-BE49-F238E27FC236}">
              <a16:creationId xmlns:a16="http://schemas.microsoft.com/office/drawing/2014/main" id="{C886964A-2D6D-4D34-B6F4-15F8C0EDE59A}"/>
            </a:ext>
          </a:extLst>
        </xdr:cNvPr>
        <xdr:cNvSpPr txBox="1"/>
      </xdr:nvSpPr>
      <xdr:spPr>
        <a:xfrm>
          <a:off x="7024497" y="6915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$280,000</a:t>
          </a:r>
        </a:p>
      </xdr:txBody>
    </xdr:sp>
    <xdr:clientData/>
  </xdr:oneCellAnchor>
  <xdr:twoCellAnchor editAs="oneCell">
    <xdr:from>
      <xdr:col>6</xdr:col>
      <xdr:colOff>127</xdr:colOff>
      <xdr:row>40</xdr:row>
      <xdr:rowOff>90170</xdr:rowOff>
    </xdr:from>
    <xdr:to>
      <xdr:col>6</xdr:col>
      <xdr:colOff>190627</xdr:colOff>
      <xdr:row>41</xdr:row>
      <xdr:rowOff>90170</xdr:rowOff>
    </xdr:to>
    <xdr:sp macro="_xll.PtreeEvent_ObjectClick" textlink="">
      <xdr:nvSpPr>
        <xdr:cNvPr id="135" name="PTObj_DNode_1_22">
          <a:extLst>
            <a:ext uri="{FF2B5EF4-FFF2-40B4-BE49-F238E27FC236}">
              <a16:creationId xmlns:a16="http://schemas.microsoft.com/office/drawing/2014/main" id="{3C06E99B-3B7C-4F4B-A841-72D3C32D1CB9}"/>
            </a:ext>
          </a:extLst>
        </xdr:cNvPr>
        <xdr:cNvSpPr/>
      </xdr:nvSpPr>
      <xdr:spPr>
        <a:xfrm rot="-5400000">
          <a:off x="10039477" y="6910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40</xdr:row>
      <xdr:rowOff>95107</xdr:rowOff>
    </xdr:from>
    <xdr:ext cx="374590" cy="180627"/>
    <xdr:sp macro="_xll.PtreeEvent_ObjectClick" textlink="">
      <xdr:nvSpPr>
        <xdr:cNvPr id="138" name="PTObj_DBranchName_1_22">
          <a:extLst>
            <a:ext uri="{FF2B5EF4-FFF2-40B4-BE49-F238E27FC236}">
              <a16:creationId xmlns:a16="http://schemas.microsoft.com/office/drawing/2014/main" id="{D3CF49C2-6524-440D-9FA8-BDB09AD54FF4}"/>
            </a:ext>
          </a:extLst>
        </xdr:cNvPr>
        <xdr:cNvSpPr txBox="1"/>
      </xdr:nvSpPr>
      <xdr:spPr>
        <a:xfrm>
          <a:off x="8777097" y="6915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6</xdr:col>
      <xdr:colOff>127</xdr:colOff>
      <xdr:row>62</xdr:row>
      <xdr:rowOff>90170</xdr:rowOff>
    </xdr:from>
    <xdr:to>
      <xdr:col>6</xdr:col>
      <xdr:colOff>190627</xdr:colOff>
      <xdr:row>63</xdr:row>
      <xdr:rowOff>90170</xdr:rowOff>
    </xdr:to>
    <xdr:sp macro="_xll.PtreeEvent_ObjectClick" textlink="">
      <xdr:nvSpPr>
        <xdr:cNvPr id="211" name="PTObj_DNode_1_30">
          <a:extLst>
            <a:ext uri="{FF2B5EF4-FFF2-40B4-BE49-F238E27FC236}">
              <a16:creationId xmlns:a16="http://schemas.microsoft.com/office/drawing/2014/main" id="{C6451468-D879-4992-AE83-AF9D7CBBF48C}"/>
            </a:ext>
          </a:extLst>
        </xdr:cNvPr>
        <xdr:cNvSpPr/>
      </xdr:nvSpPr>
      <xdr:spPr>
        <a:xfrm rot="-5400000">
          <a:off x="10039477" y="1033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62</xdr:row>
      <xdr:rowOff>95107</xdr:rowOff>
    </xdr:from>
    <xdr:ext cx="374590" cy="180627"/>
    <xdr:sp macro="_xll.PtreeEvent_ObjectClick" textlink="">
      <xdr:nvSpPr>
        <xdr:cNvPr id="214" name="PTObj_DBranchName_1_30">
          <a:extLst>
            <a:ext uri="{FF2B5EF4-FFF2-40B4-BE49-F238E27FC236}">
              <a16:creationId xmlns:a16="http://schemas.microsoft.com/office/drawing/2014/main" id="{380E2937-FD22-4ADE-8AAA-6D84F3643021}"/>
            </a:ext>
          </a:extLst>
        </xdr:cNvPr>
        <xdr:cNvSpPr txBox="1"/>
      </xdr:nvSpPr>
      <xdr:spPr>
        <a:xfrm>
          <a:off x="8777097" y="10344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5</xdr:col>
      <xdr:colOff>127</xdr:colOff>
      <xdr:row>60</xdr:row>
      <xdr:rowOff>90170</xdr:rowOff>
    </xdr:from>
    <xdr:to>
      <xdr:col>5</xdr:col>
      <xdr:colOff>190627</xdr:colOff>
      <xdr:row>61</xdr:row>
      <xdr:rowOff>90170</xdr:rowOff>
    </xdr:to>
    <xdr:sp macro="_xll.PtreeEvent_ObjectClick" textlink="">
      <xdr:nvSpPr>
        <xdr:cNvPr id="219" name="PTObj_DNode_1_7">
          <a:extLst>
            <a:ext uri="{FF2B5EF4-FFF2-40B4-BE49-F238E27FC236}">
              <a16:creationId xmlns:a16="http://schemas.microsoft.com/office/drawing/2014/main" id="{AEFA610D-C42F-45CB-BD4A-54644CE1DBA8}"/>
            </a:ext>
          </a:extLst>
        </xdr:cNvPr>
        <xdr:cNvSpPr/>
      </xdr:nvSpPr>
      <xdr:spPr>
        <a:xfrm>
          <a:off x="8496427" y="995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60</xdr:row>
      <xdr:rowOff>95107</xdr:rowOff>
    </xdr:from>
    <xdr:ext cx="831446" cy="180627"/>
    <xdr:sp macro="_xll.PtreeEvent_ObjectClick" textlink="">
      <xdr:nvSpPr>
        <xdr:cNvPr id="222" name="PTObj_DBranchName_1_7">
          <a:extLst>
            <a:ext uri="{FF2B5EF4-FFF2-40B4-BE49-F238E27FC236}">
              <a16:creationId xmlns:a16="http://schemas.microsoft.com/office/drawing/2014/main" id="{CEB43C5D-F8D1-4BEA-8118-23207ACC7155}"/>
            </a:ext>
          </a:extLst>
        </xdr:cNvPr>
        <xdr:cNvSpPr txBox="1"/>
      </xdr:nvSpPr>
      <xdr:spPr>
        <a:xfrm>
          <a:off x="7024497" y="9963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$350,000</a:t>
          </a:r>
        </a:p>
      </xdr:txBody>
    </xdr:sp>
    <xdr:clientData/>
  </xdr:oneCellAnchor>
  <xdr:twoCellAnchor editAs="oneCell">
    <xdr:from>
      <xdr:col>5</xdr:col>
      <xdr:colOff>127</xdr:colOff>
      <xdr:row>84</xdr:row>
      <xdr:rowOff>90170</xdr:rowOff>
    </xdr:from>
    <xdr:to>
      <xdr:col>5</xdr:col>
      <xdr:colOff>190627</xdr:colOff>
      <xdr:row>85</xdr:row>
      <xdr:rowOff>90170</xdr:rowOff>
    </xdr:to>
    <xdr:sp macro="_xll.PtreeEvent_ObjectClick" textlink="">
      <xdr:nvSpPr>
        <xdr:cNvPr id="231" name="PTObj_DNode_1_8">
          <a:extLst>
            <a:ext uri="{FF2B5EF4-FFF2-40B4-BE49-F238E27FC236}">
              <a16:creationId xmlns:a16="http://schemas.microsoft.com/office/drawing/2014/main" id="{48C3AF32-7C52-4B52-BDB5-043B968B7390}"/>
            </a:ext>
          </a:extLst>
        </xdr:cNvPr>
        <xdr:cNvSpPr/>
      </xdr:nvSpPr>
      <xdr:spPr>
        <a:xfrm>
          <a:off x="8496427" y="1338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82</xdr:row>
      <xdr:rowOff>90170</xdr:rowOff>
    </xdr:from>
    <xdr:to>
      <xdr:col>6</xdr:col>
      <xdr:colOff>190627</xdr:colOff>
      <xdr:row>83</xdr:row>
      <xdr:rowOff>90170</xdr:rowOff>
    </xdr:to>
    <xdr:sp macro="_xll.PtreeEvent_ObjectClick" textlink="">
      <xdr:nvSpPr>
        <xdr:cNvPr id="235" name="PTObj_DNode_1_9">
          <a:extLst>
            <a:ext uri="{FF2B5EF4-FFF2-40B4-BE49-F238E27FC236}">
              <a16:creationId xmlns:a16="http://schemas.microsoft.com/office/drawing/2014/main" id="{70C9D3F0-9C81-41C0-B853-F2F1E72F23C3}"/>
            </a:ext>
          </a:extLst>
        </xdr:cNvPr>
        <xdr:cNvSpPr/>
      </xdr:nvSpPr>
      <xdr:spPr>
        <a:xfrm rot="-5400000">
          <a:off x="10039477" y="1338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82</xdr:row>
      <xdr:rowOff>95106</xdr:rowOff>
    </xdr:from>
    <xdr:ext cx="622992" cy="180627"/>
    <xdr:sp macro="_xll.PtreeEvent_ObjectClick" textlink="">
      <xdr:nvSpPr>
        <xdr:cNvPr id="238" name="PTObj_DBranchName_1_9">
          <a:extLst>
            <a:ext uri="{FF2B5EF4-FFF2-40B4-BE49-F238E27FC236}">
              <a16:creationId xmlns:a16="http://schemas.microsoft.com/office/drawing/2014/main" id="{29E58E6F-2704-4747-AE1D-8082CB8AD712}"/>
            </a:ext>
          </a:extLst>
        </xdr:cNvPr>
        <xdr:cNvSpPr txBox="1"/>
      </xdr:nvSpPr>
      <xdr:spPr>
        <a:xfrm>
          <a:off x="8777097" y="13392006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6</xdr:col>
      <xdr:colOff>127</xdr:colOff>
      <xdr:row>86</xdr:row>
      <xdr:rowOff>90170</xdr:rowOff>
    </xdr:from>
    <xdr:to>
      <xdr:col>6</xdr:col>
      <xdr:colOff>190627</xdr:colOff>
      <xdr:row>87</xdr:row>
      <xdr:rowOff>90170</xdr:rowOff>
    </xdr:to>
    <xdr:sp macro="_xll.PtreeEvent_ObjectClick" textlink="">
      <xdr:nvSpPr>
        <xdr:cNvPr id="239" name="PTObj_DNode_1_11">
          <a:extLst>
            <a:ext uri="{FF2B5EF4-FFF2-40B4-BE49-F238E27FC236}">
              <a16:creationId xmlns:a16="http://schemas.microsoft.com/office/drawing/2014/main" id="{3E9A2DC9-F800-4902-8B89-27FD90614CE2}"/>
            </a:ext>
          </a:extLst>
        </xdr:cNvPr>
        <xdr:cNvSpPr/>
      </xdr:nvSpPr>
      <xdr:spPr>
        <a:xfrm rot="-5400000">
          <a:off x="10039477" y="1414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86</xdr:row>
      <xdr:rowOff>95106</xdr:rowOff>
    </xdr:from>
    <xdr:ext cx="622991" cy="180627"/>
    <xdr:sp macro="_xll.PtreeEvent_ObjectClick" textlink="">
      <xdr:nvSpPr>
        <xdr:cNvPr id="242" name="PTObj_DBranchName_1_11">
          <a:extLst>
            <a:ext uri="{FF2B5EF4-FFF2-40B4-BE49-F238E27FC236}">
              <a16:creationId xmlns:a16="http://schemas.microsoft.com/office/drawing/2014/main" id="{B743595A-C0C8-4C3E-812B-D32B33BF6BF8}"/>
            </a:ext>
          </a:extLst>
        </xdr:cNvPr>
        <xdr:cNvSpPr txBox="1"/>
      </xdr:nvSpPr>
      <xdr:spPr>
        <a:xfrm>
          <a:off x="8777097" y="14154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6</xdr:col>
      <xdr:colOff>127</xdr:colOff>
      <xdr:row>88</xdr:row>
      <xdr:rowOff>90170</xdr:rowOff>
    </xdr:from>
    <xdr:to>
      <xdr:col>6</xdr:col>
      <xdr:colOff>190627</xdr:colOff>
      <xdr:row>89</xdr:row>
      <xdr:rowOff>90170</xdr:rowOff>
    </xdr:to>
    <xdr:sp macro="_xll.PtreeEvent_ObjectClick" textlink="">
      <xdr:nvSpPr>
        <xdr:cNvPr id="243" name="PTObj_DNode_1_12">
          <a:extLst>
            <a:ext uri="{FF2B5EF4-FFF2-40B4-BE49-F238E27FC236}">
              <a16:creationId xmlns:a16="http://schemas.microsoft.com/office/drawing/2014/main" id="{78DE30AF-82E6-4F87-8D89-85C6D25C8DDF}"/>
            </a:ext>
          </a:extLst>
        </xdr:cNvPr>
        <xdr:cNvSpPr/>
      </xdr:nvSpPr>
      <xdr:spPr>
        <a:xfrm rot="-5400000">
          <a:off x="10039477" y="14530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88</xdr:row>
      <xdr:rowOff>95106</xdr:rowOff>
    </xdr:from>
    <xdr:ext cx="622991" cy="180627"/>
    <xdr:sp macro="_xll.PtreeEvent_ObjectClick" textlink="">
      <xdr:nvSpPr>
        <xdr:cNvPr id="246" name="PTObj_DBranchName_1_12">
          <a:extLst>
            <a:ext uri="{FF2B5EF4-FFF2-40B4-BE49-F238E27FC236}">
              <a16:creationId xmlns:a16="http://schemas.microsoft.com/office/drawing/2014/main" id="{E3D715DE-3363-46DA-A860-CDE23921FD95}"/>
            </a:ext>
          </a:extLst>
        </xdr:cNvPr>
        <xdr:cNvSpPr txBox="1"/>
      </xdr:nvSpPr>
      <xdr:spPr>
        <a:xfrm>
          <a:off x="8777097" y="14535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oneCellAnchor>
    <xdr:from>
      <xdr:col>6</xdr:col>
      <xdr:colOff>280797</xdr:colOff>
      <xdr:row>36</xdr:row>
      <xdr:rowOff>95107</xdr:rowOff>
    </xdr:from>
    <xdr:ext cx="728725" cy="180627"/>
    <xdr:sp macro="_xll.PtreeEvent_ObjectClick" textlink="">
      <xdr:nvSpPr>
        <xdr:cNvPr id="14" name="PTObj_DBranchName_1_18">
          <a:extLst>
            <a:ext uri="{FF2B5EF4-FFF2-40B4-BE49-F238E27FC236}">
              <a16:creationId xmlns:a16="http://schemas.microsoft.com/office/drawing/2014/main" id="{2BACB2C8-592F-4E97-8C49-67F5D9267828}"/>
            </a:ext>
          </a:extLst>
        </xdr:cNvPr>
        <xdr:cNvSpPr txBox="1"/>
      </xdr:nvSpPr>
      <xdr:spPr>
        <a:xfrm>
          <a:off x="10796397" y="6153007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9</xdr:col>
      <xdr:colOff>127</xdr:colOff>
      <xdr:row>28</xdr:row>
      <xdr:rowOff>90170</xdr:rowOff>
    </xdr:from>
    <xdr:to>
      <xdr:col>9</xdr:col>
      <xdr:colOff>190627</xdr:colOff>
      <xdr:row>29</xdr:row>
      <xdr:rowOff>90170</xdr:rowOff>
    </xdr:to>
    <xdr:sp macro="_xll.PtreeEvent_ObjectClick" textlink="">
      <xdr:nvSpPr>
        <xdr:cNvPr id="15" name="PTObj_DNode_1_13">
          <a:extLst>
            <a:ext uri="{FF2B5EF4-FFF2-40B4-BE49-F238E27FC236}">
              <a16:creationId xmlns:a16="http://schemas.microsoft.com/office/drawing/2014/main" id="{39CDE734-8445-491F-9ECE-A06CDDA9FA98}"/>
            </a:ext>
          </a:extLst>
        </xdr:cNvPr>
        <xdr:cNvSpPr/>
      </xdr:nvSpPr>
      <xdr:spPr>
        <a:xfrm rot="-5400000">
          <a:off x="13639927" y="538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28</xdr:row>
      <xdr:rowOff>95107</xdr:rowOff>
    </xdr:from>
    <xdr:ext cx="622992" cy="180627"/>
    <xdr:sp macro="_xll.PtreeEvent_ObjectClick" textlink="">
      <xdr:nvSpPr>
        <xdr:cNvPr id="22" name="PTObj_DBranchName_1_13">
          <a:extLst>
            <a:ext uri="{FF2B5EF4-FFF2-40B4-BE49-F238E27FC236}">
              <a16:creationId xmlns:a16="http://schemas.microsoft.com/office/drawing/2014/main" id="{8CB1096A-1321-4770-8E10-2C04B30278F9}"/>
            </a:ext>
          </a:extLst>
        </xdr:cNvPr>
        <xdr:cNvSpPr txBox="1"/>
      </xdr:nvSpPr>
      <xdr:spPr>
        <a:xfrm>
          <a:off x="12377547" y="5391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6</xdr:col>
      <xdr:colOff>127</xdr:colOff>
      <xdr:row>34</xdr:row>
      <xdr:rowOff>90170</xdr:rowOff>
    </xdr:from>
    <xdr:to>
      <xdr:col>6</xdr:col>
      <xdr:colOff>190627</xdr:colOff>
      <xdr:row>35</xdr:row>
      <xdr:rowOff>90170</xdr:rowOff>
    </xdr:to>
    <xdr:sp macro="_xll.PtreeEvent_ObjectClick" textlink="">
      <xdr:nvSpPr>
        <xdr:cNvPr id="107" name="PTObj_DNode_1_16">
          <a:extLst>
            <a:ext uri="{FF2B5EF4-FFF2-40B4-BE49-F238E27FC236}">
              <a16:creationId xmlns:a16="http://schemas.microsoft.com/office/drawing/2014/main" id="{134091A7-05C8-4CC5-965E-EA7B69E7D82D}"/>
            </a:ext>
          </a:extLst>
        </xdr:cNvPr>
        <xdr:cNvSpPr/>
      </xdr:nvSpPr>
      <xdr:spPr>
        <a:xfrm>
          <a:off x="10515727" y="6148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34</xdr:row>
      <xdr:rowOff>95107</xdr:rowOff>
    </xdr:from>
    <xdr:ext cx="315535" cy="180627"/>
    <xdr:sp macro="_xll.PtreeEvent_ObjectClick" textlink="">
      <xdr:nvSpPr>
        <xdr:cNvPr id="110" name="PTObj_DBranchName_1_16">
          <a:extLst>
            <a:ext uri="{FF2B5EF4-FFF2-40B4-BE49-F238E27FC236}">
              <a16:creationId xmlns:a16="http://schemas.microsoft.com/office/drawing/2014/main" id="{E8AF0CDA-325D-4AB3-A0F5-80C7975A90E4}"/>
            </a:ext>
          </a:extLst>
        </xdr:cNvPr>
        <xdr:cNvSpPr txBox="1"/>
      </xdr:nvSpPr>
      <xdr:spPr>
        <a:xfrm>
          <a:off x="9253347" y="61530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22</xdr:row>
      <xdr:rowOff>90170</xdr:rowOff>
    </xdr:from>
    <xdr:to>
      <xdr:col>8</xdr:col>
      <xdr:colOff>190627</xdr:colOff>
      <xdr:row>23</xdr:row>
      <xdr:rowOff>90170</xdr:rowOff>
    </xdr:to>
    <xdr:sp macro="_xll.PtreeEvent_ObjectClick" textlink="">
      <xdr:nvSpPr>
        <xdr:cNvPr id="139" name="PTObj_DNode_1_17">
          <a:extLst>
            <a:ext uri="{FF2B5EF4-FFF2-40B4-BE49-F238E27FC236}">
              <a16:creationId xmlns:a16="http://schemas.microsoft.com/office/drawing/2014/main" id="{1DDE28EA-8CA0-4BB0-84B2-9E43F4B0CE8B}"/>
            </a:ext>
          </a:extLst>
        </xdr:cNvPr>
        <xdr:cNvSpPr/>
      </xdr:nvSpPr>
      <xdr:spPr>
        <a:xfrm>
          <a:off x="13639927" y="4243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32</xdr:row>
      <xdr:rowOff>90170</xdr:rowOff>
    </xdr:from>
    <xdr:to>
      <xdr:col>8</xdr:col>
      <xdr:colOff>190627</xdr:colOff>
      <xdr:row>33</xdr:row>
      <xdr:rowOff>90170</xdr:rowOff>
    </xdr:to>
    <xdr:sp macro="_xll.PtreeEvent_ObjectClick" textlink="">
      <xdr:nvSpPr>
        <xdr:cNvPr id="147" name="PTObj_DNode_1_35">
          <a:extLst>
            <a:ext uri="{FF2B5EF4-FFF2-40B4-BE49-F238E27FC236}">
              <a16:creationId xmlns:a16="http://schemas.microsoft.com/office/drawing/2014/main" id="{16395439-3C0D-45C9-B9CB-92AB772E8927}"/>
            </a:ext>
          </a:extLst>
        </xdr:cNvPr>
        <xdr:cNvSpPr/>
      </xdr:nvSpPr>
      <xdr:spPr>
        <a:xfrm rot="-5400000">
          <a:off x="13639927" y="6148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30</xdr:row>
      <xdr:rowOff>90170</xdr:rowOff>
    </xdr:from>
    <xdr:to>
      <xdr:col>7</xdr:col>
      <xdr:colOff>190627</xdr:colOff>
      <xdr:row>31</xdr:row>
      <xdr:rowOff>90170</xdr:rowOff>
    </xdr:to>
    <xdr:sp macro="_xll.PtreeEvent_ObjectClick" textlink="">
      <xdr:nvSpPr>
        <xdr:cNvPr id="171" name="PTObj_DNode_1_34">
          <a:extLst>
            <a:ext uri="{FF2B5EF4-FFF2-40B4-BE49-F238E27FC236}">
              <a16:creationId xmlns:a16="http://schemas.microsoft.com/office/drawing/2014/main" id="{74EF94F8-2978-4670-A7A4-FE5BE9503686}"/>
            </a:ext>
          </a:extLst>
        </xdr:cNvPr>
        <xdr:cNvSpPr/>
      </xdr:nvSpPr>
      <xdr:spPr>
        <a:xfrm>
          <a:off x="12096877" y="576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30</xdr:row>
      <xdr:rowOff>95107</xdr:rowOff>
    </xdr:from>
    <xdr:ext cx="557781" cy="180627"/>
    <xdr:sp macro="_xll.PtreeEvent_ObjectClick" textlink="">
      <xdr:nvSpPr>
        <xdr:cNvPr id="174" name="PTObj_DBranchName_1_34">
          <a:extLst>
            <a:ext uri="{FF2B5EF4-FFF2-40B4-BE49-F238E27FC236}">
              <a16:creationId xmlns:a16="http://schemas.microsoft.com/office/drawing/2014/main" id="{6BA6DF25-A084-4297-8A21-E60FBC66EE8B}"/>
            </a:ext>
          </a:extLst>
        </xdr:cNvPr>
        <xdr:cNvSpPr txBox="1"/>
      </xdr:nvSpPr>
      <xdr:spPr>
        <a:xfrm>
          <a:off x="10796397" y="5772007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oneCellAnchor>
    <xdr:from>
      <xdr:col>7</xdr:col>
      <xdr:colOff>280797</xdr:colOff>
      <xdr:row>22</xdr:row>
      <xdr:rowOff>95107</xdr:rowOff>
    </xdr:from>
    <xdr:ext cx="196593" cy="180627"/>
    <xdr:sp macro="_xll.PtreeEvent_ObjectClick" textlink="">
      <xdr:nvSpPr>
        <xdr:cNvPr id="177" name="PTObj_DBranchName_1_17">
          <a:extLst>
            <a:ext uri="{FF2B5EF4-FFF2-40B4-BE49-F238E27FC236}">
              <a16:creationId xmlns:a16="http://schemas.microsoft.com/office/drawing/2014/main" id="{B82943FA-F8B3-465A-9ED1-9201E7B86889}"/>
            </a:ext>
          </a:extLst>
        </xdr:cNvPr>
        <xdr:cNvSpPr txBox="1"/>
      </xdr:nvSpPr>
      <xdr:spPr>
        <a:xfrm>
          <a:off x="12377547" y="4248007"/>
          <a:ext cx="196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7</xdr:col>
      <xdr:colOff>280797</xdr:colOff>
      <xdr:row>32</xdr:row>
      <xdr:rowOff>95107</xdr:rowOff>
    </xdr:from>
    <xdr:ext cx="175754" cy="180627"/>
    <xdr:sp macro="_xll.PtreeEvent_ObjectClick" textlink="">
      <xdr:nvSpPr>
        <xdr:cNvPr id="180" name="PTObj_DBranchName_1_35">
          <a:extLst>
            <a:ext uri="{FF2B5EF4-FFF2-40B4-BE49-F238E27FC236}">
              <a16:creationId xmlns:a16="http://schemas.microsoft.com/office/drawing/2014/main" id="{3D44B4B4-0DB4-4414-B109-56F4D896F06A}"/>
            </a:ext>
          </a:extLst>
        </xdr:cNvPr>
        <xdr:cNvSpPr txBox="1"/>
      </xdr:nvSpPr>
      <xdr:spPr>
        <a:xfrm>
          <a:off x="12377547" y="61530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90170</xdr:rowOff>
    </xdr:from>
    <xdr:to>
      <xdr:col>6</xdr:col>
      <xdr:colOff>190627</xdr:colOff>
      <xdr:row>57</xdr:row>
      <xdr:rowOff>90170</xdr:rowOff>
    </xdr:to>
    <xdr:sp macro="_xll.PtreeEvent_ObjectClick" textlink="">
      <xdr:nvSpPr>
        <xdr:cNvPr id="181" name="PTObj_DNode_1_23">
          <a:extLst>
            <a:ext uri="{FF2B5EF4-FFF2-40B4-BE49-F238E27FC236}">
              <a16:creationId xmlns:a16="http://schemas.microsoft.com/office/drawing/2014/main" id="{EAEEF6F6-1632-4ABC-AFC6-8A1E7C3469E0}"/>
            </a:ext>
          </a:extLst>
        </xdr:cNvPr>
        <xdr:cNvSpPr/>
      </xdr:nvSpPr>
      <xdr:spPr>
        <a:xfrm>
          <a:off x="10515727" y="10720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56</xdr:row>
      <xdr:rowOff>95107</xdr:rowOff>
    </xdr:from>
    <xdr:ext cx="315535" cy="180627"/>
    <xdr:sp macro="_xll.PtreeEvent_ObjectClick" textlink="">
      <xdr:nvSpPr>
        <xdr:cNvPr id="184" name="PTObj_DBranchName_1_23">
          <a:extLst>
            <a:ext uri="{FF2B5EF4-FFF2-40B4-BE49-F238E27FC236}">
              <a16:creationId xmlns:a16="http://schemas.microsoft.com/office/drawing/2014/main" id="{D5F2CA72-CEFD-4A53-A61A-98472939E185}"/>
            </a:ext>
          </a:extLst>
        </xdr:cNvPr>
        <xdr:cNvSpPr txBox="1"/>
      </xdr:nvSpPr>
      <xdr:spPr>
        <a:xfrm>
          <a:off x="9253347" y="107250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90170</xdr:rowOff>
    </xdr:from>
    <xdr:to>
      <xdr:col>7</xdr:col>
      <xdr:colOff>190627</xdr:colOff>
      <xdr:row>53</xdr:row>
      <xdr:rowOff>90170</xdr:rowOff>
    </xdr:to>
    <xdr:sp macro="_xll.PtreeEvent_ObjectClick" textlink="">
      <xdr:nvSpPr>
        <xdr:cNvPr id="185" name="PTObj_DNode_1_14">
          <a:extLst>
            <a:ext uri="{FF2B5EF4-FFF2-40B4-BE49-F238E27FC236}">
              <a16:creationId xmlns:a16="http://schemas.microsoft.com/office/drawing/2014/main" id="{403043E8-65DD-4A69-B028-6EA5ADB6FBC9}"/>
            </a:ext>
          </a:extLst>
        </xdr:cNvPr>
        <xdr:cNvSpPr/>
      </xdr:nvSpPr>
      <xdr:spPr>
        <a:xfrm>
          <a:off x="12096877" y="995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52</xdr:row>
      <xdr:rowOff>95107</xdr:rowOff>
    </xdr:from>
    <xdr:ext cx="557781" cy="180627"/>
    <xdr:sp macro="_xll.PtreeEvent_ObjectClick" textlink="">
      <xdr:nvSpPr>
        <xdr:cNvPr id="188" name="PTObj_DBranchName_1_14">
          <a:extLst>
            <a:ext uri="{FF2B5EF4-FFF2-40B4-BE49-F238E27FC236}">
              <a16:creationId xmlns:a16="http://schemas.microsoft.com/office/drawing/2014/main" id="{B84052AD-2BF8-4796-BE85-EE0EDC7AA388}"/>
            </a:ext>
          </a:extLst>
        </xdr:cNvPr>
        <xdr:cNvSpPr txBox="1"/>
      </xdr:nvSpPr>
      <xdr:spPr>
        <a:xfrm>
          <a:off x="10796397" y="9963007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8</xdr:col>
      <xdr:colOff>127</xdr:colOff>
      <xdr:row>44</xdr:row>
      <xdr:rowOff>90170</xdr:rowOff>
    </xdr:from>
    <xdr:to>
      <xdr:col>8</xdr:col>
      <xdr:colOff>190627</xdr:colOff>
      <xdr:row>45</xdr:row>
      <xdr:rowOff>90170</xdr:rowOff>
    </xdr:to>
    <xdr:sp macro="_xll.PtreeEvent_ObjectClick" textlink="">
      <xdr:nvSpPr>
        <xdr:cNvPr id="189" name="PTObj_DNode_1_19">
          <a:extLst>
            <a:ext uri="{FF2B5EF4-FFF2-40B4-BE49-F238E27FC236}">
              <a16:creationId xmlns:a16="http://schemas.microsoft.com/office/drawing/2014/main" id="{2630B7AB-A76A-48FD-8A16-2303936EC54F}"/>
            </a:ext>
          </a:extLst>
        </xdr:cNvPr>
        <xdr:cNvSpPr/>
      </xdr:nvSpPr>
      <xdr:spPr>
        <a:xfrm>
          <a:off x="13639927" y="8434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44</xdr:row>
      <xdr:rowOff>95107</xdr:rowOff>
    </xdr:from>
    <xdr:ext cx="196592" cy="180627"/>
    <xdr:sp macro="_xll.PtreeEvent_ObjectClick" textlink="">
      <xdr:nvSpPr>
        <xdr:cNvPr id="224" name="PTObj_DBranchName_1_19">
          <a:extLst>
            <a:ext uri="{FF2B5EF4-FFF2-40B4-BE49-F238E27FC236}">
              <a16:creationId xmlns:a16="http://schemas.microsoft.com/office/drawing/2014/main" id="{8BDC5206-F1D6-4A2E-82AB-119FDBAC034A}"/>
            </a:ext>
          </a:extLst>
        </xdr:cNvPr>
        <xdr:cNvSpPr txBox="1"/>
      </xdr:nvSpPr>
      <xdr:spPr>
        <a:xfrm>
          <a:off x="12377547" y="8439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9</xdr:col>
      <xdr:colOff>127</xdr:colOff>
      <xdr:row>46</xdr:row>
      <xdr:rowOff>90170</xdr:rowOff>
    </xdr:from>
    <xdr:to>
      <xdr:col>9</xdr:col>
      <xdr:colOff>190627</xdr:colOff>
      <xdr:row>47</xdr:row>
      <xdr:rowOff>90170</xdr:rowOff>
    </xdr:to>
    <xdr:sp macro="_xll.PtreeEvent_ObjectClick" textlink="">
      <xdr:nvSpPr>
        <xdr:cNvPr id="225" name="PTObj_DNode_1_24">
          <a:extLst>
            <a:ext uri="{FF2B5EF4-FFF2-40B4-BE49-F238E27FC236}">
              <a16:creationId xmlns:a16="http://schemas.microsoft.com/office/drawing/2014/main" id="{1B4E03D1-A919-452E-8F4B-294195179817}"/>
            </a:ext>
          </a:extLst>
        </xdr:cNvPr>
        <xdr:cNvSpPr/>
      </xdr:nvSpPr>
      <xdr:spPr>
        <a:xfrm rot="-5400000">
          <a:off x="15182977" y="881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46</xdr:row>
      <xdr:rowOff>95107</xdr:rowOff>
    </xdr:from>
    <xdr:ext cx="622991" cy="180627"/>
    <xdr:sp macro="_xll.PtreeEvent_ObjectClick" textlink="">
      <xdr:nvSpPr>
        <xdr:cNvPr id="228" name="PTObj_DBranchName_1_24">
          <a:extLst>
            <a:ext uri="{FF2B5EF4-FFF2-40B4-BE49-F238E27FC236}">
              <a16:creationId xmlns:a16="http://schemas.microsoft.com/office/drawing/2014/main" id="{0C4C6274-FA6D-49DD-BD0D-A7DA73720059}"/>
            </a:ext>
          </a:extLst>
        </xdr:cNvPr>
        <xdr:cNvSpPr txBox="1"/>
      </xdr:nvSpPr>
      <xdr:spPr>
        <a:xfrm>
          <a:off x="13920597" y="8820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48</xdr:row>
      <xdr:rowOff>90170</xdr:rowOff>
    </xdr:from>
    <xdr:to>
      <xdr:col>9</xdr:col>
      <xdr:colOff>190627</xdr:colOff>
      <xdr:row>49</xdr:row>
      <xdr:rowOff>90170</xdr:rowOff>
    </xdr:to>
    <xdr:sp macro="_xll.PtreeEvent_ObjectClick" textlink="">
      <xdr:nvSpPr>
        <xdr:cNvPr id="229" name="PTObj_DNode_1_25">
          <a:extLst>
            <a:ext uri="{FF2B5EF4-FFF2-40B4-BE49-F238E27FC236}">
              <a16:creationId xmlns:a16="http://schemas.microsoft.com/office/drawing/2014/main" id="{A7988412-CEF3-4D94-9BF0-D72BE411F374}"/>
            </a:ext>
          </a:extLst>
        </xdr:cNvPr>
        <xdr:cNvSpPr/>
      </xdr:nvSpPr>
      <xdr:spPr>
        <a:xfrm rot="-5400000">
          <a:off x="15182977" y="919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48</xdr:row>
      <xdr:rowOff>95107</xdr:rowOff>
    </xdr:from>
    <xdr:ext cx="622991" cy="180627"/>
    <xdr:sp macro="_xll.PtreeEvent_ObjectClick" textlink="">
      <xdr:nvSpPr>
        <xdr:cNvPr id="248" name="PTObj_DBranchName_1_25">
          <a:extLst>
            <a:ext uri="{FF2B5EF4-FFF2-40B4-BE49-F238E27FC236}">
              <a16:creationId xmlns:a16="http://schemas.microsoft.com/office/drawing/2014/main" id="{64C62C7E-9509-44FF-A7D2-3346DE79C78E}"/>
            </a:ext>
          </a:extLst>
        </xdr:cNvPr>
        <xdr:cNvSpPr txBox="1"/>
      </xdr:nvSpPr>
      <xdr:spPr>
        <a:xfrm>
          <a:off x="13920597" y="9201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9</xdr:col>
      <xdr:colOff>127</xdr:colOff>
      <xdr:row>50</xdr:row>
      <xdr:rowOff>90170</xdr:rowOff>
    </xdr:from>
    <xdr:to>
      <xdr:col>9</xdr:col>
      <xdr:colOff>190627</xdr:colOff>
      <xdr:row>51</xdr:row>
      <xdr:rowOff>90170</xdr:rowOff>
    </xdr:to>
    <xdr:sp macro="_xll.PtreeEvent_ObjectClick" textlink="">
      <xdr:nvSpPr>
        <xdr:cNvPr id="249" name="PTObj_DNode_1_26">
          <a:extLst>
            <a:ext uri="{FF2B5EF4-FFF2-40B4-BE49-F238E27FC236}">
              <a16:creationId xmlns:a16="http://schemas.microsoft.com/office/drawing/2014/main" id="{267328F2-0CCC-45B6-BB5D-F55A93BA8C4D}"/>
            </a:ext>
          </a:extLst>
        </xdr:cNvPr>
        <xdr:cNvSpPr/>
      </xdr:nvSpPr>
      <xdr:spPr>
        <a:xfrm rot="-5400000">
          <a:off x="15182977" y="957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50</xdr:row>
      <xdr:rowOff>95107</xdr:rowOff>
    </xdr:from>
    <xdr:ext cx="622991" cy="180627"/>
    <xdr:sp macro="_xll.PtreeEvent_ObjectClick" textlink="">
      <xdr:nvSpPr>
        <xdr:cNvPr id="252" name="PTObj_DBranchName_1_26">
          <a:extLst>
            <a:ext uri="{FF2B5EF4-FFF2-40B4-BE49-F238E27FC236}">
              <a16:creationId xmlns:a16="http://schemas.microsoft.com/office/drawing/2014/main" id="{3962437B-022C-49D8-8C0C-E2FA66C99F6A}"/>
            </a:ext>
          </a:extLst>
        </xdr:cNvPr>
        <xdr:cNvSpPr txBox="1"/>
      </xdr:nvSpPr>
      <xdr:spPr>
        <a:xfrm>
          <a:off x="13920597" y="9582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8</xdr:col>
      <xdr:colOff>127</xdr:colOff>
      <xdr:row>54</xdr:row>
      <xdr:rowOff>90170</xdr:rowOff>
    </xdr:from>
    <xdr:to>
      <xdr:col>8</xdr:col>
      <xdr:colOff>190627</xdr:colOff>
      <xdr:row>55</xdr:row>
      <xdr:rowOff>90170</xdr:rowOff>
    </xdr:to>
    <xdr:sp macro="_xll.PtreeEvent_ObjectClick" textlink="">
      <xdr:nvSpPr>
        <xdr:cNvPr id="253" name="PTObj_DNode_1_36">
          <a:extLst>
            <a:ext uri="{FF2B5EF4-FFF2-40B4-BE49-F238E27FC236}">
              <a16:creationId xmlns:a16="http://schemas.microsoft.com/office/drawing/2014/main" id="{83FEE85B-6A49-4543-B002-758C213CB3C6}"/>
            </a:ext>
          </a:extLst>
        </xdr:cNvPr>
        <xdr:cNvSpPr/>
      </xdr:nvSpPr>
      <xdr:spPr>
        <a:xfrm rot="-5400000">
          <a:off x="13639927" y="1033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54</xdr:row>
      <xdr:rowOff>95107</xdr:rowOff>
    </xdr:from>
    <xdr:ext cx="175753" cy="180627"/>
    <xdr:sp macro="_xll.PtreeEvent_ObjectClick" textlink="">
      <xdr:nvSpPr>
        <xdr:cNvPr id="256" name="PTObj_DBranchName_1_36">
          <a:extLst>
            <a:ext uri="{FF2B5EF4-FFF2-40B4-BE49-F238E27FC236}">
              <a16:creationId xmlns:a16="http://schemas.microsoft.com/office/drawing/2014/main" id="{F4156F75-C2F4-42F8-A9E9-ADBF17D2EE19}"/>
            </a:ext>
          </a:extLst>
        </xdr:cNvPr>
        <xdr:cNvSpPr txBox="1"/>
      </xdr:nvSpPr>
      <xdr:spPr>
        <a:xfrm>
          <a:off x="12377547" y="103440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257" name="PTObj_DNode_1_37">
          <a:extLst>
            <a:ext uri="{FF2B5EF4-FFF2-40B4-BE49-F238E27FC236}">
              <a16:creationId xmlns:a16="http://schemas.microsoft.com/office/drawing/2014/main" id="{E09DDFDA-C94D-4066-890E-D72A1BB67553}"/>
            </a:ext>
          </a:extLst>
        </xdr:cNvPr>
        <xdr:cNvSpPr/>
      </xdr:nvSpPr>
      <xdr:spPr>
        <a:xfrm rot="-5400000">
          <a:off x="12096877" y="1110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728725" cy="180627"/>
    <xdr:sp macro="_xll.PtreeEvent_ObjectClick" textlink="">
      <xdr:nvSpPr>
        <xdr:cNvPr id="260" name="PTObj_DBranchName_1_37">
          <a:extLst>
            <a:ext uri="{FF2B5EF4-FFF2-40B4-BE49-F238E27FC236}">
              <a16:creationId xmlns:a16="http://schemas.microsoft.com/office/drawing/2014/main" id="{EFA2EC6D-6308-42CE-9ED7-0A43500CE6A8}"/>
            </a:ext>
          </a:extLst>
        </xdr:cNvPr>
        <xdr:cNvSpPr txBox="1"/>
      </xdr:nvSpPr>
      <xdr:spPr>
        <a:xfrm>
          <a:off x="10796397" y="11106007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6</xdr:col>
      <xdr:colOff>127</xdr:colOff>
      <xdr:row>76</xdr:row>
      <xdr:rowOff>90170</xdr:rowOff>
    </xdr:from>
    <xdr:to>
      <xdr:col>6</xdr:col>
      <xdr:colOff>190627</xdr:colOff>
      <xdr:row>77</xdr:row>
      <xdr:rowOff>90170</xdr:rowOff>
    </xdr:to>
    <xdr:sp macro="_xll.PtreeEvent_ObjectClick" textlink="">
      <xdr:nvSpPr>
        <xdr:cNvPr id="261" name="PTObj_DNode_1_29">
          <a:extLst>
            <a:ext uri="{FF2B5EF4-FFF2-40B4-BE49-F238E27FC236}">
              <a16:creationId xmlns:a16="http://schemas.microsoft.com/office/drawing/2014/main" id="{D4C21223-B588-42D7-BD85-97F746736DC6}"/>
            </a:ext>
          </a:extLst>
        </xdr:cNvPr>
        <xdr:cNvSpPr/>
      </xdr:nvSpPr>
      <xdr:spPr>
        <a:xfrm>
          <a:off x="10515727" y="14530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76</xdr:row>
      <xdr:rowOff>95106</xdr:rowOff>
    </xdr:from>
    <xdr:ext cx="315535" cy="180627"/>
    <xdr:sp macro="_xll.PtreeEvent_ObjectClick" textlink="">
      <xdr:nvSpPr>
        <xdr:cNvPr id="264" name="PTObj_DBranchName_1_29">
          <a:extLst>
            <a:ext uri="{FF2B5EF4-FFF2-40B4-BE49-F238E27FC236}">
              <a16:creationId xmlns:a16="http://schemas.microsoft.com/office/drawing/2014/main" id="{055651B9-E989-417E-B3AA-BF6B533B8156}"/>
            </a:ext>
          </a:extLst>
        </xdr:cNvPr>
        <xdr:cNvSpPr txBox="1"/>
      </xdr:nvSpPr>
      <xdr:spPr>
        <a:xfrm>
          <a:off x="9253347" y="145350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72</xdr:row>
      <xdr:rowOff>90170</xdr:rowOff>
    </xdr:from>
    <xdr:to>
      <xdr:col>7</xdr:col>
      <xdr:colOff>190627</xdr:colOff>
      <xdr:row>73</xdr:row>
      <xdr:rowOff>90170</xdr:rowOff>
    </xdr:to>
    <xdr:sp macro="_xll.PtreeEvent_ObjectClick" textlink="">
      <xdr:nvSpPr>
        <xdr:cNvPr id="265" name="PTObj_DNode_1_27">
          <a:extLst>
            <a:ext uri="{FF2B5EF4-FFF2-40B4-BE49-F238E27FC236}">
              <a16:creationId xmlns:a16="http://schemas.microsoft.com/office/drawing/2014/main" id="{9D0F5874-F521-49C0-97BC-1839692303B7}"/>
            </a:ext>
          </a:extLst>
        </xdr:cNvPr>
        <xdr:cNvSpPr/>
      </xdr:nvSpPr>
      <xdr:spPr>
        <a:xfrm>
          <a:off x="12096877" y="1376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72</xdr:row>
      <xdr:rowOff>95106</xdr:rowOff>
    </xdr:from>
    <xdr:ext cx="557781" cy="180627"/>
    <xdr:sp macro="_xll.PtreeEvent_ObjectClick" textlink="">
      <xdr:nvSpPr>
        <xdr:cNvPr id="268" name="PTObj_DBranchName_1_27">
          <a:extLst>
            <a:ext uri="{FF2B5EF4-FFF2-40B4-BE49-F238E27FC236}">
              <a16:creationId xmlns:a16="http://schemas.microsoft.com/office/drawing/2014/main" id="{B7608C93-5145-4FFE-B620-30785E971C71}"/>
            </a:ext>
          </a:extLst>
        </xdr:cNvPr>
        <xdr:cNvSpPr txBox="1"/>
      </xdr:nvSpPr>
      <xdr:spPr>
        <a:xfrm>
          <a:off x="10796397" y="13773006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8</xdr:col>
      <xdr:colOff>127</xdr:colOff>
      <xdr:row>64</xdr:row>
      <xdr:rowOff>90170</xdr:rowOff>
    </xdr:from>
    <xdr:to>
      <xdr:col>8</xdr:col>
      <xdr:colOff>190627</xdr:colOff>
      <xdr:row>65</xdr:row>
      <xdr:rowOff>90170</xdr:rowOff>
    </xdr:to>
    <xdr:sp macro="_xll.PtreeEvent_ObjectClick" textlink="">
      <xdr:nvSpPr>
        <xdr:cNvPr id="269" name="PTObj_DNode_1_28">
          <a:extLst>
            <a:ext uri="{FF2B5EF4-FFF2-40B4-BE49-F238E27FC236}">
              <a16:creationId xmlns:a16="http://schemas.microsoft.com/office/drawing/2014/main" id="{C971817E-615D-4A84-87C9-D8C9844EFE1D}"/>
            </a:ext>
          </a:extLst>
        </xdr:cNvPr>
        <xdr:cNvSpPr/>
      </xdr:nvSpPr>
      <xdr:spPr>
        <a:xfrm>
          <a:off x="13639927" y="12244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64</xdr:row>
      <xdr:rowOff>95107</xdr:rowOff>
    </xdr:from>
    <xdr:ext cx="196592" cy="180627"/>
    <xdr:sp macro="_xll.PtreeEvent_ObjectClick" textlink="">
      <xdr:nvSpPr>
        <xdr:cNvPr id="272" name="PTObj_DBranchName_1_28">
          <a:extLst>
            <a:ext uri="{FF2B5EF4-FFF2-40B4-BE49-F238E27FC236}">
              <a16:creationId xmlns:a16="http://schemas.microsoft.com/office/drawing/2014/main" id="{4083815B-284C-456A-9846-51277DD125DF}"/>
            </a:ext>
          </a:extLst>
        </xdr:cNvPr>
        <xdr:cNvSpPr txBox="1"/>
      </xdr:nvSpPr>
      <xdr:spPr>
        <a:xfrm>
          <a:off x="12377547" y="12249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9</xdr:col>
      <xdr:colOff>127</xdr:colOff>
      <xdr:row>66</xdr:row>
      <xdr:rowOff>90170</xdr:rowOff>
    </xdr:from>
    <xdr:to>
      <xdr:col>9</xdr:col>
      <xdr:colOff>190627</xdr:colOff>
      <xdr:row>67</xdr:row>
      <xdr:rowOff>90170</xdr:rowOff>
    </xdr:to>
    <xdr:sp macro="_xll.PtreeEvent_ObjectClick" textlink="">
      <xdr:nvSpPr>
        <xdr:cNvPr id="273" name="PTObj_DNode_1_31">
          <a:extLst>
            <a:ext uri="{FF2B5EF4-FFF2-40B4-BE49-F238E27FC236}">
              <a16:creationId xmlns:a16="http://schemas.microsoft.com/office/drawing/2014/main" id="{BB926032-D19D-4BC8-B7B5-5F3FF2F183AC}"/>
            </a:ext>
          </a:extLst>
        </xdr:cNvPr>
        <xdr:cNvSpPr/>
      </xdr:nvSpPr>
      <xdr:spPr>
        <a:xfrm rot="-5400000">
          <a:off x="15182977" y="1262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66</xdr:row>
      <xdr:rowOff>95107</xdr:rowOff>
    </xdr:from>
    <xdr:ext cx="622991" cy="180627"/>
    <xdr:sp macro="_xll.PtreeEvent_ObjectClick" textlink="">
      <xdr:nvSpPr>
        <xdr:cNvPr id="276" name="PTObj_DBranchName_1_31">
          <a:extLst>
            <a:ext uri="{FF2B5EF4-FFF2-40B4-BE49-F238E27FC236}">
              <a16:creationId xmlns:a16="http://schemas.microsoft.com/office/drawing/2014/main" id="{C6FCC968-F076-4982-9064-90C972CA3BFB}"/>
            </a:ext>
          </a:extLst>
        </xdr:cNvPr>
        <xdr:cNvSpPr txBox="1"/>
      </xdr:nvSpPr>
      <xdr:spPr>
        <a:xfrm>
          <a:off x="13920597" y="12630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68</xdr:row>
      <xdr:rowOff>90170</xdr:rowOff>
    </xdr:from>
    <xdr:to>
      <xdr:col>9</xdr:col>
      <xdr:colOff>190627</xdr:colOff>
      <xdr:row>69</xdr:row>
      <xdr:rowOff>90170</xdr:rowOff>
    </xdr:to>
    <xdr:sp macro="_xll.PtreeEvent_ObjectClick" textlink="">
      <xdr:nvSpPr>
        <xdr:cNvPr id="277" name="PTObj_DNode_1_32">
          <a:extLst>
            <a:ext uri="{FF2B5EF4-FFF2-40B4-BE49-F238E27FC236}">
              <a16:creationId xmlns:a16="http://schemas.microsoft.com/office/drawing/2014/main" id="{35DD047C-04FA-4CCA-892F-F2FA52330CFA}"/>
            </a:ext>
          </a:extLst>
        </xdr:cNvPr>
        <xdr:cNvSpPr/>
      </xdr:nvSpPr>
      <xdr:spPr>
        <a:xfrm rot="-5400000">
          <a:off x="15182977" y="1300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68</xdr:row>
      <xdr:rowOff>95106</xdr:rowOff>
    </xdr:from>
    <xdr:ext cx="622991" cy="180627"/>
    <xdr:sp macro="_xll.PtreeEvent_ObjectClick" textlink="">
      <xdr:nvSpPr>
        <xdr:cNvPr id="280" name="PTObj_DBranchName_1_32">
          <a:extLst>
            <a:ext uri="{FF2B5EF4-FFF2-40B4-BE49-F238E27FC236}">
              <a16:creationId xmlns:a16="http://schemas.microsoft.com/office/drawing/2014/main" id="{73D7A527-9A9D-4B63-AAA7-60E6D6BB8C7B}"/>
            </a:ext>
          </a:extLst>
        </xdr:cNvPr>
        <xdr:cNvSpPr txBox="1"/>
      </xdr:nvSpPr>
      <xdr:spPr>
        <a:xfrm>
          <a:off x="13920597" y="13011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9</xdr:col>
      <xdr:colOff>127</xdr:colOff>
      <xdr:row>70</xdr:row>
      <xdr:rowOff>90170</xdr:rowOff>
    </xdr:from>
    <xdr:to>
      <xdr:col>9</xdr:col>
      <xdr:colOff>190627</xdr:colOff>
      <xdr:row>71</xdr:row>
      <xdr:rowOff>90170</xdr:rowOff>
    </xdr:to>
    <xdr:sp macro="_xll.PtreeEvent_ObjectClick" textlink="">
      <xdr:nvSpPr>
        <xdr:cNvPr id="281" name="PTObj_DNode_1_33">
          <a:extLst>
            <a:ext uri="{FF2B5EF4-FFF2-40B4-BE49-F238E27FC236}">
              <a16:creationId xmlns:a16="http://schemas.microsoft.com/office/drawing/2014/main" id="{0DBD2456-5EBE-4CCB-B491-1F2D05CF91FB}"/>
            </a:ext>
          </a:extLst>
        </xdr:cNvPr>
        <xdr:cNvSpPr/>
      </xdr:nvSpPr>
      <xdr:spPr>
        <a:xfrm rot="-5400000">
          <a:off x="15182977" y="1338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70</xdr:row>
      <xdr:rowOff>95106</xdr:rowOff>
    </xdr:from>
    <xdr:ext cx="622991" cy="180627"/>
    <xdr:sp macro="_xll.PtreeEvent_ObjectClick" textlink="">
      <xdr:nvSpPr>
        <xdr:cNvPr id="284" name="PTObj_DBranchName_1_33">
          <a:extLst>
            <a:ext uri="{FF2B5EF4-FFF2-40B4-BE49-F238E27FC236}">
              <a16:creationId xmlns:a16="http://schemas.microsoft.com/office/drawing/2014/main" id="{863164F5-93A0-49B6-96EC-8F9C681F664B}"/>
            </a:ext>
          </a:extLst>
        </xdr:cNvPr>
        <xdr:cNvSpPr txBox="1"/>
      </xdr:nvSpPr>
      <xdr:spPr>
        <a:xfrm>
          <a:off x="13920597" y="13392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8</xdr:col>
      <xdr:colOff>127</xdr:colOff>
      <xdr:row>74</xdr:row>
      <xdr:rowOff>90170</xdr:rowOff>
    </xdr:from>
    <xdr:to>
      <xdr:col>8</xdr:col>
      <xdr:colOff>190627</xdr:colOff>
      <xdr:row>75</xdr:row>
      <xdr:rowOff>90170</xdr:rowOff>
    </xdr:to>
    <xdr:sp macro="_xll.PtreeEvent_ObjectClick" textlink="">
      <xdr:nvSpPr>
        <xdr:cNvPr id="285" name="PTObj_DNode_1_38">
          <a:extLst>
            <a:ext uri="{FF2B5EF4-FFF2-40B4-BE49-F238E27FC236}">
              <a16:creationId xmlns:a16="http://schemas.microsoft.com/office/drawing/2014/main" id="{6891775A-DF8A-4B07-BBFB-905FDA6E4478}"/>
            </a:ext>
          </a:extLst>
        </xdr:cNvPr>
        <xdr:cNvSpPr/>
      </xdr:nvSpPr>
      <xdr:spPr>
        <a:xfrm rot="-5400000">
          <a:off x="13639927" y="1414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74</xdr:row>
      <xdr:rowOff>95106</xdr:rowOff>
    </xdr:from>
    <xdr:ext cx="175753" cy="180627"/>
    <xdr:sp macro="_xll.PtreeEvent_ObjectClick" textlink="">
      <xdr:nvSpPr>
        <xdr:cNvPr id="288" name="PTObj_DBranchName_1_38">
          <a:extLst>
            <a:ext uri="{FF2B5EF4-FFF2-40B4-BE49-F238E27FC236}">
              <a16:creationId xmlns:a16="http://schemas.microsoft.com/office/drawing/2014/main" id="{8AE76FE5-C389-4E5B-8600-FE1ED2C8D530}"/>
            </a:ext>
          </a:extLst>
        </xdr:cNvPr>
        <xdr:cNvSpPr txBox="1"/>
      </xdr:nvSpPr>
      <xdr:spPr>
        <a:xfrm>
          <a:off x="12377547" y="1415400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78</xdr:row>
      <xdr:rowOff>90170</xdr:rowOff>
    </xdr:from>
    <xdr:to>
      <xdr:col>7</xdr:col>
      <xdr:colOff>190627</xdr:colOff>
      <xdr:row>79</xdr:row>
      <xdr:rowOff>90170</xdr:rowOff>
    </xdr:to>
    <xdr:sp macro="_xll.PtreeEvent_ObjectClick" textlink="">
      <xdr:nvSpPr>
        <xdr:cNvPr id="289" name="PTObj_DNode_1_39">
          <a:extLst>
            <a:ext uri="{FF2B5EF4-FFF2-40B4-BE49-F238E27FC236}">
              <a16:creationId xmlns:a16="http://schemas.microsoft.com/office/drawing/2014/main" id="{9DF5543A-8756-4278-9A69-9F280D820F21}"/>
            </a:ext>
          </a:extLst>
        </xdr:cNvPr>
        <xdr:cNvSpPr/>
      </xdr:nvSpPr>
      <xdr:spPr>
        <a:xfrm rot="-5400000">
          <a:off x="12096877" y="1491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78</xdr:row>
      <xdr:rowOff>95106</xdr:rowOff>
    </xdr:from>
    <xdr:ext cx="728725" cy="180627"/>
    <xdr:sp macro="_xll.PtreeEvent_ObjectClick" textlink="">
      <xdr:nvSpPr>
        <xdr:cNvPr id="292" name="PTObj_DBranchName_1_39">
          <a:extLst>
            <a:ext uri="{FF2B5EF4-FFF2-40B4-BE49-F238E27FC236}">
              <a16:creationId xmlns:a16="http://schemas.microsoft.com/office/drawing/2014/main" id="{09C4FF29-6508-4D0C-96A6-0530DAE42F3C}"/>
            </a:ext>
          </a:extLst>
        </xdr:cNvPr>
        <xdr:cNvSpPr txBox="1"/>
      </xdr:nvSpPr>
      <xdr:spPr>
        <a:xfrm>
          <a:off x="10796397" y="14916006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4</xdr:col>
      <xdr:colOff>127</xdr:colOff>
      <xdr:row>90</xdr:row>
      <xdr:rowOff>90170</xdr:rowOff>
    </xdr:from>
    <xdr:to>
      <xdr:col>4</xdr:col>
      <xdr:colOff>190627</xdr:colOff>
      <xdr:row>91</xdr:row>
      <xdr:rowOff>90170</xdr:rowOff>
    </xdr:to>
    <xdr:sp macro="_xll.PtreeEvent_ObjectClick" textlink="">
      <xdr:nvSpPr>
        <xdr:cNvPr id="2" name="PTObj_DNode_1_3">
          <a:extLst>
            <a:ext uri="{FF2B5EF4-FFF2-40B4-BE49-F238E27FC236}">
              <a16:creationId xmlns:a16="http://schemas.microsoft.com/office/drawing/2014/main" id="{8F4CBEC9-0AAB-40BB-9A1F-4C9A3C8A6192}"/>
            </a:ext>
          </a:extLst>
        </xdr:cNvPr>
        <xdr:cNvSpPr/>
      </xdr:nvSpPr>
      <xdr:spPr>
        <a:xfrm>
          <a:off x="7220077" y="1719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90</xdr:row>
      <xdr:rowOff>95106</xdr:rowOff>
    </xdr:from>
    <xdr:ext cx="746102" cy="180627"/>
    <xdr:sp macro="_xll.PtreeEvent_ObjectClick" textlink="">
      <xdr:nvSpPr>
        <xdr:cNvPr id="8" name="PTObj_DBranchName_1_3">
          <a:extLst>
            <a:ext uri="{FF2B5EF4-FFF2-40B4-BE49-F238E27FC236}">
              <a16:creationId xmlns:a16="http://schemas.microsoft.com/office/drawing/2014/main" id="{33C2BA1B-54C0-49F1-975E-789BA5C6AF16}"/>
            </a:ext>
          </a:extLst>
        </xdr:cNvPr>
        <xdr:cNvSpPr txBox="1"/>
      </xdr:nvSpPr>
      <xdr:spPr>
        <a:xfrm>
          <a:off x="5843397" y="17202006"/>
          <a:ext cx="7461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 first</a:t>
          </a:r>
        </a:p>
      </xdr:txBody>
    </xdr:sp>
    <xdr:clientData/>
  </xdr:oneCellAnchor>
  <xdr:oneCellAnchor>
    <xdr:from>
      <xdr:col>4</xdr:col>
      <xdr:colOff>280797</xdr:colOff>
      <xdr:row>84</xdr:row>
      <xdr:rowOff>95106</xdr:rowOff>
    </xdr:from>
    <xdr:ext cx="374590" cy="180627"/>
    <xdr:sp macro="_xll.PtreeEvent_ObjectClick" textlink="">
      <xdr:nvSpPr>
        <xdr:cNvPr id="11" name="PTObj_DBranchName_1_8">
          <a:extLst>
            <a:ext uri="{FF2B5EF4-FFF2-40B4-BE49-F238E27FC236}">
              <a16:creationId xmlns:a16="http://schemas.microsoft.com/office/drawing/2014/main" id="{E547CCE7-E589-4411-A5D7-6DD233788CE1}"/>
            </a:ext>
          </a:extLst>
        </xdr:cNvPr>
        <xdr:cNvSpPr txBox="1"/>
      </xdr:nvSpPr>
      <xdr:spPr>
        <a:xfrm>
          <a:off x="7500747" y="16059006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oneCellAnchor>
    <xdr:from>
      <xdr:col>4</xdr:col>
      <xdr:colOff>280797</xdr:colOff>
      <xdr:row>92</xdr:row>
      <xdr:rowOff>95106</xdr:rowOff>
    </xdr:from>
    <xdr:ext cx="315535" cy="180627"/>
    <xdr:sp macro="_xll.PtreeEvent_ObjectClick" textlink="">
      <xdr:nvSpPr>
        <xdr:cNvPr id="25" name="PTObj_DBranchName_1_10">
          <a:extLst>
            <a:ext uri="{FF2B5EF4-FFF2-40B4-BE49-F238E27FC236}">
              <a16:creationId xmlns:a16="http://schemas.microsoft.com/office/drawing/2014/main" id="{A8061BC8-9E27-4215-8EB4-70D7D37A4DBB}"/>
            </a:ext>
          </a:extLst>
        </xdr:cNvPr>
        <xdr:cNvSpPr txBox="1"/>
      </xdr:nvSpPr>
      <xdr:spPr>
        <a:xfrm>
          <a:off x="7500747" y="175830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242697</xdr:colOff>
      <xdr:row>47</xdr:row>
      <xdr:rowOff>185420</xdr:rowOff>
    </xdr:from>
    <xdr:to>
      <xdr:col>8</xdr:col>
      <xdr:colOff>127</xdr:colOff>
      <xdr:row>47</xdr:row>
      <xdr:rowOff>185420</xdr:rowOff>
    </xdr:to>
    <xdr:cxnSp macro="_xll.PtreeEvent_ObjectClick">
      <xdr:nvCxnSpPr>
        <xdr:cNvPr id="159" name="PTObj_DBranchHLine_3_23">
          <a:extLst>
            <a:ext uri="{FF2B5EF4-FFF2-40B4-BE49-F238E27FC236}">
              <a16:creationId xmlns:a16="http://schemas.microsoft.com/office/drawing/2014/main" id="{186E12AA-8A8A-4CA4-B505-67A7F7572E6C}"/>
            </a:ext>
          </a:extLst>
        </xdr:cNvPr>
        <xdr:cNvCxnSpPr/>
      </xdr:nvCxnSpPr>
      <xdr:spPr>
        <a:xfrm>
          <a:off x="15444597" y="9329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45</xdr:row>
      <xdr:rowOff>180339</xdr:rowOff>
    </xdr:from>
    <xdr:to>
      <xdr:col>7</xdr:col>
      <xdr:colOff>242697</xdr:colOff>
      <xdr:row>47</xdr:row>
      <xdr:rowOff>185420</xdr:rowOff>
    </xdr:to>
    <xdr:cxnSp macro="_xll.PtreeEvent_ObjectClick">
      <xdr:nvCxnSpPr>
        <xdr:cNvPr id="158" name="PTObj_DBranchDLine_3_23">
          <a:extLst>
            <a:ext uri="{FF2B5EF4-FFF2-40B4-BE49-F238E27FC236}">
              <a16:creationId xmlns:a16="http://schemas.microsoft.com/office/drawing/2014/main" id="{0920C4BB-03B8-476F-BA47-C84451B35A67}"/>
            </a:ext>
          </a:extLst>
        </xdr:cNvPr>
        <xdr:cNvCxnSpPr/>
      </xdr:nvCxnSpPr>
      <xdr:spPr>
        <a:xfrm>
          <a:off x="15292197" y="8943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43</xdr:row>
      <xdr:rowOff>185420</xdr:rowOff>
    </xdr:from>
    <xdr:to>
      <xdr:col>8</xdr:col>
      <xdr:colOff>127</xdr:colOff>
      <xdr:row>43</xdr:row>
      <xdr:rowOff>185420</xdr:rowOff>
    </xdr:to>
    <xdr:cxnSp macro="_xll.PtreeEvent_ObjectClick">
      <xdr:nvCxnSpPr>
        <xdr:cNvPr id="155" name="PTObj_DBranchHLine_3_22">
          <a:extLst>
            <a:ext uri="{FF2B5EF4-FFF2-40B4-BE49-F238E27FC236}">
              <a16:creationId xmlns:a16="http://schemas.microsoft.com/office/drawing/2014/main" id="{0204114F-A3A0-428E-8E9E-7B4E4455E1DA}"/>
            </a:ext>
          </a:extLst>
        </xdr:cNvPr>
        <xdr:cNvCxnSpPr/>
      </xdr:nvCxnSpPr>
      <xdr:spPr>
        <a:xfrm>
          <a:off x="15444597" y="8567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43</xdr:row>
      <xdr:rowOff>185420</xdr:rowOff>
    </xdr:from>
    <xdr:to>
      <xdr:col>7</xdr:col>
      <xdr:colOff>242697</xdr:colOff>
      <xdr:row>45</xdr:row>
      <xdr:rowOff>180339</xdr:rowOff>
    </xdr:to>
    <xdr:cxnSp macro="_xll.PtreeEvent_ObjectClick">
      <xdr:nvCxnSpPr>
        <xdr:cNvPr id="154" name="PTObj_DBranchDLine_3_22">
          <a:extLst>
            <a:ext uri="{FF2B5EF4-FFF2-40B4-BE49-F238E27FC236}">
              <a16:creationId xmlns:a16="http://schemas.microsoft.com/office/drawing/2014/main" id="{37038053-3785-4209-A989-8622919E9650}"/>
            </a:ext>
          </a:extLst>
        </xdr:cNvPr>
        <xdr:cNvCxnSpPr/>
      </xdr:nvCxnSpPr>
      <xdr:spPr>
        <a:xfrm flipV="1">
          <a:off x="15292197" y="856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45</xdr:row>
      <xdr:rowOff>185420</xdr:rowOff>
    </xdr:from>
    <xdr:to>
      <xdr:col>7</xdr:col>
      <xdr:colOff>127</xdr:colOff>
      <xdr:row>45</xdr:row>
      <xdr:rowOff>185420</xdr:rowOff>
    </xdr:to>
    <xdr:cxnSp macro="_xll.PtreeEvent_ObjectClick">
      <xdr:nvCxnSpPr>
        <xdr:cNvPr id="151" name="PTObj_DBranchHLine_3_16">
          <a:extLst>
            <a:ext uri="{FF2B5EF4-FFF2-40B4-BE49-F238E27FC236}">
              <a16:creationId xmlns:a16="http://schemas.microsoft.com/office/drawing/2014/main" id="{27134F18-FE62-4B5D-85E5-4AB51F6BC2A9}"/>
            </a:ext>
          </a:extLst>
        </xdr:cNvPr>
        <xdr:cNvCxnSpPr/>
      </xdr:nvCxnSpPr>
      <xdr:spPr>
        <a:xfrm>
          <a:off x="12968097" y="8567420"/>
          <a:ext cx="22339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45</xdr:row>
      <xdr:rowOff>185420</xdr:rowOff>
    </xdr:from>
    <xdr:to>
      <xdr:col>6</xdr:col>
      <xdr:colOff>242697</xdr:colOff>
      <xdr:row>49</xdr:row>
      <xdr:rowOff>180339</xdr:rowOff>
    </xdr:to>
    <xdr:cxnSp macro="_xll.PtreeEvent_ObjectClick">
      <xdr:nvCxnSpPr>
        <xdr:cNvPr id="150" name="PTObj_DBranchDLine_3_16">
          <a:extLst>
            <a:ext uri="{FF2B5EF4-FFF2-40B4-BE49-F238E27FC236}">
              <a16:creationId xmlns:a16="http://schemas.microsoft.com/office/drawing/2014/main" id="{2B65466D-8022-4581-87FE-158FD8A9E9C2}"/>
            </a:ext>
          </a:extLst>
        </xdr:cNvPr>
        <xdr:cNvCxnSpPr/>
      </xdr:nvCxnSpPr>
      <xdr:spPr>
        <a:xfrm flipV="1">
          <a:off x="12815697" y="856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55</xdr:row>
      <xdr:rowOff>185420</xdr:rowOff>
    </xdr:from>
    <xdr:to>
      <xdr:col>6</xdr:col>
      <xdr:colOff>127</xdr:colOff>
      <xdr:row>55</xdr:row>
      <xdr:rowOff>185420</xdr:rowOff>
    </xdr:to>
    <xdr:cxnSp macro="_xll.PtreeEvent_ObjectClick">
      <xdr:nvCxnSpPr>
        <xdr:cNvPr id="147" name="PTObj_DBranchHLine_3_19">
          <a:extLst>
            <a:ext uri="{FF2B5EF4-FFF2-40B4-BE49-F238E27FC236}">
              <a16:creationId xmlns:a16="http://schemas.microsoft.com/office/drawing/2014/main" id="{D8A62B1A-94F7-47E2-B9D9-443E68D394F4}"/>
            </a:ext>
          </a:extLst>
        </xdr:cNvPr>
        <xdr:cNvCxnSpPr/>
      </xdr:nvCxnSpPr>
      <xdr:spPr>
        <a:xfrm>
          <a:off x="9996297" y="10091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53</xdr:row>
      <xdr:rowOff>180339</xdr:rowOff>
    </xdr:from>
    <xdr:to>
      <xdr:col>5</xdr:col>
      <xdr:colOff>242697</xdr:colOff>
      <xdr:row>55</xdr:row>
      <xdr:rowOff>185420</xdr:rowOff>
    </xdr:to>
    <xdr:cxnSp macro="_xll.PtreeEvent_ObjectClick">
      <xdr:nvCxnSpPr>
        <xdr:cNvPr id="146" name="PTObj_DBranchDLine_3_19">
          <a:extLst>
            <a:ext uri="{FF2B5EF4-FFF2-40B4-BE49-F238E27FC236}">
              <a16:creationId xmlns:a16="http://schemas.microsoft.com/office/drawing/2014/main" id="{4E7663CE-2565-4325-B975-8E763C09A616}"/>
            </a:ext>
          </a:extLst>
        </xdr:cNvPr>
        <xdr:cNvCxnSpPr/>
      </xdr:nvCxnSpPr>
      <xdr:spPr>
        <a:xfrm>
          <a:off x="9843897" y="9705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49</xdr:row>
      <xdr:rowOff>185420</xdr:rowOff>
    </xdr:from>
    <xdr:to>
      <xdr:col>6</xdr:col>
      <xdr:colOff>127</xdr:colOff>
      <xdr:row>49</xdr:row>
      <xdr:rowOff>185420</xdr:rowOff>
    </xdr:to>
    <xdr:cxnSp macro="_xll.PtreeEvent_ObjectClick">
      <xdr:nvCxnSpPr>
        <xdr:cNvPr id="144" name="PTObj_DBranchHLine_3_18">
          <a:extLst>
            <a:ext uri="{FF2B5EF4-FFF2-40B4-BE49-F238E27FC236}">
              <a16:creationId xmlns:a16="http://schemas.microsoft.com/office/drawing/2014/main" id="{1CA61126-613D-4320-95C9-261171FDCC4E}"/>
            </a:ext>
          </a:extLst>
        </xdr:cNvPr>
        <xdr:cNvCxnSpPr/>
      </xdr:nvCxnSpPr>
      <xdr:spPr>
        <a:xfrm>
          <a:off x="9996297" y="8948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49</xdr:row>
      <xdr:rowOff>185420</xdr:rowOff>
    </xdr:from>
    <xdr:to>
      <xdr:col>5</xdr:col>
      <xdr:colOff>242697</xdr:colOff>
      <xdr:row>53</xdr:row>
      <xdr:rowOff>180339</xdr:rowOff>
    </xdr:to>
    <xdr:cxnSp macro="_xll.PtreeEvent_ObjectClick">
      <xdr:nvCxnSpPr>
        <xdr:cNvPr id="143" name="PTObj_DBranchDLine_3_18">
          <a:extLst>
            <a:ext uri="{FF2B5EF4-FFF2-40B4-BE49-F238E27FC236}">
              <a16:creationId xmlns:a16="http://schemas.microsoft.com/office/drawing/2014/main" id="{835DCA80-7D13-42DE-9C83-6F242340DFDB}"/>
            </a:ext>
          </a:extLst>
        </xdr:cNvPr>
        <xdr:cNvCxnSpPr/>
      </xdr:nvCxnSpPr>
      <xdr:spPr>
        <a:xfrm flipV="1">
          <a:off x="9843897" y="8948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53</xdr:row>
      <xdr:rowOff>185420</xdr:rowOff>
    </xdr:from>
    <xdr:to>
      <xdr:col>5</xdr:col>
      <xdr:colOff>127</xdr:colOff>
      <xdr:row>53</xdr:row>
      <xdr:rowOff>185420</xdr:rowOff>
    </xdr:to>
    <xdr:cxnSp macro="_xll.PtreeEvent_ObjectClick">
      <xdr:nvCxnSpPr>
        <xdr:cNvPr id="141" name="PTObj_DBranchHLine_3_7">
          <a:extLst>
            <a:ext uri="{FF2B5EF4-FFF2-40B4-BE49-F238E27FC236}">
              <a16:creationId xmlns:a16="http://schemas.microsoft.com/office/drawing/2014/main" id="{3EAFF0AD-8383-47AB-B8B6-50FA4AEB29ED}"/>
            </a:ext>
          </a:extLst>
        </xdr:cNvPr>
        <xdr:cNvCxnSpPr/>
      </xdr:nvCxnSpPr>
      <xdr:spPr>
        <a:xfrm>
          <a:off x="7748397" y="9710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41</xdr:row>
      <xdr:rowOff>180339</xdr:rowOff>
    </xdr:from>
    <xdr:to>
      <xdr:col>4</xdr:col>
      <xdr:colOff>242697</xdr:colOff>
      <xdr:row>53</xdr:row>
      <xdr:rowOff>185420</xdr:rowOff>
    </xdr:to>
    <xdr:cxnSp macro="_xll.PtreeEvent_ObjectClick">
      <xdr:nvCxnSpPr>
        <xdr:cNvPr id="140" name="PTObj_DBranchDLine_3_7">
          <a:extLst>
            <a:ext uri="{FF2B5EF4-FFF2-40B4-BE49-F238E27FC236}">
              <a16:creationId xmlns:a16="http://schemas.microsoft.com/office/drawing/2014/main" id="{0A9F0DFB-E049-4AF5-9ECD-81BB65121BFF}"/>
            </a:ext>
          </a:extLst>
        </xdr:cNvPr>
        <xdr:cNvCxnSpPr/>
      </xdr:nvCxnSpPr>
      <xdr:spPr>
        <a:xfrm>
          <a:off x="7595997" y="81813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25</xdr:row>
      <xdr:rowOff>185420</xdr:rowOff>
    </xdr:from>
    <xdr:to>
      <xdr:col>9</xdr:col>
      <xdr:colOff>127</xdr:colOff>
      <xdr:row>25</xdr:row>
      <xdr:rowOff>185420</xdr:rowOff>
    </xdr:to>
    <xdr:cxnSp macro="_xll.PtreeEvent_ObjectClick">
      <xdr:nvCxnSpPr>
        <xdr:cNvPr id="137" name="PTObj_DBranchHLine_3_21">
          <a:extLst>
            <a:ext uri="{FF2B5EF4-FFF2-40B4-BE49-F238E27FC236}">
              <a16:creationId xmlns:a16="http://schemas.microsoft.com/office/drawing/2014/main" id="{66CB2AA1-731E-4B62-99C1-A0B2FBCE5BFE}"/>
            </a:ext>
          </a:extLst>
        </xdr:cNvPr>
        <xdr:cNvCxnSpPr/>
      </xdr:nvCxnSpPr>
      <xdr:spPr>
        <a:xfrm>
          <a:off x="17740122" y="5138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23</xdr:row>
      <xdr:rowOff>180340</xdr:rowOff>
    </xdr:from>
    <xdr:to>
      <xdr:col>8</xdr:col>
      <xdr:colOff>242697</xdr:colOff>
      <xdr:row>25</xdr:row>
      <xdr:rowOff>185420</xdr:rowOff>
    </xdr:to>
    <xdr:cxnSp macro="_xll.PtreeEvent_ObjectClick">
      <xdr:nvCxnSpPr>
        <xdr:cNvPr id="136" name="PTObj_DBranchDLine_3_21">
          <a:extLst>
            <a:ext uri="{FF2B5EF4-FFF2-40B4-BE49-F238E27FC236}">
              <a16:creationId xmlns:a16="http://schemas.microsoft.com/office/drawing/2014/main" id="{35A4B871-5DAC-4E9F-9911-E2CC0AB7BC1F}"/>
            </a:ext>
          </a:extLst>
        </xdr:cNvPr>
        <xdr:cNvCxnSpPr/>
      </xdr:nvCxnSpPr>
      <xdr:spPr>
        <a:xfrm>
          <a:off x="17587722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21</xdr:row>
      <xdr:rowOff>185420</xdr:rowOff>
    </xdr:from>
    <xdr:to>
      <xdr:col>9</xdr:col>
      <xdr:colOff>126</xdr:colOff>
      <xdr:row>21</xdr:row>
      <xdr:rowOff>185420</xdr:rowOff>
    </xdr:to>
    <xdr:cxnSp macro="_xll.PtreeEvent_ObjectClick">
      <xdr:nvCxnSpPr>
        <xdr:cNvPr id="133" name="PTObj_DBranchHLine_3_20">
          <a:extLst>
            <a:ext uri="{FF2B5EF4-FFF2-40B4-BE49-F238E27FC236}">
              <a16:creationId xmlns:a16="http://schemas.microsoft.com/office/drawing/2014/main" id="{1E9CF515-C662-4AFD-A647-217C14D3BB32}"/>
            </a:ext>
          </a:extLst>
        </xdr:cNvPr>
        <xdr:cNvCxnSpPr/>
      </xdr:nvCxnSpPr>
      <xdr:spPr>
        <a:xfrm>
          <a:off x="17740122" y="4376420"/>
          <a:ext cx="87185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21</xdr:row>
      <xdr:rowOff>185420</xdr:rowOff>
    </xdr:from>
    <xdr:to>
      <xdr:col>8</xdr:col>
      <xdr:colOff>242697</xdr:colOff>
      <xdr:row>23</xdr:row>
      <xdr:rowOff>180340</xdr:rowOff>
    </xdr:to>
    <xdr:cxnSp macro="_xll.PtreeEvent_ObjectClick">
      <xdr:nvCxnSpPr>
        <xdr:cNvPr id="132" name="PTObj_DBranchDLine_3_20">
          <a:extLst>
            <a:ext uri="{FF2B5EF4-FFF2-40B4-BE49-F238E27FC236}">
              <a16:creationId xmlns:a16="http://schemas.microsoft.com/office/drawing/2014/main" id="{9871B55D-CE71-4979-9C64-1D475238B154}"/>
            </a:ext>
          </a:extLst>
        </xdr:cNvPr>
        <xdr:cNvCxnSpPr/>
      </xdr:nvCxnSpPr>
      <xdr:spPr>
        <a:xfrm flipV="1">
          <a:off x="1758772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23</xdr:row>
      <xdr:rowOff>185420</xdr:rowOff>
    </xdr:from>
    <xdr:to>
      <xdr:col>8</xdr:col>
      <xdr:colOff>127</xdr:colOff>
      <xdr:row>23</xdr:row>
      <xdr:rowOff>185420</xdr:rowOff>
    </xdr:to>
    <xdr:cxnSp macro="_xll.PtreeEvent_ObjectClick">
      <xdr:nvCxnSpPr>
        <xdr:cNvPr id="129" name="PTObj_DBranchHLine_3_14">
          <a:extLst>
            <a:ext uri="{FF2B5EF4-FFF2-40B4-BE49-F238E27FC236}">
              <a16:creationId xmlns:a16="http://schemas.microsoft.com/office/drawing/2014/main" id="{D1126D1D-3E24-4370-ACDD-12043C38A6D5}"/>
            </a:ext>
          </a:extLst>
        </xdr:cNvPr>
        <xdr:cNvCxnSpPr/>
      </xdr:nvCxnSpPr>
      <xdr:spPr>
        <a:xfrm>
          <a:off x="15444597" y="4376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23</xdr:row>
      <xdr:rowOff>185420</xdr:rowOff>
    </xdr:from>
    <xdr:to>
      <xdr:col>7</xdr:col>
      <xdr:colOff>242697</xdr:colOff>
      <xdr:row>27</xdr:row>
      <xdr:rowOff>180340</xdr:rowOff>
    </xdr:to>
    <xdr:cxnSp macro="_xll.PtreeEvent_ObjectClick">
      <xdr:nvCxnSpPr>
        <xdr:cNvPr id="128" name="PTObj_DBranchDLine_3_14">
          <a:extLst>
            <a:ext uri="{FF2B5EF4-FFF2-40B4-BE49-F238E27FC236}">
              <a16:creationId xmlns:a16="http://schemas.microsoft.com/office/drawing/2014/main" id="{9CFE8F7A-F453-4125-9BDE-FE2F693FC1A0}"/>
            </a:ext>
          </a:extLst>
        </xdr:cNvPr>
        <xdr:cNvCxnSpPr/>
      </xdr:nvCxnSpPr>
      <xdr:spPr>
        <a:xfrm flipV="1">
          <a:off x="15292197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51</xdr:row>
      <xdr:rowOff>185420</xdr:rowOff>
    </xdr:from>
    <xdr:to>
      <xdr:col>7</xdr:col>
      <xdr:colOff>127</xdr:colOff>
      <xdr:row>51</xdr:row>
      <xdr:rowOff>185420</xdr:rowOff>
    </xdr:to>
    <xdr:cxnSp macro="_xll.PtreeEvent_ObjectClick">
      <xdr:nvCxnSpPr>
        <xdr:cNvPr id="125" name="PTObj_DBranchHLine_3_17">
          <a:extLst>
            <a:ext uri="{FF2B5EF4-FFF2-40B4-BE49-F238E27FC236}">
              <a16:creationId xmlns:a16="http://schemas.microsoft.com/office/drawing/2014/main" id="{BB39B339-4BF5-4D6E-AB34-292638CDA5D9}"/>
            </a:ext>
          </a:extLst>
        </xdr:cNvPr>
        <xdr:cNvCxnSpPr/>
      </xdr:nvCxnSpPr>
      <xdr:spPr>
        <a:xfrm>
          <a:off x="12968097" y="8567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49</xdr:row>
      <xdr:rowOff>180339</xdr:rowOff>
    </xdr:from>
    <xdr:to>
      <xdr:col>6</xdr:col>
      <xdr:colOff>242697</xdr:colOff>
      <xdr:row>51</xdr:row>
      <xdr:rowOff>185420</xdr:rowOff>
    </xdr:to>
    <xdr:cxnSp macro="_xll.PtreeEvent_ObjectClick">
      <xdr:nvCxnSpPr>
        <xdr:cNvPr id="124" name="PTObj_DBranchDLine_3_17">
          <a:extLst>
            <a:ext uri="{FF2B5EF4-FFF2-40B4-BE49-F238E27FC236}">
              <a16:creationId xmlns:a16="http://schemas.microsoft.com/office/drawing/2014/main" id="{70B14A30-D7C7-43CF-82E2-68F7575CEC56}"/>
            </a:ext>
          </a:extLst>
        </xdr:cNvPr>
        <xdr:cNvCxnSpPr/>
      </xdr:nvCxnSpPr>
      <xdr:spPr>
        <a:xfrm>
          <a:off x="12815697" y="8181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39</xdr:row>
      <xdr:rowOff>185420</xdr:rowOff>
    </xdr:from>
    <xdr:to>
      <xdr:col>5</xdr:col>
      <xdr:colOff>127</xdr:colOff>
      <xdr:row>39</xdr:row>
      <xdr:rowOff>185420</xdr:rowOff>
    </xdr:to>
    <xdr:cxnSp macro="_xll.PtreeEvent_ObjectClick">
      <xdr:nvCxnSpPr>
        <xdr:cNvPr id="111" name="PTObj_DBranchHLine_3_6">
          <a:extLst>
            <a:ext uri="{FF2B5EF4-FFF2-40B4-BE49-F238E27FC236}">
              <a16:creationId xmlns:a16="http://schemas.microsoft.com/office/drawing/2014/main" id="{F3C3B891-6302-42CC-85FA-78B26BE4ABFF}"/>
            </a:ext>
          </a:extLst>
        </xdr:cNvPr>
        <xdr:cNvCxnSpPr/>
      </xdr:nvCxnSpPr>
      <xdr:spPr>
        <a:xfrm>
          <a:off x="7748397" y="7043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39</xdr:row>
      <xdr:rowOff>185420</xdr:rowOff>
    </xdr:from>
    <xdr:to>
      <xdr:col>4</xdr:col>
      <xdr:colOff>242697</xdr:colOff>
      <xdr:row>41</xdr:row>
      <xdr:rowOff>180339</xdr:rowOff>
    </xdr:to>
    <xdr:cxnSp macro="_xll.PtreeEvent_ObjectClick">
      <xdr:nvCxnSpPr>
        <xdr:cNvPr id="110" name="PTObj_DBranchDLine_3_6">
          <a:extLst>
            <a:ext uri="{FF2B5EF4-FFF2-40B4-BE49-F238E27FC236}">
              <a16:creationId xmlns:a16="http://schemas.microsoft.com/office/drawing/2014/main" id="{ACE161E8-08D8-4AED-B689-2CB49EF68EA9}"/>
            </a:ext>
          </a:extLst>
        </xdr:cNvPr>
        <xdr:cNvCxnSpPr/>
      </xdr:nvCxnSpPr>
      <xdr:spPr>
        <a:xfrm flipV="1">
          <a:off x="7595997" y="704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33</xdr:row>
      <xdr:rowOff>185420</xdr:rowOff>
    </xdr:from>
    <xdr:to>
      <xdr:col>7</xdr:col>
      <xdr:colOff>127</xdr:colOff>
      <xdr:row>33</xdr:row>
      <xdr:rowOff>185420</xdr:rowOff>
    </xdr:to>
    <xdr:cxnSp macro="_xll.PtreeEvent_ObjectClick">
      <xdr:nvCxnSpPr>
        <xdr:cNvPr id="107" name="PTObj_DBranchHLine_3_13">
          <a:extLst>
            <a:ext uri="{FF2B5EF4-FFF2-40B4-BE49-F238E27FC236}">
              <a16:creationId xmlns:a16="http://schemas.microsoft.com/office/drawing/2014/main" id="{815EFB8D-3624-4618-A5FE-753CA2F82D1F}"/>
            </a:ext>
          </a:extLst>
        </xdr:cNvPr>
        <xdr:cNvCxnSpPr/>
      </xdr:nvCxnSpPr>
      <xdr:spPr>
        <a:xfrm>
          <a:off x="12968097" y="5900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31</xdr:row>
      <xdr:rowOff>180340</xdr:rowOff>
    </xdr:from>
    <xdr:to>
      <xdr:col>6</xdr:col>
      <xdr:colOff>242697</xdr:colOff>
      <xdr:row>33</xdr:row>
      <xdr:rowOff>185420</xdr:rowOff>
    </xdr:to>
    <xdr:cxnSp macro="_xll.PtreeEvent_ObjectClick">
      <xdr:nvCxnSpPr>
        <xdr:cNvPr id="106" name="PTObj_DBranchDLine_3_13">
          <a:extLst>
            <a:ext uri="{FF2B5EF4-FFF2-40B4-BE49-F238E27FC236}">
              <a16:creationId xmlns:a16="http://schemas.microsoft.com/office/drawing/2014/main" id="{6A27ABDC-84AE-4155-838F-277E3110BCC9}"/>
            </a:ext>
          </a:extLst>
        </xdr:cNvPr>
        <xdr:cNvCxnSpPr/>
      </xdr:nvCxnSpPr>
      <xdr:spPr>
        <a:xfrm>
          <a:off x="12815697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27</xdr:row>
      <xdr:rowOff>185420</xdr:rowOff>
    </xdr:from>
    <xdr:to>
      <xdr:col>7</xdr:col>
      <xdr:colOff>127</xdr:colOff>
      <xdr:row>27</xdr:row>
      <xdr:rowOff>185420</xdr:rowOff>
    </xdr:to>
    <xdr:cxnSp macro="_xll.PtreeEvent_ObjectClick">
      <xdr:nvCxnSpPr>
        <xdr:cNvPr id="104" name="PTObj_DBranchHLine_3_12">
          <a:extLst>
            <a:ext uri="{FF2B5EF4-FFF2-40B4-BE49-F238E27FC236}">
              <a16:creationId xmlns:a16="http://schemas.microsoft.com/office/drawing/2014/main" id="{455774C3-5AC5-4FE1-B8D0-01572563D545}"/>
            </a:ext>
          </a:extLst>
        </xdr:cNvPr>
        <xdr:cNvCxnSpPr/>
      </xdr:nvCxnSpPr>
      <xdr:spPr>
        <a:xfrm>
          <a:off x="12968097" y="4757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27</xdr:row>
      <xdr:rowOff>185420</xdr:rowOff>
    </xdr:from>
    <xdr:to>
      <xdr:col>6</xdr:col>
      <xdr:colOff>242697</xdr:colOff>
      <xdr:row>31</xdr:row>
      <xdr:rowOff>180340</xdr:rowOff>
    </xdr:to>
    <xdr:cxnSp macro="_xll.PtreeEvent_ObjectClick">
      <xdr:nvCxnSpPr>
        <xdr:cNvPr id="103" name="PTObj_DBranchDLine_3_12">
          <a:extLst>
            <a:ext uri="{FF2B5EF4-FFF2-40B4-BE49-F238E27FC236}">
              <a16:creationId xmlns:a16="http://schemas.microsoft.com/office/drawing/2014/main" id="{A625AC17-AA1A-47FC-A148-D42A76AA2453}"/>
            </a:ext>
          </a:extLst>
        </xdr:cNvPr>
        <xdr:cNvCxnSpPr/>
      </xdr:nvCxnSpPr>
      <xdr:spPr>
        <a:xfrm flipV="1">
          <a:off x="12815697" y="4757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31</xdr:row>
      <xdr:rowOff>185420</xdr:rowOff>
    </xdr:from>
    <xdr:to>
      <xdr:col>6</xdr:col>
      <xdr:colOff>127</xdr:colOff>
      <xdr:row>31</xdr:row>
      <xdr:rowOff>185420</xdr:rowOff>
    </xdr:to>
    <xdr:cxnSp macro="_xll.PtreeEvent_ObjectClick">
      <xdr:nvCxnSpPr>
        <xdr:cNvPr id="101" name="PTObj_DBranchHLine_3_10">
          <a:extLst>
            <a:ext uri="{FF2B5EF4-FFF2-40B4-BE49-F238E27FC236}">
              <a16:creationId xmlns:a16="http://schemas.microsoft.com/office/drawing/2014/main" id="{8F607040-8049-4AFA-881D-74757B8C3304}"/>
            </a:ext>
          </a:extLst>
        </xdr:cNvPr>
        <xdr:cNvCxnSpPr/>
      </xdr:nvCxnSpPr>
      <xdr:spPr>
        <a:xfrm>
          <a:off x="9996297" y="5519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180340</xdr:rowOff>
    </xdr:from>
    <xdr:to>
      <xdr:col>5</xdr:col>
      <xdr:colOff>242697</xdr:colOff>
      <xdr:row>31</xdr:row>
      <xdr:rowOff>185420</xdr:rowOff>
    </xdr:to>
    <xdr:cxnSp macro="_xll.PtreeEvent_ObjectClick">
      <xdr:nvCxnSpPr>
        <xdr:cNvPr id="100" name="PTObj_DBranchDLine_3_10">
          <a:extLst>
            <a:ext uri="{FF2B5EF4-FFF2-40B4-BE49-F238E27FC236}">
              <a16:creationId xmlns:a16="http://schemas.microsoft.com/office/drawing/2014/main" id="{28D6810A-8D59-4817-93DF-80AD9D65016F}"/>
            </a:ext>
          </a:extLst>
        </xdr:cNvPr>
        <xdr:cNvCxnSpPr/>
      </xdr:nvCxnSpPr>
      <xdr:spPr>
        <a:xfrm>
          <a:off x="9843897" y="3990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19</xdr:row>
      <xdr:rowOff>185420</xdr:rowOff>
    </xdr:from>
    <xdr:to>
      <xdr:col>5</xdr:col>
      <xdr:colOff>127</xdr:colOff>
      <xdr:row>19</xdr:row>
      <xdr:rowOff>185420</xdr:rowOff>
    </xdr:to>
    <xdr:cxnSp macro="_xll.PtreeEvent_ObjectClick">
      <xdr:nvCxnSpPr>
        <xdr:cNvPr id="97" name="PTObj_DBranchHLine_3_9">
          <a:extLst>
            <a:ext uri="{FF2B5EF4-FFF2-40B4-BE49-F238E27FC236}">
              <a16:creationId xmlns:a16="http://schemas.microsoft.com/office/drawing/2014/main" id="{BA941238-7C4F-40D6-8EC8-71F5B4928433}"/>
            </a:ext>
          </a:extLst>
        </xdr:cNvPr>
        <xdr:cNvCxnSpPr/>
      </xdr:nvCxnSpPr>
      <xdr:spPr>
        <a:xfrm>
          <a:off x="7748397" y="3995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180340</xdr:rowOff>
    </xdr:from>
    <xdr:to>
      <xdr:col>4</xdr:col>
      <xdr:colOff>242697</xdr:colOff>
      <xdr:row>19</xdr:row>
      <xdr:rowOff>185420</xdr:rowOff>
    </xdr:to>
    <xdr:cxnSp macro="_xll.PtreeEvent_ObjectClick">
      <xdr:nvCxnSpPr>
        <xdr:cNvPr id="96" name="PTObj_DBranchDLine_3_9">
          <a:extLst>
            <a:ext uri="{FF2B5EF4-FFF2-40B4-BE49-F238E27FC236}">
              <a16:creationId xmlns:a16="http://schemas.microsoft.com/office/drawing/2014/main" id="{EB6540D1-8DBA-4272-9554-936D86AA4C1C}"/>
            </a:ext>
          </a:extLst>
        </xdr:cNvPr>
        <xdr:cNvCxnSpPr/>
      </xdr:nvCxnSpPr>
      <xdr:spPr>
        <a:xfrm>
          <a:off x="7595997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35</xdr:row>
      <xdr:rowOff>185420</xdr:rowOff>
    </xdr:from>
    <xdr:to>
      <xdr:col>6</xdr:col>
      <xdr:colOff>127</xdr:colOff>
      <xdr:row>35</xdr:row>
      <xdr:rowOff>185420</xdr:rowOff>
    </xdr:to>
    <xdr:cxnSp macro="_xll.PtreeEvent_ObjectClick">
      <xdr:nvCxnSpPr>
        <xdr:cNvPr id="93" name="PTObj_DBranchHLine_3_11">
          <a:extLst>
            <a:ext uri="{FF2B5EF4-FFF2-40B4-BE49-F238E27FC236}">
              <a16:creationId xmlns:a16="http://schemas.microsoft.com/office/drawing/2014/main" id="{CE42FAED-1898-4F47-A6EC-89C4C5BB9872}"/>
            </a:ext>
          </a:extLst>
        </xdr:cNvPr>
        <xdr:cNvCxnSpPr/>
      </xdr:nvCxnSpPr>
      <xdr:spPr>
        <a:xfrm>
          <a:off x="9996297" y="6281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180340</xdr:rowOff>
    </xdr:from>
    <xdr:to>
      <xdr:col>5</xdr:col>
      <xdr:colOff>242697</xdr:colOff>
      <xdr:row>35</xdr:row>
      <xdr:rowOff>185420</xdr:rowOff>
    </xdr:to>
    <xdr:cxnSp macro="_xll.PtreeEvent_ObjectClick">
      <xdr:nvCxnSpPr>
        <xdr:cNvPr id="92" name="PTObj_DBranchDLine_3_11">
          <a:extLst>
            <a:ext uri="{FF2B5EF4-FFF2-40B4-BE49-F238E27FC236}">
              <a16:creationId xmlns:a16="http://schemas.microsoft.com/office/drawing/2014/main" id="{67A46FA4-0B69-4C25-AC4F-F4FA7D38B01D}"/>
            </a:ext>
          </a:extLst>
        </xdr:cNvPr>
        <xdr:cNvCxnSpPr/>
      </xdr:nvCxnSpPr>
      <xdr:spPr>
        <a:xfrm>
          <a:off x="9843897" y="3990340"/>
          <a:ext cx="152400" cy="2291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29</xdr:row>
      <xdr:rowOff>185420</xdr:rowOff>
    </xdr:from>
    <xdr:to>
      <xdr:col>8</xdr:col>
      <xdr:colOff>127</xdr:colOff>
      <xdr:row>29</xdr:row>
      <xdr:rowOff>185420</xdr:rowOff>
    </xdr:to>
    <xdr:cxnSp macro="_xll.PtreeEvent_ObjectClick">
      <xdr:nvCxnSpPr>
        <xdr:cNvPr id="27" name="PTObj_DBranchHLine_3_15">
          <a:extLst>
            <a:ext uri="{FF2B5EF4-FFF2-40B4-BE49-F238E27FC236}">
              <a16:creationId xmlns:a16="http://schemas.microsoft.com/office/drawing/2014/main" id="{7FDD0587-3525-42AB-999E-A88A6DDF4CF4}"/>
            </a:ext>
          </a:extLst>
        </xdr:cNvPr>
        <xdr:cNvCxnSpPr/>
      </xdr:nvCxnSpPr>
      <xdr:spPr>
        <a:xfrm>
          <a:off x="13349097" y="51384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27</xdr:row>
      <xdr:rowOff>180340</xdr:rowOff>
    </xdr:from>
    <xdr:to>
      <xdr:col>7</xdr:col>
      <xdr:colOff>242697</xdr:colOff>
      <xdr:row>29</xdr:row>
      <xdr:rowOff>185420</xdr:rowOff>
    </xdr:to>
    <xdr:cxnSp macro="_xll.PtreeEvent_ObjectClick">
      <xdr:nvCxnSpPr>
        <xdr:cNvPr id="26" name="PTObj_DBranchDLine_3_15">
          <a:extLst>
            <a:ext uri="{FF2B5EF4-FFF2-40B4-BE49-F238E27FC236}">
              <a16:creationId xmlns:a16="http://schemas.microsoft.com/office/drawing/2014/main" id="{5513194E-8594-4232-9A56-0D282C2627A0}"/>
            </a:ext>
          </a:extLst>
        </xdr:cNvPr>
        <xdr:cNvCxnSpPr/>
      </xdr:nvCxnSpPr>
      <xdr:spPr>
        <a:xfrm>
          <a:off x="13196697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15</xdr:row>
      <xdr:rowOff>185420</xdr:rowOff>
    </xdr:from>
    <xdr:to>
      <xdr:col>5</xdr:col>
      <xdr:colOff>127</xdr:colOff>
      <xdr:row>15</xdr:row>
      <xdr:rowOff>185420</xdr:rowOff>
    </xdr:to>
    <xdr:cxnSp macro="_xll.PtreeEvent_ObjectClick">
      <xdr:nvCxnSpPr>
        <xdr:cNvPr id="46" name="PTObj_DBranchHLine_3_8">
          <a:extLst>
            <a:ext uri="{FF2B5EF4-FFF2-40B4-BE49-F238E27FC236}">
              <a16:creationId xmlns:a16="http://schemas.microsoft.com/office/drawing/2014/main" id="{17C085A0-3247-4A31-AD5F-8D24B2AC9167}"/>
            </a:ext>
          </a:extLst>
        </xdr:cNvPr>
        <xdr:cNvCxnSpPr/>
      </xdr:nvCxnSpPr>
      <xdr:spPr>
        <a:xfrm>
          <a:off x="7624572" y="3042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15</xdr:row>
      <xdr:rowOff>185420</xdr:rowOff>
    </xdr:from>
    <xdr:to>
      <xdr:col>4</xdr:col>
      <xdr:colOff>242697</xdr:colOff>
      <xdr:row>17</xdr:row>
      <xdr:rowOff>180340</xdr:rowOff>
    </xdr:to>
    <xdr:cxnSp macro="_xll.PtreeEvent_ObjectClick">
      <xdr:nvCxnSpPr>
        <xdr:cNvPr id="45" name="PTObj_DBranchDLine_3_8">
          <a:extLst>
            <a:ext uri="{FF2B5EF4-FFF2-40B4-BE49-F238E27FC236}">
              <a16:creationId xmlns:a16="http://schemas.microsoft.com/office/drawing/2014/main" id="{EC146851-88EF-43B9-A4AB-D5F12B4F8244}"/>
            </a:ext>
          </a:extLst>
        </xdr:cNvPr>
        <xdr:cNvCxnSpPr/>
      </xdr:nvCxnSpPr>
      <xdr:spPr>
        <a:xfrm flipV="1">
          <a:off x="7472172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17</xdr:row>
      <xdr:rowOff>185420</xdr:rowOff>
    </xdr:from>
    <xdr:to>
      <xdr:col>4</xdr:col>
      <xdr:colOff>127</xdr:colOff>
      <xdr:row>17</xdr:row>
      <xdr:rowOff>185420</xdr:rowOff>
    </xdr:to>
    <xdr:cxnSp macro="_xll.PtreeEvent_ObjectClick">
      <xdr:nvCxnSpPr>
        <xdr:cNvPr id="42" name="PTObj_DBranchHLine_3_4">
          <a:extLst>
            <a:ext uri="{FF2B5EF4-FFF2-40B4-BE49-F238E27FC236}">
              <a16:creationId xmlns:a16="http://schemas.microsoft.com/office/drawing/2014/main" id="{8C52FC0B-BDD6-4F3C-848A-C9AF582BF95E}"/>
            </a:ext>
          </a:extLst>
        </xdr:cNvPr>
        <xdr:cNvCxnSpPr/>
      </xdr:nvCxnSpPr>
      <xdr:spPr>
        <a:xfrm>
          <a:off x="5824347" y="30429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17</xdr:row>
      <xdr:rowOff>185420</xdr:rowOff>
    </xdr:from>
    <xdr:to>
      <xdr:col>3</xdr:col>
      <xdr:colOff>242697</xdr:colOff>
      <xdr:row>37</xdr:row>
      <xdr:rowOff>180340</xdr:rowOff>
    </xdr:to>
    <xdr:cxnSp macro="_xll.PtreeEvent_ObjectClick">
      <xdr:nvCxnSpPr>
        <xdr:cNvPr id="41" name="PTObj_DBranchDLine_3_4">
          <a:extLst>
            <a:ext uri="{FF2B5EF4-FFF2-40B4-BE49-F238E27FC236}">
              <a16:creationId xmlns:a16="http://schemas.microsoft.com/office/drawing/2014/main" id="{EC43D8AA-3A58-4C73-BF49-D2E1BF7A02E8}"/>
            </a:ext>
          </a:extLst>
        </xdr:cNvPr>
        <xdr:cNvCxnSpPr/>
      </xdr:nvCxnSpPr>
      <xdr:spPr>
        <a:xfrm flipV="1">
          <a:off x="5671947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41</xdr:row>
      <xdr:rowOff>185420</xdr:rowOff>
    </xdr:from>
    <xdr:to>
      <xdr:col>4</xdr:col>
      <xdr:colOff>127</xdr:colOff>
      <xdr:row>41</xdr:row>
      <xdr:rowOff>185420</xdr:rowOff>
    </xdr:to>
    <xdr:cxnSp macro="_xll.PtreeEvent_ObjectClick">
      <xdr:nvCxnSpPr>
        <xdr:cNvPr id="30" name="PTObj_DBranchHLine_3_5">
          <a:extLst>
            <a:ext uri="{FF2B5EF4-FFF2-40B4-BE49-F238E27FC236}">
              <a16:creationId xmlns:a16="http://schemas.microsoft.com/office/drawing/2014/main" id="{1EF78488-0E88-4B61-84D5-E8576A1119AE}"/>
            </a:ext>
          </a:extLst>
        </xdr:cNvPr>
        <xdr:cNvCxnSpPr/>
      </xdr:nvCxnSpPr>
      <xdr:spPr>
        <a:xfrm>
          <a:off x="5824347" y="3804920"/>
          <a:ext cx="15481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37</xdr:row>
      <xdr:rowOff>180340</xdr:rowOff>
    </xdr:from>
    <xdr:to>
      <xdr:col>3</xdr:col>
      <xdr:colOff>242697</xdr:colOff>
      <xdr:row>41</xdr:row>
      <xdr:rowOff>185420</xdr:rowOff>
    </xdr:to>
    <xdr:cxnSp macro="_xll.PtreeEvent_ObjectClick">
      <xdr:nvCxnSpPr>
        <xdr:cNvPr id="29" name="PTObj_DBranchDLine_3_5">
          <a:extLst>
            <a:ext uri="{FF2B5EF4-FFF2-40B4-BE49-F238E27FC236}">
              <a16:creationId xmlns:a16="http://schemas.microsoft.com/office/drawing/2014/main" id="{EA3A6B52-6948-42A5-8705-B05DD3DB55FF}"/>
            </a:ext>
          </a:extLst>
        </xdr:cNvPr>
        <xdr:cNvCxnSpPr/>
      </xdr:nvCxnSpPr>
      <xdr:spPr>
        <a:xfrm>
          <a:off x="5671947" y="3418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37</xdr:row>
      <xdr:rowOff>185420</xdr:rowOff>
    </xdr:from>
    <xdr:to>
      <xdr:col>3</xdr:col>
      <xdr:colOff>127</xdr:colOff>
      <xdr:row>37</xdr:row>
      <xdr:rowOff>185420</xdr:rowOff>
    </xdr:to>
    <xdr:cxnSp macro="_xll.PtreeEvent_ObjectClick">
      <xdr:nvCxnSpPr>
        <xdr:cNvPr id="18" name="PTObj_DBranchHLine_3_2">
          <a:extLst>
            <a:ext uri="{FF2B5EF4-FFF2-40B4-BE49-F238E27FC236}">
              <a16:creationId xmlns:a16="http://schemas.microsoft.com/office/drawing/2014/main" id="{16A8428E-4FCC-449A-9E95-2786BFBB9E11}"/>
            </a:ext>
          </a:extLst>
        </xdr:cNvPr>
        <xdr:cNvCxnSpPr/>
      </xdr:nvCxnSpPr>
      <xdr:spPr>
        <a:xfrm>
          <a:off x="3805047" y="30429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37</xdr:row>
      <xdr:rowOff>185420</xdr:rowOff>
    </xdr:from>
    <xdr:to>
      <xdr:col>2</xdr:col>
      <xdr:colOff>242697</xdr:colOff>
      <xdr:row>57</xdr:row>
      <xdr:rowOff>180340</xdr:rowOff>
    </xdr:to>
    <xdr:cxnSp macro="_xll.PtreeEvent_ObjectClick">
      <xdr:nvCxnSpPr>
        <xdr:cNvPr id="17" name="PTObj_DBranchDLine_3_2">
          <a:extLst>
            <a:ext uri="{FF2B5EF4-FFF2-40B4-BE49-F238E27FC236}">
              <a16:creationId xmlns:a16="http://schemas.microsoft.com/office/drawing/2014/main" id="{B0D8496D-2B7C-4D7D-A8F8-82C39EAA3EDC}"/>
            </a:ext>
          </a:extLst>
        </xdr:cNvPr>
        <xdr:cNvCxnSpPr/>
      </xdr:nvCxnSpPr>
      <xdr:spPr>
        <a:xfrm flipV="1">
          <a:off x="3652647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59</xdr:row>
      <xdr:rowOff>185420</xdr:rowOff>
    </xdr:from>
    <xdr:to>
      <xdr:col>3</xdr:col>
      <xdr:colOff>127</xdr:colOff>
      <xdr:row>59</xdr:row>
      <xdr:rowOff>185420</xdr:rowOff>
    </xdr:to>
    <xdr:cxnSp macro="_xll.PtreeEvent_ObjectClick">
      <xdr:nvCxnSpPr>
        <xdr:cNvPr id="14" name="PTObj_DBranchHLine_3_3">
          <a:extLst>
            <a:ext uri="{FF2B5EF4-FFF2-40B4-BE49-F238E27FC236}">
              <a16:creationId xmlns:a16="http://schemas.microsoft.com/office/drawing/2014/main" id="{F9DBFF4B-1159-431C-B767-25910DAFC28B}"/>
            </a:ext>
          </a:extLst>
        </xdr:cNvPr>
        <xdr:cNvCxnSpPr/>
      </xdr:nvCxnSpPr>
      <xdr:spPr>
        <a:xfrm>
          <a:off x="2671572" y="3614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57</xdr:row>
      <xdr:rowOff>180340</xdr:rowOff>
    </xdr:from>
    <xdr:to>
      <xdr:col>2</xdr:col>
      <xdr:colOff>242697</xdr:colOff>
      <xdr:row>59</xdr:row>
      <xdr:rowOff>185420</xdr:rowOff>
    </xdr:to>
    <xdr:cxnSp macro="_xll.PtreeEvent_ObjectClick">
      <xdr:nvCxnSpPr>
        <xdr:cNvPr id="13" name="PTObj_DBranchDLine_3_3">
          <a:extLst>
            <a:ext uri="{FF2B5EF4-FFF2-40B4-BE49-F238E27FC236}">
              <a16:creationId xmlns:a16="http://schemas.microsoft.com/office/drawing/2014/main" id="{A0403DC2-ECB7-4865-A3B8-CFC89269B78C}"/>
            </a:ext>
          </a:extLst>
        </xdr:cNvPr>
        <xdr:cNvCxnSpPr/>
      </xdr:nvCxnSpPr>
      <xdr:spPr>
        <a:xfrm>
          <a:off x="2519172" y="3228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57</xdr:row>
      <xdr:rowOff>185420</xdr:rowOff>
    </xdr:from>
    <xdr:to>
      <xdr:col>2</xdr:col>
      <xdr:colOff>127</xdr:colOff>
      <xdr:row>57</xdr:row>
      <xdr:rowOff>185420</xdr:rowOff>
    </xdr:to>
    <xdr:cxnSp macro="_xll.PtreeEvent_ObjectClick">
      <xdr:nvCxnSpPr>
        <xdr:cNvPr id="6" name="PTObj_DBranchHLine_3_1">
          <a:extLst>
            <a:ext uri="{FF2B5EF4-FFF2-40B4-BE49-F238E27FC236}">
              <a16:creationId xmlns:a16="http://schemas.microsoft.com/office/drawing/2014/main" id="{216FCD38-2CA3-46DF-9F29-724340CD45CE}"/>
            </a:ext>
          </a:extLst>
        </xdr:cNvPr>
        <xdr:cNvCxnSpPr/>
      </xdr:nvCxnSpPr>
      <xdr:spPr>
        <a:xfrm>
          <a:off x="787400" y="2852420"/>
          <a:ext cx="16130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57</xdr:row>
      <xdr:rowOff>90170</xdr:rowOff>
    </xdr:from>
    <xdr:to>
      <xdr:col>2</xdr:col>
      <xdr:colOff>190627</xdr:colOff>
      <xdr:row>58</xdr:row>
      <xdr:rowOff>90170</xdr:rowOff>
    </xdr:to>
    <xdr:sp macro="_xll.PtreeEvent_ObjectClick" textlink="">
      <xdr:nvSpPr>
        <xdr:cNvPr id="5" name="PTObj_DNode_3_1">
          <a:extLst>
            <a:ext uri="{FF2B5EF4-FFF2-40B4-BE49-F238E27FC236}">
              <a16:creationId xmlns:a16="http://schemas.microsoft.com/office/drawing/2014/main" id="{7A38B2F3-C83A-4501-AEB4-A99CF21A54B6}"/>
            </a:ext>
            <a:ext uri="{147F2762-F138-4A5C-976F-8EAC2B608ADB}">
              <a16:predDERef xmlns:a16="http://schemas.microsoft.com/office/drawing/2014/main" pred="{216FCD38-2CA3-46DF-9F29-724340CD45CE}"/>
            </a:ext>
          </a:extLst>
        </xdr:cNvPr>
        <xdr:cNvSpPr/>
      </xdr:nvSpPr>
      <xdr:spPr>
        <a:xfrm>
          <a:off x="2400427" y="275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oneCellAnchor>
    <xdr:from>
      <xdr:col>1</xdr:col>
      <xdr:colOff>215900</xdr:colOff>
      <xdr:row>57</xdr:row>
      <xdr:rowOff>95107</xdr:rowOff>
    </xdr:from>
    <xdr:ext cx="1175706" cy="180627"/>
    <xdr:sp macro="_xll.PtreeEvent_ObjectClick" textlink="">
      <xdr:nvSpPr>
        <xdr:cNvPr id="7" name="PTObj_DBranchName_3_1">
          <a:extLst>
            <a:ext uri="{FF2B5EF4-FFF2-40B4-BE49-F238E27FC236}">
              <a16:creationId xmlns:a16="http://schemas.microsoft.com/office/drawing/2014/main" id="{07398A06-01F9-4BD2-B5C6-67295F60D349}"/>
            </a:ext>
          </a:extLst>
        </xdr:cNvPr>
        <xdr:cNvSpPr txBox="1"/>
      </xdr:nvSpPr>
      <xdr:spPr>
        <a:xfrm>
          <a:off x="825500" y="2762107"/>
          <a:ext cx="117570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Captain Sandford Decision </a:t>
          </a:r>
        </a:p>
      </xdr:txBody>
    </xdr:sp>
    <xdr:clientData/>
  </xdr:oneCellAnchor>
  <xdr:twoCellAnchor editAs="oneCell">
    <xdr:from>
      <xdr:col>3</xdr:col>
      <xdr:colOff>127</xdr:colOff>
      <xdr:row>59</xdr:row>
      <xdr:rowOff>90170</xdr:rowOff>
    </xdr:from>
    <xdr:to>
      <xdr:col>3</xdr:col>
      <xdr:colOff>190627</xdr:colOff>
      <xdr:row>60</xdr:row>
      <xdr:rowOff>90170</xdr:rowOff>
    </xdr:to>
    <xdr:sp macro="_xll.PtreeEvent_ObjectClick" textlink="">
      <xdr:nvSpPr>
        <xdr:cNvPr id="12" name="PTObj_DNode_3_3">
          <a:extLst>
            <a:ext uri="{FF2B5EF4-FFF2-40B4-BE49-F238E27FC236}">
              <a16:creationId xmlns:a16="http://schemas.microsoft.com/office/drawing/2014/main" id="{1AE924C3-7AEA-46D3-B4D6-F7A206EC85E2}"/>
            </a:ext>
          </a:extLst>
        </xdr:cNvPr>
        <xdr:cNvSpPr/>
      </xdr:nvSpPr>
      <xdr:spPr>
        <a:xfrm rot="-5400000">
          <a:off x="3819652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59</xdr:row>
      <xdr:rowOff>95107</xdr:rowOff>
    </xdr:from>
    <xdr:ext cx="1185261" cy="180627"/>
    <xdr:sp macro="_xll.PtreeEvent_ObjectClick" textlink="">
      <xdr:nvSpPr>
        <xdr:cNvPr id="15" name="PTObj_DBranchName_3_3">
          <a:extLst>
            <a:ext uri="{FF2B5EF4-FFF2-40B4-BE49-F238E27FC236}">
              <a16:creationId xmlns:a16="http://schemas.microsoft.com/office/drawing/2014/main" id="{0732977F-B176-48A5-8581-CFB98FF5B05C}"/>
            </a:ext>
          </a:extLst>
        </xdr:cNvPr>
        <xdr:cNvSpPr txBox="1"/>
      </xdr:nvSpPr>
      <xdr:spPr>
        <a:xfrm>
          <a:off x="2709672" y="3524107"/>
          <a:ext cx="11852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 the tow from Marie</a:t>
          </a:r>
        </a:p>
      </xdr:txBody>
    </xdr:sp>
    <xdr:clientData/>
  </xdr:oneCellAnchor>
  <xdr:twoCellAnchor editAs="oneCell">
    <xdr:from>
      <xdr:col>3</xdr:col>
      <xdr:colOff>127</xdr:colOff>
      <xdr:row>37</xdr:row>
      <xdr:rowOff>90170</xdr:rowOff>
    </xdr:from>
    <xdr:to>
      <xdr:col>3</xdr:col>
      <xdr:colOff>190627</xdr:colOff>
      <xdr:row>38</xdr:row>
      <xdr:rowOff>90170</xdr:rowOff>
    </xdr:to>
    <xdr:sp macro="_xll.PtreeEvent_ObjectClick" textlink="">
      <xdr:nvSpPr>
        <xdr:cNvPr id="16" name="PTObj_DNode_3_2">
          <a:extLst>
            <a:ext uri="{FF2B5EF4-FFF2-40B4-BE49-F238E27FC236}">
              <a16:creationId xmlns:a16="http://schemas.microsoft.com/office/drawing/2014/main" id="{772658CF-1746-4753-AADF-BF86C87EA97F}"/>
            </a:ext>
          </a:extLst>
        </xdr:cNvPr>
        <xdr:cNvSpPr/>
      </xdr:nvSpPr>
      <xdr:spPr>
        <a:xfrm>
          <a:off x="5581777" y="294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37</xdr:row>
      <xdr:rowOff>95107</xdr:rowOff>
    </xdr:from>
    <xdr:ext cx="792012" cy="180627"/>
    <xdr:sp macro="_xll.PtreeEvent_ObjectClick" textlink="">
      <xdr:nvSpPr>
        <xdr:cNvPr id="19" name="PTObj_DBranchName_3_2">
          <a:extLst>
            <a:ext uri="{FF2B5EF4-FFF2-40B4-BE49-F238E27FC236}">
              <a16:creationId xmlns:a16="http://schemas.microsoft.com/office/drawing/2014/main" id="{76CA6F04-1DDA-4B9D-95B0-F61AE1E75FE1}"/>
            </a:ext>
          </a:extLst>
        </xdr:cNvPr>
        <xdr:cNvSpPr txBox="1"/>
      </xdr:nvSpPr>
      <xdr:spPr>
        <a:xfrm>
          <a:off x="3843147" y="2952607"/>
          <a:ext cx="7920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Repair the engine</a:t>
          </a:r>
        </a:p>
      </xdr:txBody>
    </xdr:sp>
    <xdr:clientData/>
  </xdr:oneCellAnchor>
  <xdr:twoCellAnchor editAs="oneCell">
    <xdr:from>
      <xdr:col>4</xdr:col>
      <xdr:colOff>127</xdr:colOff>
      <xdr:row>41</xdr:row>
      <xdr:rowOff>90170</xdr:rowOff>
    </xdr:from>
    <xdr:to>
      <xdr:col>4</xdr:col>
      <xdr:colOff>190627</xdr:colOff>
      <xdr:row>42</xdr:row>
      <xdr:rowOff>90170</xdr:rowOff>
    </xdr:to>
    <xdr:sp macro="_xll.PtreeEvent_ObjectClick" textlink="">
      <xdr:nvSpPr>
        <xdr:cNvPr id="28" name="PTObj_DNode_3_5">
          <a:extLst>
            <a:ext uri="{FF2B5EF4-FFF2-40B4-BE49-F238E27FC236}">
              <a16:creationId xmlns:a16="http://schemas.microsoft.com/office/drawing/2014/main" id="{AEC2B071-1810-418E-BC2C-02010529EC41}"/>
            </a:ext>
          </a:extLst>
        </xdr:cNvPr>
        <xdr:cNvSpPr/>
      </xdr:nvSpPr>
      <xdr:spPr>
        <a:xfrm>
          <a:off x="7372477" y="370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41</xdr:row>
      <xdr:rowOff>95107</xdr:rowOff>
    </xdr:from>
    <xdr:ext cx="955133" cy="180627"/>
    <xdr:sp macro="_xll.PtreeEvent_ObjectClick" textlink="">
      <xdr:nvSpPr>
        <xdr:cNvPr id="31" name="PTObj_DBranchName_3_5">
          <a:extLst>
            <a:ext uri="{FF2B5EF4-FFF2-40B4-BE49-F238E27FC236}">
              <a16:creationId xmlns:a16="http://schemas.microsoft.com/office/drawing/2014/main" id="{858A2A76-E397-4054-9D8D-66D92DC4D6A0}"/>
            </a:ext>
          </a:extLst>
        </xdr:cNvPr>
        <xdr:cNvSpPr txBox="1"/>
      </xdr:nvSpPr>
      <xdr:spPr>
        <a:xfrm>
          <a:off x="5862447" y="3714607"/>
          <a:ext cx="9551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Engins is not repaired</a:t>
          </a:r>
        </a:p>
      </xdr:txBody>
    </xdr:sp>
    <xdr:clientData/>
  </xdr:oneCellAnchor>
  <xdr:twoCellAnchor editAs="oneCell">
    <xdr:from>
      <xdr:col>4</xdr:col>
      <xdr:colOff>127</xdr:colOff>
      <xdr:row>17</xdr:row>
      <xdr:rowOff>90170</xdr:rowOff>
    </xdr:from>
    <xdr:to>
      <xdr:col>4</xdr:col>
      <xdr:colOff>190627</xdr:colOff>
      <xdr:row>18</xdr:row>
      <xdr:rowOff>90170</xdr:rowOff>
    </xdr:to>
    <xdr:sp macro="_xll.PtreeEvent_ObjectClick" textlink="">
      <xdr:nvSpPr>
        <xdr:cNvPr id="40" name="PTObj_DNode_3_4">
          <a:extLst>
            <a:ext uri="{FF2B5EF4-FFF2-40B4-BE49-F238E27FC236}">
              <a16:creationId xmlns:a16="http://schemas.microsoft.com/office/drawing/2014/main" id="{E18BD7C9-98AC-4E88-A9BE-A890E89B00EE}"/>
            </a:ext>
          </a:extLst>
        </xdr:cNvPr>
        <xdr:cNvSpPr/>
      </xdr:nvSpPr>
      <xdr:spPr>
        <a:xfrm>
          <a:off x="7382002" y="294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17</xdr:row>
      <xdr:rowOff>95107</xdr:rowOff>
    </xdr:from>
    <xdr:ext cx="800412" cy="180627"/>
    <xdr:sp macro="_xll.PtreeEvent_ObjectClick" textlink="">
      <xdr:nvSpPr>
        <xdr:cNvPr id="43" name="PTObj_DBranchName_3_4">
          <a:extLst>
            <a:ext uri="{FF2B5EF4-FFF2-40B4-BE49-F238E27FC236}">
              <a16:creationId xmlns:a16="http://schemas.microsoft.com/office/drawing/2014/main" id="{BDB24F60-E1DC-4871-AC70-C98B4BB3B56D}"/>
            </a:ext>
          </a:extLst>
        </xdr:cNvPr>
        <xdr:cNvSpPr txBox="1"/>
      </xdr:nvSpPr>
      <xdr:spPr>
        <a:xfrm>
          <a:off x="5862447" y="2952607"/>
          <a:ext cx="8004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Engine is repaired</a:t>
          </a:r>
        </a:p>
      </xdr:txBody>
    </xdr:sp>
    <xdr:clientData/>
  </xdr:oneCellAnchor>
  <xdr:twoCellAnchor editAs="oneCell">
    <xdr:from>
      <xdr:col>5</xdr:col>
      <xdr:colOff>127</xdr:colOff>
      <xdr:row>15</xdr:row>
      <xdr:rowOff>90170</xdr:rowOff>
    </xdr:from>
    <xdr:to>
      <xdr:col>5</xdr:col>
      <xdr:colOff>190627</xdr:colOff>
      <xdr:row>16</xdr:row>
      <xdr:rowOff>90170</xdr:rowOff>
    </xdr:to>
    <xdr:sp macro="_xll.PtreeEvent_ObjectClick" textlink="">
      <xdr:nvSpPr>
        <xdr:cNvPr id="44" name="PTObj_DNode_3_8">
          <a:extLst>
            <a:ext uri="{FF2B5EF4-FFF2-40B4-BE49-F238E27FC236}">
              <a16:creationId xmlns:a16="http://schemas.microsoft.com/office/drawing/2014/main" id="{45D0CEEB-2FFE-4170-94F2-7C1EE9269B31}"/>
            </a:ext>
          </a:extLst>
        </xdr:cNvPr>
        <xdr:cNvSpPr/>
      </xdr:nvSpPr>
      <xdr:spPr>
        <a:xfrm rot="-5400000">
          <a:off x="8915527" y="294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15</xdr:row>
      <xdr:rowOff>95107</xdr:rowOff>
    </xdr:from>
    <xdr:ext cx="671980" cy="180627"/>
    <xdr:sp macro="_xll.PtreeEvent_ObjectClick" textlink="">
      <xdr:nvSpPr>
        <xdr:cNvPr id="47" name="PTObj_DBranchName_3_8">
          <a:extLst>
            <a:ext uri="{FF2B5EF4-FFF2-40B4-BE49-F238E27FC236}">
              <a16:creationId xmlns:a16="http://schemas.microsoft.com/office/drawing/2014/main" id="{309E798C-930D-4F52-A8CF-2BEC2E21F99F}"/>
            </a:ext>
          </a:extLst>
        </xdr:cNvPr>
        <xdr:cNvSpPr txBox="1"/>
      </xdr:nvSpPr>
      <xdr:spPr>
        <a:xfrm>
          <a:off x="7662672" y="2952607"/>
          <a:ext cx="6719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7</xdr:col>
      <xdr:colOff>127</xdr:colOff>
      <xdr:row>33</xdr:row>
      <xdr:rowOff>90170</xdr:rowOff>
    </xdr:from>
    <xdr:to>
      <xdr:col>7</xdr:col>
      <xdr:colOff>190627</xdr:colOff>
      <xdr:row>34</xdr:row>
      <xdr:rowOff>90170</xdr:rowOff>
    </xdr:to>
    <xdr:sp macro="_xll.PtreeEvent_ObjectClick" textlink="">
      <xdr:nvSpPr>
        <xdr:cNvPr id="2" name="PTObj_DNode_3_13">
          <a:extLst>
            <a:ext uri="{FF2B5EF4-FFF2-40B4-BE49-F238E27FC236}">
              <a16:creationId xmlns:a16="http://schemas.microsoft.com/office/drawing/2014/main" id="{BC66A2C7-3F44-4566-8C17-A851C8A65155}"/>
            </a:ext>
          </a:extLst>
        </xdr:cNvPr>
        <xdr:cNvSpPr/>
      </xdr:nvSpPr>
      <xdr:spPr>
        <a:xfrm rot="-5400000">
          <a:off x="1310652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27</xdr:row>
      <xdr:rowOff>90170</xdr:rowOff>
    </xdr:from>
    <xdr:to>
      <xdr:col>7</xdr:col>
      <xdr:colOff>190627</xdr:colOff>
      <xdr:row>28</xdr:row>
      <xdr:rowOff>90170</xdr:rowOff>
    </xdr:to>
    <xdr:sp macro="_xll.PtreeEvent_ObjectClick" textlink="">
      <xdr:nvSpPr>
        <xdr:cNvPr id="9" name="PTObj_DNode_3_12">
          <a:extLst>
            <a:ext uri="{FF2B5EF4-FFF2-40B4-BE49-F238E27FC236}">
              <a16:creationId xmlns:a16="http://schemas.microsoft.com/office/drawing/2014/main" id="{A7777F09-829C-41DC-8F72-03437F534399}"/>
            </a:ext>
          </a:extLst>
        </xdr:cNvPr>
        <xdr:cNvSpPr/>
      </xdr:nvSpPr>
      <xdr:spPr>
        <a:xfrm>
          <a:off x="13106527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29</xdr:row>
      <xdr:rowOff>90170</xdr:rowOff>
    </xdr:from>
    <xdr:to>
      <xdr:col>8</xdr:col>
      <xdr:colOff>190627</xdr:colOff>
      <xdr:row>30</xdr:row>
      <xdr:rowOff>90170</xdr:rowOff>
    </xdr:to>
    <xdr:sp macro="_xll.PtreeEvent_ObjectClick" textlink="">
      <xdr:nvSpPr>
        <xdr:cNvPr id="25" name="PTObj_DNode_3_15">
          <a:extLst>
            <a:ext uri="{FF2B5EF4-FFF2-40B4-BE49-F238E27FC236}">
              <a16:creationId xmlns:a16="http://schemas.microsoft.com/office/drawing/2014/main" id="{43B94468-BE53-4F3C-9BE8-3AF96CC3ED25}"/>
            </a:ext>
          </a:extLst>
        </xdr:cNvPr>
        <xdr:cNvSpPr/>
      </xdr:nvSpPr>
      <xdr:spPr>
        <a:xfrm rot="-5400000">
          <a:off x="1524965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29</xdr:row>
      <xdr:rowOff>95107</xdr:rowOff>
    </xdr:from>
    <xdr:ext cx="814647" cy="180627"/>
    <xdr:sp macro="_xll.PtreeEvent_ObjectClick" textlink="">
      <xdr:nvSpPr>
        <xdr:cNvPr id="48" name="PTObj_DBranchName_3_15">
          <a:extLst>
            <a:ext uri="{FF2B5EF4-FFF2-40B4-BE49-F238E27FC236}">
              <a16:creationId xmlns:a16="http://schemas.microsoft.com/office/drawing/2014/main" id="{D770CA14-3573-4B8C-95E2-53EE1BFF04C1}"/>
            </a:ext>
          </a:extLst>
        </xdr:cNvPr>
        <xdr:cNvSpPr txBox="1"/>
      </xdr:nvSpPr>
      <xdr:spPr>
        <a:xfrm>
          <a:off x="15092172" y="5048107"/>
          <a:ext cx="8146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Maintain steerage</a:t>
          </a:r>
        </a:p>
      </xdr:txBody>
    </xdr:sp>
    <xdr:clientData/>
  </xdr:oneCellAnchor>
  <xdr:twoCellAnchor editAs="oneCell">
    <xdr:from>
      <xdr:col>6</xdr:col>
      <xdr:colOff>127</xdr:colOff>
      <xdr:row>55</xdr:row>
      <xdr:rowOff>90170</xdr:rowOff>
    </xdr:from>
    <xdr:to>
      <xdr:col>6</xdr:col>
      <xdr:colOff>190627</xdr:colOff>
      <xdr:row>56</xdr:row>
      <xdr:rowOff>90170</xdr:rowOff>
    </xdr:to>
    <xdr:sp macro="_xll.PtreeEvent_ObjectClick" textlink="">
      <xdr:nvSpPr>
        <xdr:cNvPr id="82" name="PTObj_DNode_3_19">
          <a:extLst>
            <a:ext uri="{FF2B5EF4-FFF2-40B4-BE49-F238E27FC236}">
              <a16:creationId xmlns:a16="http://schemas.microsoft.com/office/drawing/2014/main" id="{2171939C-EFFC-42A3-AC1B-CA128F25799E}"/>
            </a:ext>
          </a:extLst>
        </xdr:cNvPr>
        <xdr:cNvSpPr/>
      </xdr:nvSpPr>
      <xdr:spPr>
        <a:xfrm rot="-5400000">
          <a:off x="12725527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35</xdr:row>
      <xdr:rowOff>90170</xdr:rowOff>
    </xdr:from>
    <xdr:to>
      <xdr:col>6</xdr:col>
      <xdr:colOff>190627</xdr:colOff>
      <xdr:row>36</xdr:row>
      <xdr:rowOff>90170</xdr:rowOff>
    </xdr:to>
    <xdr:sp macro="_xll.PtreeEvent_ObjectClick" textlink="">
      <xdr:nvSpPr>
        <xdr:cNvPr id="91" name="PTObj_DNode_3_11">
          <a:extLst>
            <a:ext uri="{FF2B5EF4-FFF2-40B4-BE49-F238E27FC236}">
              <a16:creationId xmlns:a16="http://schemas.microsoft.com/office/drawing/2014/main" id="{EAC96EE0-B16D-48FE-A892-0828D5ABEADF}"/>
            </a:ext>
          </a:extLst>
        </xdr:cNvPr>
        <xdr:cNvSpPr/>
      </xdr:nvSpPr>
      <xdr:spPr>
        <a:xfrm rot="-5400000">
          <a:off x="1272552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35</xdr:row>
      <xdr:rowOff>95107</xdr:rowOff>
    </xdr:from>
    <xdr:ext cx="1414876" cy="180627"/>
    <xdr:sp macro="_xll.PtreeEvent_ObjectClick" textlink="">
      <xdr:nvSpPr>
        <xdr:cNvPr id="94" name="PTObj_DBranchName_3_11">
          <a:extLst>
            <a:ext uri="{FF2B5EF4-FFF2-40B4-BE49-F238E27FC236}">
              <a16:creationId xmlns:a16="http://schemas.microsoft.com/office/drawing/2014/main" id="{0063231A-3C52-46C0-A221-FBC76A28B571}"/>
            </a:ext>
          </a:extLst>
        </xdr:cNvPr>
        <xdr:cNvSpPr txBox="1"/>
      </xdr:nvSpPr>
      <xdr:spPr>
        <a:xfrm>
          <a:off x="10034397" y="6191107"/>
          <a:ext cx="14148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to call Ann-Marie to tow</a:t>
          </a:r>
        </a:p>
      </xdr:txBody>
    </xdr:sp>
    <xdr:clientData/>
  </xdr:oneCellAnchor>
  <xdr:twoCellAnchor editAs="oneCell">
    <xdr:from>
      <xdr:col>5</xdr:col>
      <xdr:colOff>127</xdr:colOff>
      <xdr:row>19</xdr:row>
      <xdr:rowOff>90170</xdr:rowOff>
    </xdr:from>
    <xdr:to>
      <xdr:col>5</xdr:col>
      <xdr:colOff>190627</xdr:colOff>
      <xdr:row>20</xdr:row>
      <xdr:rowOff>90170</xdr:rowOff>
    </xdr:to>
    <xdr:sp macro="_xll.PtreeEvent_ObjectClick" textlink="">
      <xdr:nvSpPr>
        <xdr:cNvPr id="95" name="PTObj_DNode_3_9">
          <a:extLst>
            <a:ext uri="{FF2B5EF4-FFF2-40B4-BE49-F238E27FC236}">
              <a16:creationId xmlns:a16="http://schemas.microsoft.com/office/drawing/2014/main" id="{9654F860-7738-4E60-A0EF-678067B0FF8C}"/>
            </a:ext>
          </a:extLst>
        </xdr:cNvPr>
        <xdr:cNvSpPr/>
      </xdr:nvSpPr>
      <xdr:spPr>
        <a:xfrm>
          <a:off x="9753727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19</xdr:row>
      <xdr:rowOff>95107</xdr:rowOff>
    </xdr:from>
    <xdr:ext cx="586058" cy="180627"/>
    <xdr:sp macro="_xll.PtreeEvent_ObjectClick" textlink="">
      <xdr:nvSpPr>
        <xdr:cNvPr id="98" name="PTObj_DBranchName_3_9">
          <a:extLst>
            <a:ext uri="{FF2B5EF4-FFF2-40B4-BE49-F238E27FC236}">
              <a16:creationId xmlns:a16="http://schemas.microsoft.com/office/drawing/2014/main" id="{C967A88C-B18D-469F-BE32-C37DD24E84A4}"/>
            </a:ext>
          </a:extLst>
        </xdr:cNvPr>
        <xdr:cNvSpPr txBox="1"/>
      </xdr:nvSpPr>
      <xdr:spPr>
        <a:xfrm>
          <a:off x="7786497" y="3905107"/>
          <a:ext cx="5860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weather</a:t>
          </a:r>
        </a:p>
      </xdr:txBody>
    </xdr:sp>
    <xdr:clientData/>
  </xdr:oneCellAnchor>
  <xdr:twoCellAnchor editAs="oneCell">
    <xdr:from>
      <xdr:col>6</xdr:col>
      <xdr:colOff>127</xdr:colOff>
      <xdr:row>31</xdr:row>
      <xdr:rowOff>90170</xdr:rowOff>
    </xdr:from>
    <xdr:to>
      <xdr:col>6</xdr:col>
      <xdr:colOff>190627</xdr:colOff>
      <xdr:row>32</xdr:row>
      <xdr:rowOff>90170</xdr:rowOff>
    </xdr:to>
    <xdr:sp macro="_xll.PtreeEvent_ObjectClick" textlink="">
      <xdr:nvSpPr>
        <xdr:cNvPr id="99" name="PTObj_DNode_3_10">
          <a:extLst>
            <a:ext uri="{FF2B5EF4-FFF2-40B4-BE49-F238E27FC236}">
              <a16:creationId xmlns:a16="http://schemas.microsoft.com/office/drawing/2014/main" id="{02A1DE78-4137-45C9-928B-7011783D25C3}"/>
            </a:ext>
          </a:extLst>
        </xdr:cNvPr>
        <xdr:cNvSpPr/>
      </xdr:nvSpPr>
      <xdr:spPr>
        <a:xfrm>
          <a:off x="12725527" y="542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31</xdr:row>
      <xdr:rowOff>95107</xdr:rowOff>
    </xdr:from>
    <xdr:ext cx="1238994" cy="180627"/>
    <xdr:sp macro="_xll.PtreeEvent_ObjectClick" textlink="">
      <xdr:nvSpPr>
        <xdr:cNvPr id="102" name="PTObj_DBranchName_3_10">
          <a:extLst>
            <a:ext uri="{FF2B5EF4-FFF2-40B4-BE49-F238E27FC236}">
              <a16:creationId xmlns:a16="http://schemas.microsoft.com/office/drawing/2014/main" id="{820C3B85-4441-4DCC-81E9-EDBB94AACE4B}"/>
            </a:ext>
          </a:extLst>
        </xdr:cNvPr>
        <xdr:cNvSpPr txBox="1"/>
      </xdr:nvSpPr>
      <xdr:spPr>
        <a:xfrm>
          <a:off x="10034397" y="5429107"/>
          <a:ext cx="123899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to call Ann-Marie to tow</a:t>
          </a:r>
        </a:p>
      </xdr:txBody>
    </xdr:sp>
    <xdr:clientData/>
  </xdr:oneCellAnchor>
  <xdr:oneCellAnchor>
    <xdr:from>
      <xdr:col>6</xdr:col>
      <xdr:colOff>280797</xdr:colOff>
      <xdr:row>27</xdr:row>
      <xdr:rowOff>95107</xdr:rowOff>
    </xdr:from>
    <xdr:ext cx="720967" cy="180627"/>
    <xdr:sp macro="_xll.PtreeEvent_ObjectClick" textlink="">
      <xdr:nvSpPr>
        <xdr:cNvPr id="105" name="PTObj_DBranchName_3_12">
          <a:extLst>
            <a:ext uri="{FF2B5EF4-FFF2-40B4-BE49-F238E27FC236}">
              <a16:creationId xmlns:a16="http://schemas.microsoft.com/office/drawing/2014/main" id="{9A47D45D-AB2E-4FBE-9B7F-6811C3353422}"/>
            </a:ext>
          </a:extLst>
        </xdr:cNvPr>
        <xdr:cNvSpPr txBox="1"/>
      </xdr:nvSpPr>
      <xdr:spPr>
        <a:xfrm>
          <a:off x="13006197" y="4667107"/>
          <a:ext cx="720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Stay on the ship</a:t>
          </a:r>
        </a:p>
      </xdr:txBody>
    </xdr:sp>
    <xdr:clientData/>
  </xdr:oneCellAnchor>
  <xdr:oneCellAnchor>
    <xdr:from>
      <xdr:col>6</xdr:col>
      <xdr:colOff>280797</xdr:colOff>
      <xdr:row>33</xdr:row>
      <xdr:rowOff>95107</xdr:rowOff>
    </xdr:from>
    <xdr:ext cx="790986" cy="180627"/>
    <xdr:sp macro="_xll.PtreeEvent_ObjectClick" textlink="">
      <xdr:nvSpPr>
        <xdr:cNvPr id="108" name="PTObj_DBranchName_3_13">
          <a:extLst>
            <a:ext uri="{FF2B5EF4-FFF2-40B4-BE49-F238E27FC236}">
              <a16:creationId xmlns:a16="http://schemas.microsoft.com/office/drawing/2014/main" id="{10C3C745-5593-4C79-A532-A427C1945E63}"/>
            </a:ext>
          </a:extLst>
        </xdr:cNvPr>
        <xdr:cNvSpPr txBox="1"/>
      </xdr:nvSpPr>
      <xdr:spPr>
        <a:xfrm>
          <a:off x="13006197" y="5810107"/>
          <a:ext cx="79098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Abandon the ship</a:t>
          </a:r>
        </a:p>
      </xdr:txBody>
    </xdr:sp>
    <xdr:clientData/>
  </xdr:oneCellAnchor>
  <xdr:twoCellAnchor editAs="oneCell">
    <xdr:from>
      <xdr:col>5</xdr:col>
      <xdr:colOff>127</xdr:colOff>
      <xdr:row>39</xdr:row>
      <xdr:rowOff>90170</xdr:rowOff>
    </xdr:from>
    <xdr:to>
      <xdr:col>5</xdr:col>
      <xdr:colOff>190627</xdr:colOff>
      <xdr:row>40</xdr:row>
      <xdr:rowOff>90170</xdr:rowOff>
    </xdr:to>
    <xdr:sp macro="_xll.PtreeEvent_ObjectClick" textlink="">
      <xdr:nvSpPr>
        <xdr:cNvPr id="109" name="PTObj_DNode_3_6">
          <a:extLst>
            <a:ext uri="{FF2B5EF4-FFF2-40B4-BE49-F238E27FC236}">
              <a16:creationId xmlns:a16="http://schemas.microsoft.com/office/drawing/2014/main" id="{85AF92D3-8051-48F2-84C4-AFD34EF7FE4E}"/>
            </a:ext>
          </a:extLst>
        </xdr:cNvPr>
        <xdr:cNvSpPr/>
      </xdr:nvSpPr>
      <xdr:spPr>
        <a:xfrm rot="-5400000">
          <a:off x="975372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39</xdr:row>
      <xdr:rowOff>95107</xdr:rowOff>
    </xdr:from>
    <xdr:ext cx="1406668" cy="180627"/>
    <xdr:sp macro="_xll.PtreeEvent_ObjectClick" textlink="">
      <xdr:nvSpPr>
        <xdr:cNvPr id="112" name="PTObj_DBranchName_3_6">
          <a:extLst>
            <a:ext uri="{FF2B5EF4-FFF2-40B4-BE49-F238E27FC236}">
              <a16:creationId xmlns:a16="http://schemas.microsoft.com/office/drawing/2014/main" id="{50A95E85-0CDB-42B5-BE35-370A739FD8A6}"/>
            </a:ext>
          </a:extLst>
        </xdr:cNvPr>
        <xdr:cNvSpPr txBox="1"/>
      </xdr:nvSpPr>
      <xdr:spPr>
        <a:xfrm>
          <a:off x="7786497" y="6953107"/>
          <a:ext cx="14066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to call Ann Marie to tow</a:t>
          </a:r>
        </a:p>
      </xdr:txBody>
    </xdr:sp>
    <xdr:clientData/>
  </xdr:oneCellAnchor>
  <xdr:twoCellAnchor editAs="oneCell">
    <xdr:from>
      <xdr:col>6</xdr:col>
      <xdr:colOff>127</xdr:colOff>
      <xdr:row>49</xdr:row>
      <xdr:rowOff>90170</xdr:rowOff>
    </xdr:from>
    <xdr:to>
      <xdr:col>6</xdr:col>
      <xdr:colOff>190627</xdr:colOff>
      <xdr:row>50</xdr:row>
      <xdr:rowOff>90170</xdr:rowOff>
    </xdr:to>
    <xdr:sp macro="_xll.PtreeEvent_ObjectClick" textlink="">
      <xdr:nvSpPr>
        <xdr:cNvPr id="113" name="PTObj_DNode_3_18">
          <a:extLst>
            <a:ext uri="{FF2B5EF4-FFF2-40B4-BE49-F238E27FC236}">
              <a16:creationId xmlns:a16="http://schemas.microsoft.com/office/drawing/2014/main" id="{716D965F-0AF7-4755-A35A-6263B29B335E}"/>
            </a:ext>
          </a:extLst>
        </xdr:cNvPr>
        <xdr:cNvSpPr/>
      </xdr:nvSpPr>
      <xdr:spPr>
        <a:xfrm>
          <a:off x="12725527" y="771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51</xdr:row>
      <xdr:rowOff>90170</xdr:rowOff>
    </xdr:from>
    <xdr:to>
      <xdr:col>7</xdr:col>
      <xdr:colOff>190627</xdr:colOff>
      <xdr:row>52</xdr:row>
      <xdr:rowOff>90170</xdr:rowOff>
    </xdr:to>
    <xdr:sp macro="_xll.PtreeEvent_ObjectClick" textlink="">
      <xdr:nvSpPr>
        <xdr:cNvPr id="123" name="PTObj_DNode_3_17">
          <a:extLst>
            <a:ext uri="{FF2B5EF4-FFF2-40B4-BE49-F238E27FC236}">
              <a16:creationId xmlns:a16="http://schemas.microsoft.com/office/drawing/2014/main" id="{1BDC43BB-DA09-46E3-8BF0-4BB318718713}"/>
            </a:ext>
          </a:extLst>
        </xdr:cNvPr>
        <xdr:cNvSpPr/>
      </xdr:nvSpPr>
      <xdr:spPr>
        <a:xfrm rot="-5400000">
          <a:off x="14811502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51</xdr:row>
      <xdr:rowOff>95107</xdr:rowOff>
    </xdr:from>
    <xdr:ext cx="1373581" cy="180627"/>
    <xdr:sp macro="_xll.PtreeEvent_ObjectClick" textlink="">
      <xdr:nvSpPr>
        <xdr:cNvPr id="126" name="PTObj_DBranchName_3_17">
          <a:extLst>
            <a:ext uri="{FF2B5EF4-FFF2-40B4-BE49-F238E27FC236}">
              <a16:creationId xmlns:a16="http://schemas.microsoft.com/office/drawing/2014/main" id="{BF95779F-6714-4045-AEDB-43BB2D402230}"/>
            </a:ext>
          </a:extLst>
        </xdr:cNvPr>
        <xdr:cNvSpPr txBox="1"/>
      </xdr:nvSpPr>
      <xdr:spPr>
        <a:xfrm>
          <a:off x="13006197" y="9239107"/>
          <a:ext cx="13735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weather(abandon the ship)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90170</xdr:rowOff>
    </xdr:from>
    <xdr:to>
      <xdr:col>8</xdr:col>
      <xdr:colOff>190627</xdr:colOff>
      <xdr:row>24</xdr:row>
      <xdr:rowOff>90170</xdr:rowOff>
    </xdr:to>
    <xdr:sp macro="_xll.PtreeEvent_ObjectClick" textlink="">
      <xdr:nvSpPr>
        <xdr:cNvPr id="127" name="PTObj_DNode_3_14">
          <a:extLst>
            <a:ext uri="{FF2B5EF4-FFF2-40B4-BE49-F238E27FC236}">
              <a16:creationId xmlns:a16="http://schemas.microsoft.com/office/drawing/2014/main" id="{7445CFBF-E1BE-446C-9ED4-EF86A27CA59A}"/>
            </a:ext>
          </a:extLst>
        </xdr:cNvPr>
        <xdr:cNvSpPr/>
      </xdr:nvSpPr>
      <xdr:spPr>
        <a:xfrm>
          <a:off x="17497552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23</xdr:row>
      <xdr:rowOff>95107</xdr:rowOff>
    </xdr:from>
    <xdr:ext cx="1241173" cy="180627"/>
    <xdr:sp macro="_xll.PtreeEvent_ObjectClick" textlink="">
      <xdr:nvSpPr>
        <xdr:cNvPr id="130" name="PTObj_DBranchName_3_14">
          <a:extLst>
            <a:ext uri="{FF2B5EF4-FFF2-40B4-BE49-F238E27FC236}">
              <a16:creationId xmlns:a16="http://schemas.microsoft.com/office/drawing/2014/main" id="{71AB5F33-6C36-4CC5-A096-A8E87CD618B6}"/>
            </a:ext>
          </a:extLst>
        </xdr:cNvPr>
        <xdr:cNvSpPr txBox="1"/>
      </xdr:nvSpPr>
      <xdr:spPr>
        <a:xfrm>
          <a:off x="15482697" y="4286107"/>
          <a:ext cx="12411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Unable to maintain steerage</a:t>
          </a:r>
        </a:p>
      </xdr:txBody>
    </xdr:sp>
    <xdr:clientData/>
  </xdr:oneCellAnchor>
  <xdr:twoCellAnchor editAs="oneCell">
    <xdr:from>
      <xdr:col>9</xdr:col>
      <xdr:colOff>127</xdr:colOff>
      <xdr:row>21</xdr:row>
      <xdr:rowOff>90170</xdr:rowOff>
    </xdr:from>
    <xdr:to>
      <xdr:col>9</xdr:col>
      <xdr:colOff>190627</xdr:colOff>
      <xdr:row>22</xdr:row>
      <xdr:rowOff>90170</xdr:rowOff>
    </xdr:to>
    <xdr:sp macro="_xll.PtreeEvent_ObjectClick" textlink="">
      <xdr:nvSpPr>
        <xdr:cNvPr id="131" name="PTObj_DNode_3_20">
          <a:extLst>
            <a:ext uri="{FF2B5EF4-FFF2-40B4-BE49-F238E27FC236}">
              <a16:creationId xmlns:a16="http://schemas.microsoft.com/office/drawing/2014/main" id="{43F10DE5-6F72-4537-81E8-DD450553AC42}"/>
            </a:ext>
          </a:extLst>
        </xdr:cNvPr>
        <xdr:cNvSpPr/>
      </xdr:nvSpPr>
      <xdr:spPr>
        <a:xfrm rot="-5400000">
          <a:off x="1861197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21</xdr:row>
      <xdr:rowOff>95107</xdr:rowOff>
    </xdr:from>
    <xdr:ext cx="769570" cy="180627"/>
    <xdr:sp macro="_xll.PtreeEvent_ObjectClick" textlink="">
      <xdr:nvSpPr>
        <xdr:cNvPr id="134" name="PTObj_DBranchName_3_20">
          <a:extLst>
            <a:ext uri="{FF2B5EF4-FFF2-40B4-BE49-F238E27FC236}">
              <a16:creationId xmlns:a16="http://schemas.microsoft.com/office/drawing/2014/main" id="{2978EE3E-BCA3-448F-8A7F-78E3D01075FA}"/>
            </a:ext>
          </a:extLst>
        </xdr:cNvPr>
        <xdr:cNvSpPr txBox="1"/>
      </xdr:nvSpPr>
      <xdr:spPr>
        <a:xfrm>
          <a:off x="17778222" y="4286107"/>
          <a:ext cx="76957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Ship pull through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90170</xdr:rowOff>
    </xdr:from>
    <xdr:to>
      <xdr:col>9</xdr:col>
      <xdr:colOff>190627</xdr:colOff>
      <xdr:row>26</xdr:row>
      <xdr:rowOff>90170</xdr:rowOff>
    </xdr:to>
    <xdr:sp macro="_xll.PtreeEvent_ObjectClick" textlink="">
      <xdr:nvSpPr>
        <xdr:cNvPr id="135" name="PTObj_DNode_3_21">
          <a:extLst>
            <a:ext uri="{FF2B5EF4-FFF2-40B4-BE49-F238E27FC236}">
              <a16:creationId xmlns:a16="http://schemas.microsoft.com/office/drawing/2014/main" id="{B10758F8-A222-492A-8E27-FE8C58322710}"/>
            </a:ext>
          </a:extLst>
        </xdr:cNvPr>
        <xdr:cNvSpPr/>
      </xdr:nvSpPr>
      <xdr:spPr>
        <a:xfrm rot="-5400000">
          <a:off x="1888820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25</xdr:row>
      <xdr:rowOff>95107</xdr:rowOff>
    </xdr:from>
    <xdr:ext cx="1157625" cy="180627"/>
    <xdr:sp macro="_xll.PtreeEvent_ObjectClick" textlink="">
      <xdr:nvSpPr>
        <xdr:cNvPr id="138" name="PTObj_DBranchName_3_21">
          <a:extLst>
            <a:ext uri="{FF2B5EF4-FFF2-40B4-BE49-F238E27FC236}">
              <a16:creationId xmlns:a16="http://schemas.microsoft.com/office/drawing/2014/main" id="{6B8F7D34-ABE3-435C-AAEA-5C129E537751}"/>
            </a:ext>
          </a:extLst>
        </xdr:cNvPr>
        <xdr:cNvSpPr txBox="1"/>
      </xdr:nvSpPr>
      <xdr:spPr>
        <a:xfrm>
          <a:off x="17778222" y="5048107"/>
          <a:ext cx="11576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Ship does not pull through</a:t>
          </a:r>
        </a:p>
      </xdr:txBody>
    </xdr:sp>
    <xdr:clientData/>
  </xdr:oneCellAnchor>
  <xdr:twoCellAnchor editAs="oneCell">
    <xdr:from>
      <xdr:col>5</xdr:col>
      <xdr:colOff>127</xdr:colOff>
      <xdr:row>53</xdr:row>
      <xdr:rowOff>90170</xdr:rowOff>
    </xdr:from>
    <xdr:to>
      <xdr:col>5</xdr:col>
      <xdr:colOff>190627</xdr:colOff>
      <xdr:row>54</xdr:row>
      <xdr:rowOff>90170</xdr:rowOff>
    </xdr:to>
    <xdr:sp macro="_xll.PtreeEvent_ObjectClick" textlink="">
      <xdr:nvSpPr>
        <xdr:cNvPr id="139" name="PTObj_DNode_3_7">
          <a:extLst>
            <a:ext uri="{FF2B5EF4-FFF2-40B4-BE49-F238E27FC236}">
              <a16:creationId xmlns:a16="http://schemas.microsoft.com/office/drawing/2014/main" id="{0544C601-7E18-4550-A287-ADA6560C2C92}"/>
            </a:ext>
          </a:extLst>
        </xdr:cNvPr>
        <xdr:cNvSpPr/>
      </xdr:nvSpPr>
      <xdr:spPr>
        <a:xfrm>
          <a:off x="9753727" y="9615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53</xdr:row>
      <xdr:rowOff>95107</xdr:rowOff>
    </xdr:from>
    <xdr:ext cx="1238994" cy="180627"/>
    <xdr:sp macro="_xll.PtreeEvent_ObjectClick" textlink="">
      <xdr:nvSpPr>
        <xdr:cNvPr id="142" name="PTObj_DBranchName_3_7">
          <a:extLst>
            <a:ext uri="{FF2B5EF4-FFF2-40B4-BE49-F238E27FC236}">
              <a16:creationId xmlns:a16="http://schemas.microsoft.com/office/drawing/2014/main" id="{354EF8C4-5D4A-439B-A535-AE33BE5A90D7}"/>
            </a:ext>
          </a:extLst>
        </xdr:cNvPr>
        <xdr:cNvSpPr txBox="1"/>
      </xdr:nvSpPr>
      <xdr:spPr>
        <a:xfrm>
          <a:off x="7786497" y="9620107"/>
          <a:ext cx="123899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to call Ann-Marie to tow</a:t>
          </a:r>
        </a:p>
      </xdr:txBody>
    </xdr:sp>
    <xdr:clientData/>
  </xdr:oneCellAnchor>
  <xdr:oneCellAnchor>
    <xdr:from>
      <xdr:col>5</xdr:col>
      <xdr:colOff>280797</xdr:colOff>
      <xdr:row>49</xdr:row>
      <xdr:rowOff>95107</xdr:rowOff>
    </xdr:from>
    <xdr:ext cx="720968" cy="180627"/>
    <xdr:sp macro="_xll.PtreeEvent_ObjectClick" textlink="">
      <xdr:nvSpPr>
        <xdr:cNvPr id="145" name="PTObj_DBranchName_3_18">
          <a:extLst>
            <a:ext uri="{FF2B5EF4-FFF2-40B4-BE49-F238E27FC236}">
              <a16:creationId xmlns:a16="http://schemas.microsoft.com/office/drawing/2014/main" id="{7CB6F2B8-1E48-4FF4-90D4-3CA6B5D21957}"/>
            </a:ext>
          </a:extLst>
        </xdr:cNvPr>
        <xdr:cNvSpPr txBox="1"/>
      </xdr:nvSpPr>
      <xdr:spPr>
        <a:xfrm>
          <a:off x="10034397" y="8858107"/>
          <a:ext cx="7209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Stay on the ship</a:t>
          </a:r>
        </a:p>
      </xdr:txBody>
    </xdr:sp>
    <xdr:clientData/>
  </xdr:oneCellAnchor>
  <xdr:oneCellAnchor>
    <xdr:from>
      <xdr:col>5</xdr:col>
      <xdr:colOff>280797</xdr:colOff>
      <xdr:row>55</xdr:row>
      <xdr:rowOff>95107</xdr:rowOff>
    </xdr:from>
    <xdr:ext cx="790986" cy="180627"/>
    <xdr:sp macro="_xll.PtreeEvent_ObjectClick" textlink="">
      <xdr:nvSpPr>
        <xdr:cNvPr id="148" name="PTObj_DBranchName_3_19">
          <a:extLst>
            <a:ext uri="{FF2B5EF4-FFF2-40B4-BE49-F238E27FC236}">
              <a16:creationId xmlns:a16="http://schemas.microsoft.com/office/drawing/2014/main" id="{586CBD29-B40D-4296-BD58-DE19CDA0A200}"/>
            </a:ext>
          </a:extLst>
        </xdr:cNvPr>
        <xdr:cNvSpPr txBox="1"/>
      </xdr:nvSpPr>
      <xdr:spPr>
        <a:xfrm>
          <a:off x="10034397" y="10001107"/>
          <a:ext cx="7909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Abandon the ship</a:t>
          </a:r>
        </a:p>
      </xdr:txBody>
    </xdr:sp>
    <xdr:clientData/>
  </xdr:oneCellAnchor>
  <xdr:twoCellAnchor editAs="oneCell">
    <xdr:from>
      <xdr:col>7</xdr:col>
      <xdr:colOff>127</xdr:colOff>
      <xdr:row>45</xdr:row>
      <xdr:rowOff>90170</xdr:rowOff>
    </xdr:from>
    <xdr:to>
      <xdr:col>7</xdr:col>
      <xdr:colOff>190627</xdr:colOff>
      <xdr:row>46</xdr:row>
      <xdr:rowOff>90170</xdr:rowOff>
    </xdr:to>
    <xdr:sp macro="_xll.PtreeEvent_ObjectClick" textlink="">
      <xdr:nvSpPr>
        <xdr:cNvPr id="149" name="PTObj_DNode_3_16">
          <a:extLst>
            <a:ext uri="{FF2B5EF4-FFF2-40B4-BE49-F238E27FC236}">
              <a16:creationId xmlns:a16="http://schemas.microsoft.com/office/drawing/2014/main" id="{E6F8BFF7-596B-4F39-B40D-05292F3D6F24}"/>
            </a:ext>
          </a:extLst>
        </xdr:cNvPr>
        <xdr:cNvSpPr/>
      </xdr:nvSpPr>
      <xdr:spPr>
        <a:xfrm>
          <a:off x="15202027" y="847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45</xdr:row>
      <xdr:rowOff>95107</xdr:rowOff>
    </xdr:from>
    <xdr:ext cx="654089" cy="180627"/>
    <xdr:sp macro="_xll.PtreeEvent_ObjectClick" textlink="">
      <xdr:nvSpPr>
        <xdr:cNvPr id="152" name="PTObj_DBranchName_3_16">
          <a:extLst>
            <a:ext uri="{FF2B5EF4-FFF2-40B4-BE49-F238E27FC236}">
              <a16:creationId xmlns:a16="http://schemas.microsoft.com/office/drawing/2014/main" id="{0071E755-B6AD-4DA2-9A03-4A981032E4E3}"/>
            </a:ext>
          </a:extLst>
        </xdr:cNvPr>
        <xdr:cNvSpPr txBox="1"/>
      </xdr:nvSpPr>
      <xdr:spPr>
        <a:xfrm>
          <a:off x="13006197" y="8477107"/>
          <a:ext cx="6540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8</xdr:col>
      <xdr:colOff>127</xdr:colOff>
      <xdr:row>43</xdr:row>
      <xdr:rowOff>90170</xdr:rowOff>
    </xdr:from>
    <xdr:to>
      <xdr:col>8</xdr:col>
      <xdr:colOff>190627</xdr:colOff>
      <xdr:row>44</xdr:row>
      <xdr:rowOff>90170</xdr:rowOff>
    </xdr:to>
    <xdr:sp macro="_xll.PtreeEvent_ObjectClick" textlink="">
      <xdr:nvSpPr>
        <xdr:cNvPr id="153" name="PTObj_DNode_3_22">
          <a:extLst>
            <a:ext uri="{FF2B5EF4-FFF2-40B4-BE49-F238E27FC236}">
              <a16:creationId xmlns:a16="http://schemas.microsoft.com/office/drawing/2014/main" id="{E22819AB-C891-44B1-A4F0-D73345584849}"/>
            </a:ext>
          </a:extLst>
        </xdr:cNvPr>
        <xdr:cNvSpPr/>
      </xdr:nvSpPr>
      <xdr:spPr>
        <a:xfrm rot="-5400000">
          <a:off x="17497552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43</xdr:row>
      <xdr:rowOff>95107</xdr:rowOff>
    </xdr:from>
    <xdr:ext cx="1639616" cy="180627"/>
    <xdr:sp macro="_xll.PtreeEvent_ObjectClick" textlink="">
      <xdr:nvSpPr>
        <xdr:cNvPr id="156" name="PTObj_DBranchName_3_22">
          <a:extLst>
            <a:ext uri="{FF2B5EF4-FFF2-40B4-BE49-F238E27FC236}">
              <a16:creationId xmlns:a16="http://schemas.microsoft.com/office/drawing/2014/main" id="{BF42E04E-2E14-47E1-8270-C9213979A7E7}"/>
            </a:ext>
          </a:extLst>
        </xdr:cNvPr>
        <xdr:cNvSpPr txBox="1"/>
      </xdr:nvSpPr>
      <xdr:spPr>
        <a:xfrm>
          <a:off x="15482697" y="8477107"/>
          <a:ext cx="163961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foundering on the South African coast</a:t>
          </a:r>
        </a:p>
      </xdr:txBody>
    </xdr:sp>
    <xdr:clientData/>
  </xdr:oneCellAnchor>
  <xdr:twoCellAnchor editAs="oneCell">
    <xdr:from>
      <xdr:col>8</xdr:col>
      <xdr:colOff>127</xdr:colOff>
      <xdr:row>47</xdr:row>
      <xdr:rowOff>90170</xdr:rowOff>
    </xdr:from>
    <xdr:to>
      <xdr:col>8</xdr:col>
      <xdr:colOff>190627</xdr:colOff>
      <xdr:row>48</xdr:row>
      <xdr:rowOff>90170</xdr:rowOff>
    </xdr:to>
    <xdr:sp macro="_xll.PtreeEvent_ObjectClick" textlink="">
      <xdr:nvSpPr>
        <xdr:cNvPr id="157" name="PTObj_DNode_3_23">
          <a:extLst>
            <a:ext uri="{FF2B5EF4-FFF2-40B4-BE49-F238E27FC236}">
              <a16:creationId xmlns:a16="http://schemas.microsoft.com/office/drawing/2014/main" id="{2C30C84D-9F84-45F7-AA79-B14C6A4E41E8}"/>
            </a:ext>
          </a:extLst>
        </xdr:cNvPr>
        <xdr:cNvSpPr/>
      </xdr:nvSpPr>
      <xdr:spPr>
        <a:xfrm rot="-5400000">
          <a:off x="17497552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47</xdr:row>
      <xdr:rowOff>95107</xdr:rowOff>
    </xdr:from>
    <xdr:ext cx="1423724" cy="180627"/>
    <xdr:sp macro="_xll.PtreeEvent_ObjectClick" textlink="">
      <xdr:nvSpPr>
        <xdr:cNvPr id="160" name="PTObj_DBranchName_3_23">
          <a:extLst>
            <a:ext uri="{FF2B5EF4-FFF2-40B4-BE49-F238E27FC236}">
              <a16:creationId xmlns:a16="http://schemas.microsoft.com/office/drawing/2014/main" id="{700408AC-7395-4718-A13A-3B5D68B1AE88}"/>
            </a:ext>
          </a:extLst>
        </xdr:cNvPr>
        <xdr:cNvSpPr txBox="1"/>
      </xdr:nvSpPr>
      <xdr:spPr>
        <a:xfrm>
          <a:off x="15482697" y="9239107"/>
          <a:ext cx="14237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drifting off into the Indian Ocean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28</xdr:row>
      <xdr:rowOff>185420</xdr:rowOff>
    </xdr:from>
    <xdr:to>
      <xdr:col>4</xdr:col>
      <xdr:colOff>127</xdr:colOff>
      <xdr:row>28</xdr:row>
      <xdr:rowOff>185420</xdr:rowOff>
    </xdr:to>
    <xdr:cxnSp macro="_xll.PtreeEvent_ObjectClick">
      <xdr:nvCxnSpPr>
        <xdr:cNvPr id="66" name="PTObj_DBranchHLine_2_12">
          <a:extLst>
            <a:ext uri="{FF2B5EF4-FFF2-40B4-BE49-F238E27FC236}">
              <a16:creationId xmlns:a16="http://schemas.microsoft.com/office/drawing/2014/main" id="{EA42C864-2A6F-4D7E-B5B2-2AB44EA09683}"/>
            </a:ext>
          </a:extLst>
        </xdr:cNvPr>
        <xdr:cNvCxnSpPr/>
      </xdr:nvCxnSpPr>
      <xdr:spPr>
        <a:xfrm>
          <a:off x="6272022" y="628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28</xdr:row>
      <xdr:rowOff>185420</xdr:rowOff>
    </xdr:to>
    <xdr:cxnSp macro="_xll.PtreeEvent_ObjectClick">
      <xdr:nvCxnSpPr>
        <xdr:cNvPr id="65" name="PTObj_DBranchDLine_2_12">
          <a:extLst>
            <a:ext uri="{FF2B5EF4-FFF2-40B4-BE49-F238E27FC236}">
              <a16:creationId xmlns:a16="http://schemas.microsoft.com/office/drawing/2014/main" id="{DA62C298-CD20-429B-B932-92028E99C3C0}"/>
            </a:ext>
          </a:extLst>
        </xdr:cNvPr>
        <xdr:cNvCxnSpPr/>
      </xdr:nvCxnSpPr>
      <xdr:spPr>
        <a:xfrm>
          <a:off x="6119622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62" name="PTObj_DBranchHLine_2_11">
          <a:extLst>
            <a:ext uri="{FF2B5EF4-FFF2-40B4-BE49-F238E27FC236}">
              <a16:creationId xmlns:a16="http://schemas.microsoft.com/office/drawing/2014/main" id="{E93A0F6B-A9C3-4AFD-A5FC-998593A07457}"/>
            </a:ext>
          </a:extLst>
        </xdr:cNvPr>
        <xdr:cNvCxnSpPr/>
      </xdr:nvCxnSpPr>
      <xdr:spPr>
        <a:xfrm>
          <a:off x="6272022" y="5519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24</xdr:row>
      <xdr:rowOff>185420</xdr:rowOff>
    </xdr:from>
    <xdr:to>
      <xdr:col>3</xdr:col>
      <xdr:colOff>242697</xdr:colOff>
      <xdr:row>26</xdr:row>
      <xdr:rowOff>180340</xdr:rowOff>
    </xdr:to>
    <xdr:cxnSp macro="_xll.PtreeEvent_ObjectClick">
      <xdr:nvCxnSpPr>
        <xdr:cNvPr id="61" name="PTObj_DBranchDLine_2_11">
          <a:extLst>
            <a:ext uri="{FF2B5EF4-FFF2-40B4-BE49-F238E27FC236}">
              <a16:creationId xmlns:a16="http://schemas.microsoft.com/office/drawing/2014/main" id="{835D512E-1E33-4CDB-BF09-7B212A8A5862}"/>
            </a:ext>
          </a:extLst>
        </xdr:cNvPr>
        <xdr:cNvCxnSpPr/>
      </xdr:nvCxnSpPr>
      <xdr:spPr>
        <a:xfrm flipV="1">
          <a:off x="6119622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26</xdr:row>
      <xdr:rowOff>185420</xdr:rowOff>
    </xdr:from>
    <xdr:to>
      <xdr:col>3</xdr:col>
      <xdr:colOff>127</xdr:colOff>
      <xdr:row>26</xdr:row>
      <xdr:rowOff>185420</xdr:rowOff>
    </xdr:to>
    <xdr:cxnSp macro="_xll.PtreeEvent_ObjectClick">
      <xdr:nvCxnSpPr>
        <xdr:cNvPr id="58" name="PTObj_DBranchHLine_2_8">
          <a:extLst>
            <a:ext uri="{FF2B5EF4-FFF2-40B4-BE49-F238E27FC236}">
              <a16:creationId xmlns:a16="http://schemas.microsoft.com/office/drawing/2014/main" id="{8328CD38-1B9D-4DEA-A14A-5BC8E5FE0D1C}"/>
            </a:ext>
          </a:extLst>
        </xdr:cNvPr>
        <xdr:cNvCxnSpPr/>
      </xdr:nvCxnSpPr>
      <xdr:spPr>
        <a:xfrm>
          <a:off x="4538472" y="5519420"/>
          <a:ext cx="1490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180340</xdr:rowOff>
    </xdr:from>
    <xdr:to>
      <xdr:col>2</xdr:col>
      <xdr:colOff>242697</xdr:colOff>
      <xdr:row>26</xdr:row>
      <xdr:rowOff>185420</xdr:rowOff>
    </xdr:to>
    <xdr:cxnSp macro="_xll.PtreeEvent_ObjectClick">
      <xdr:nvCxnSpPr>
        <xdr:cNvPr id="57" name="PTObj_DBranchDLine_2_8">
          <a:extLst>
            <a:ext uri="{FF2B5EF4-FFF2-40B4-BE49-F238E27FC236}">
              <a16:creationId xmlns:a16="http://schemas.microsoft.com/office/drawing/2014/main" id="{C5CD0E26-1649-467E-BFA9-4A79E5F61BEB}"/>
            </a:ext>
          </a:extLst>
        </xdr:cNvPr>
        <xdr:cNvCxnSpPr/>
      </xdr:nvCxnSpPr>
      <xdr:spPr>
        <a:xfrm>
          <a:off x="4386072" y="5133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20</xdr:row>
      <xdr:rowOff>185420</xdr:rowOff>
    </xdr:from>
    <xdr:to>
      <xdr:col>4</xdr:col>
      <xdr:colOff>127</xdr:colOff>
      <xdr:row>20</xdr:row>
      <xdr:rowOff>185420</xdr:rowOff>
    </xdr:to>
    <xdr:cxnSp macro="_xll.PtreeEvent_ObjectClick">
      <xdr:nvCxnSpPr>
        <xdr:cNvPr id="54" name="PTObj_DBranchHLine_2_10">
          <a:extLst>
            <a:ext uri="{FF2B5EF4-FFF2-40B4-BE49-F238E27FC236}">
              <a16:creationId xmlns:a16="http://schemas.microsoft.com/office/drawing/2014/main" id="{EB9D51E3-CD1E-47D5-B26B-0FD4B4308D83}"/>
            </a:ext>
          </a:extLst>
        </xdr:cNvPr>
        <xdr:cNvCxnSpPr/>
      </xdr:nvCxnSpPr>
      <xdr:spPr>
        <a:xfrm>
          <a:off x="6272022" y="4757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18</xdr:row>
      <xdr:rowOff>180340</xdr:rowOff>
    </xdr:from>
    <xdr:to>
      <xdr:col>3</xdr:col>
      <xdr:colOff>242697</xdr:colOff>
      <xdr:row>20</xdr:row>
      <xdr:rowOff>185420</xdr:rowOff>
    </xdr:to>
    <xdr:cxnSp macro="_xll.PtreeEvent_ObjectClick">
      <xdr:nvCxnSpPr>
        <xdr:cNvPr id="53" name="PTObj_DBranchDLine_2_10">
          <a:extLst>
            <a:ext uri="{FF2B5EF4-FFF2-40B4-BE49-F238E27FC236}">
              <a16:creationId xmlns:a16="http://schemas.microsoft.com/office/drawing/2014/main" id="{A832CFE4-3A56-48C6-AD6F-D3D17ECF0B88}"/>
            </a:ext>
          </a:extLst>
        </xdr:cNvPr>
        <xdr:cNvCxnSpPr/>
      </xdr:nvCxnSpPr>
      <xdr:spPr>
        <a:xfrm>
          <a:off x="6119622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</xdr:row>
      <xdr:rowOff>185420</xdr:rowOff>
    </xdr:from>
    <xdr:to>
      <xdr:col>4</xdr:col>
      <xdr:colOff>127</xdr:colOff>
      <xdr:row>16</xdr:row>
      <xdr:rowOff>185420</xdr:rowOff>
    </xdr:to>
    <xdr:cxnSp macro="_xll.PtreeEvent_ObjectClick">
      <xdr:nvCxnSpPr>
        <xdr:cNvPr id="50" name="PTObj_DBranchHLine_2_9">
          <a:extLst>
            <a:ext uri="{FF2B5EF4-FFF2-40B4-BE49-F238E27FC236}">
              <a16:creationId xmlns:a16="http://schemas.microsoft.com/office/drawing/2014/main" id="{822D133D-BA98-46D6-A3F7-21899689027C}"/>
            </a:ext>
          </a:extLst>
        </xdr:cNvPr>
        <xdr:cNvCxnSpPr/>
      </xdr:nvCxnSpPr>
      <xdr:spPr>
        <a:xfrm>
          <a:off x="6272022" y="3995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16</xdr:row>
      <xdr:rowOff>185420</xdr:rowOff>
    </xdr:from>
    <xdr:to>
      <xdr:col>3</xdr:col>
      <xdr:colOff>242697</xdr:colOff>
      <xdr:row>18</xdr:row>
      <xdr:rowOff>180340</xdr:rowOff>
    </xdr:to>
    <xdr:cxnSp macro="_xll.PtreeEvent_ObjectClick">
      <xdr:nvCxnSpPr>
        <xdr:cNvPr id="49" name="PTObj_DBranchDLine_2_9">
          <a:extLst>
            <a:ext uri="{FF2B5EF4-FFF2-40B4-BE49-F238E27FC236}">
              <a16:creationId xmlns:a16="http://schemas.microsoft.com/office/drawing/2014/main" id="{755A5BF3-51CB-4CF6-83C3-3E78CF9C5069}"/>
            </a:ext>
          </a:extLst>
        </xdr:cNvPr>
        <xdr:cNvCxnSpPr/>
      </xdr:nvCxnSpPr>
      <xdr:spPr>
        <a:xfrm flipV="1">
          <a:off x="611962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18</xdr:row>
      <xdr:rowOff>185420</xdr:rowOff>
    </xdr:from>
    <xdr:to>
      <xdr:col>3</xdr:col>
      <xdr:colOff>127</xdr:colOff>
      <xdr:row>18</xdr:row>
      <xdr:rowOff>185420</xdr:rowOff>
    </xdr:to>
    <xdr:cxnSp macro="_xll.PtreeEvent_ObjectClick">
      <xdr:nvCxnSpPr>
        <xdr:cNvPr id="46" name="PTObj_DBranchHLine_2_7">
          <a:extLst>
            <a:ext uri="{FF2B5EF4-FFF2-40B4-BE49-F238E27FC236}">
              <a16:creationId xmlns:a16="http://schemas.microsoft.com/office/drawing/2014/main" id="{CFECE9BC-AC08-4C98-B3E4-11637C9C2047}"/>
            </a:ext>
          </a:extLst>
        </xdr:cNvPr>
        <xdr:cNvCxnSpPr/>
      </xdr:nvCxnSpPr>
      <xdr:spPr>
        <a:xfrm>
          <a:off x="4538472" y="3995420"/>
          <a:ext cx="1490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18</xdr:row>
      <xdr:rowOff>185420</xdr:rowOff>
    </xdr:from>
    <xdr:to>
      <xdr:col>2</xdr:col>
      <xdr:colOff>242697</xdr:colOff>
      <xdr:row>22</xdr:row>
      <xdr:rowOff>180340</xdr:rowOff>
    </xdr:to>
    <xdr:cxnSp macro="_xll.PtreeEvent_ObjectClick">
      <xdr:nvCxnSpPr>
        <xdr:cNvPr id="45" name="PTObj_DBranchDLine_2_7">
          <a:extLst>
            <a:ext uri="{FF2B5EF4-FFF2-40B4-BE49-F238E27FC236}">
              <a16:creationId xmlns:a16="http://schemas.microsoft.com/office/drawing/2014/main" id="{70453DA4-0070-46C8-9CD4-A089F7676E10}"/>
            </a:ext>
          </a:extLst>
        </xdr:cNvPr>
        <xdr:cNvCxnSpPr/>
      </xdr:nvCxnSpPr>
      <xdr:spPr>
        <a:xfrm flipV="1">
          <a:off x="438607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22</xdr:row>
      <xdr:rowOff>185420</xdr:rowOff>
    </xdr:from>
    <xdr:to>
      <xdr:col>2</xdr:col>
      <xdr:colOff>127</xdr:colOff>
      <xdr:row>22</xdr:row>
      <xdr:rowOff>185420</xdr:rowOff>
    </xdr:to>
    <xdr:cxnSp macro="_xll.PtreeEvent_ObjectClick">
      <xdr:nvCxnSpPr>
        <xdr:cNvPr id="34" name="PTObj_DBranchHLine_2_3">
          <a:extLst>
            <a:ext uri="{FF2B5EF4-FFF2-40B4-BE49-F238E27FC236}">
              <a16:creationId xmlns:a16="http://schemas.microsoft.com/office/drawing/2014/main" id="{BF7EE9E6-2D3E-4D1F-BDB5-AFF7DC6B1710}"/>
            </a:ext>
          </a:extLst>
        </xdr:cNvPr>
        <xdr:cNvCxnSpPr/>
      </xdr:nvCxnSpPr>
      <xdr:spPr>
        <a:xfrm>
          <a:off x="2442972" y="3995420"/>
          <a:ext cx="18529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14</xdr:row>
      <xdr:rowOff>180340</xdr:rowOff>
    </xdr:from>
    <xdr:to>
      <xdr:col>1</xdr:col>
      <xdr:colOff>242697</xdr:colOff>
      <xdr:row>22</xdr:row>
      <xdr:rowOff>185420</xdr:rowOff>
    </xdr:to>
    <xdr:cxnSp macro="_xll.PtreeEvent_ObjectClick">
      <xdr:nvCxnSpPr>
        <xdr:cNvPr id="33" name="PTObj_DBranchDLine_2_3">
          <a:extLst>
            <a:ext uri="{FF2B5EF4-FFF2-40B4-BE49-F238E27FC236}">
              <a16:creationId xmlns:a16="http://schemas.microsoft.com/office/drawing/2014/main" id="{9E21F30B-36FE-416D-924E-A45712E7918F}"/>
            </a:ext>
          </a:extLst>
        </xdr:cNvPr>
        <xdr:cNvCxnSpPr/>
      </xdr:nvCxnSpPr>
      <xdr:spPr>
        <a:xfrm>
          <a:off x="2290572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12</xdr:row>
      <xdr:rowOff>185420</xdr:rowOff>
    </xdr:from>
    <xdr:to>
      <xdr:col>3</xdr:col>
      <xdr:colOff>127</xdr:colOff>
      <xdr:row>12</xdr:row>
      <xdr:rowOff>185420</xdr:rowOff>
    </xdr:to>
    <xdr:cxnSp macro="_xll.PtreeEvent_ObjectClick">
      <xdr:nvCxnSpPr>
        <xdr:cNvPr id="30" name="PTObj_DBranchHLine_2_6">
          <a:extLst>
            <a:ext uri="{FF2B5EF4-FFF2-40B4-BE49-F238E27FC236}">
              <a16:creationId xmlns:a16="http://schemas.microsoft.com/office/drawing/2014/main" id="{EED21ABF-B94A-4AAA-B694-09EE2A0286C9}"/>
            </a:ext>
          </a:extLst>
        </xdr:cNvPr>
        <xdr:cNvCxnSpPr/>
      </xdr:nvCxnSpPr>
      <xdr:spPr>
        <a:xfrm>
          <a:off x="4538472" y="3233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180340</xdr:rowOff>
    </xdr:from>
    <xdr:to>
      <xdr:col>2</xdr:col>
      <xdr:colOff>242697</xdr:colOff>
      <xdr:row>12</xdr:row>
      <xdr:rowOff>185420</xdr:rowOff>
    </xdr:to>
    <xdr:cxnSp macro="_xll.PtreeEvent_ObjectClick">
      <xdr:nvCxnSpPr>
        <xdr:cNvPr id="29" name="PTObj_DBranchDLine_2_6">
          <a:extLst>
            <a:ext uri="{FF2B5EF4-FFF2-40B4-BE49-F238E27FC236}">
              <a16:creationId xmlns:a16="http://schemas.microsoft.com/office/drawing/2014/main" id="{E5BE2768-34F5-4EA8-98E1-A734C31C0C68}"/>
            </a:ext>
          </a:extLst>
        </xdr:cNvPr>
        <xdr:cNvCxnSpPr/>
      </xdr:nvCxnSpPr>
      <xdr:spPr>
        <a:xfrm>
          <a:off x="4386072" y="2847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8</xdr:row>
      <xdr:rowOff>185420</xdr:rowOff>
    </xdr:from>
    <xdr:to>
      <xdr:col>3</xdr:col>
      <xdr:colOff>127</xdr:colOff>
      <xdr:row>8</xdr:row>
      <xdr:rowOff>185420</xdr:rowOff>
    </xdr:to>
    <xdr:cxnSp macro="_xll.PtreeEvent_ObjectClick">
      <xdr:nvCxnSpPr>
        <xdr:cNvPr id="26" name="PTObj_DBranchHLine_2_5">
          <a:extLst>
            <a:ext uri="{FF2B5EF4-FFF2-40B4-BE49-F238E27FC236}">
              <a16:creationId xmlns:a16="http://schemas.microsoft.com/office/drawing/2014/main" id="{8ABF2F05-EFD0-4B3C-B8F1-6B6D7E7FFB37}"/>
            </a:ext>
          </a:extLst>
        </xdr:cNvPr>
        <xdr:cNvCxnSpPr/>
      </xdr:nvCxnSpPr>
      <xdr:spPr>
        <a:xfrm>
          <a:off x="4538472" y="2471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8</xdr:row>
      <xdr:rowOff>185420</xdr:rowOff>
    </xdr:from>
    <xdr:to>
      <xdr:col>2</xdr:col>
      <xdr:colOff>242697</xdr:colOff>
      <xdr:row>10</xdr:row>
      <xdr:rowOff>180340</xdr:rowOff>
    </xdr:to>
    <xdr:cxnSp macro="_xll.PtreeEvent_ObjectClick">
      <xdr:nvCxnSpPr>
        <xdr:cNvPr id="25" name="PTObj_DBranchDLine_2_5">
          <a:extLst>
            <a:ext uri="{FF2B5EF4-FFF2-40B4-BE49-F238E27FC236}">
              <a16:creationId xmlns:a16="http://schemas.microsoft.com/office/drawing/2014/main" id="{6CE7D67E-6C07-48C5-BF6C-3606ACEDCF12}"/>
            </a:ext>
          </a:extLst>
        </xdr:cNvPr>
        <xdr:cNvCxnSpPr/>
      </xdr:nvCxnSpPr>
      <xdr:spPr>
        <a:xfrm flipV="1">
          <a:off x="4386072" y="2471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10</xdr:row>
      <xdr:rowOff>185420</xdr:rowOff>
    </xdr:from>
    <xdr:to>
      <xdr:col>2</xdr:col>
      <xdr:colOff>127</xdr:colOff>
      <xdr:row>10</xdr:row>
      <xdr:rowOff>185420</xdr:rowOff>
    </xdr:to>
    <xdr:cxnSp macro="_xll.PtreeEvent_ObjectClick">
      <xdr:nvCxnSpPr>
        <xdr:cNvPr id="22" name="PTObj_DBranchHLine_2_2">
          <a:extLst>
            <a:ext uri="{FF2B5EF4-FFF2-40B4-BE49-F238E27FC236}">
              <a16:creationId xmlns:a16="http://schemas.microsoft.com/office/drawing/2014/main" id="{F3529DD7-2046-419B-A355-926C3384C8C8}"/>
            </a:ext>
          </a:extLst>
        </xdr:cNvPr>
        <xdr:cNvCxnSpPr/>
      </xdr:nvCxnSpPr>
      <xdr:spPr>
        <a:xfrm>
          <a:off x="2442972" y="2471420"/>
          <a:ext cx="1833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10</xdr:row>
      <xdr:rowOff>185420</xdr:rowOff>
    </xdr:from>
    <xdr:to>
      <xdr:col>1</xdr:col>
      <xdr:colOff>242697</xdr:colOff>
      <xdr:row>14</xdr:row>
      <xdr:rowOff>180340</xdr:rowOff>
    </xdr:to>
    <xdr:cxnSp macro="_xll.PtreeEvent_ObjectClick">
      <xdr:nvCxnSpPr>
        <xdr:cNvPr id="21" name="PTObj_DBranchDLine_2_2">
          <a:extLst>
            <a:ext uri="{FF2B5EF4-FFF2-40B4-BE49-F238E27FC236}">
              <a16:creationId xmlns:a16="http://schemas.microsoft.com/office/drawing/2014/main" id="{44A25A8F-E340-414D-A959-BC5FE4A8EB5D}"/>
            </a:ext>
          </a:extLst>
        </xdr:cNvPr>
        <xdr:cNvCxnSpPr/>
      </xdr:nvCxnSpPr>
      <xdr:spPr>
        <a:xfrm flipV="1">
          <a:off x="2290572" y="2471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30</xdr:row>
      <xdr:rowOff>185420</xdr:rowOff>
    </xdr:from>
    <xdr:to>
      <xdr:col>2</xdr:col>
      <xdr:colOff>127</xdr:colOff>
      <xdr:row>30</xdr:row>
      <xdr:rowOff>185420</xdr:rowOff>
    </xdr:to>
    <xdr:cxnSp macro="_xll.PtreeEvent_ObjectClick">
      <xdr:nvCxnSpPr>
        <xdr:cNvPr id="18" name="PTObj_DBranchHLine_2_4">
          <a:extLst>
            <a:ext uri="{FF2B5EF4-FFF2-40B4-BE49-F238E27FC236}">
              <a16:creationId xmlns:a16="http://schemas.microsoft.com/office/drawing/2014/main" id="{CD7E23CD-4220-4355-91AD-D68B7A959D04}"/>
            </a:ext>
          </a:extLst>
        </xdr:cNvPr>
        <xdr:cNvCxnSpPr/>
      </xdr:nvCxnSpPr>
      <xdr:spPr>
        <a:xfrm>
          <a:off x="2442972" y="3614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14</xdr:row>
      <xdr:rowOff>180340</xdr:rowOff>
    </xdr:from>
    <xdr:to>
      <xdr:col>1</xdr:col>
      <xdr:colOff>242697</xdr:colOff>
      <xdr:row>30</xdr:row>
      <xdr:rowOff>185420</xdr:rowOff>
    </xdr:to>
    <xdr:cxnSp macro="_xll.PtreeEvent_ObjectClick">
      <xdr:nvCxnSpPr>
        <xdr:cNvPr id="17" name="PTObj_DBranchDLine_2_4">
          <a:extLst>
            <a:ext uri="{FF2B5EF4-FFF2-40B4-BE49-F238E27FC236}">
              <a16:creationId xmlns:a16="http://schemas.microsoft.com/office/drawing/2014/main" id="{57FCC773-C9F2-4413-9165-DCA6C208DEBD}"/>
            </a:ext>
          </a:extLst>
        </xdr:cNvPr>
        <xdr:cNvCxnSpPr/>
      </xdr:nvCxnSpPr>
      <xdr:spPr>
        <a:xfrm>
          <a:off x="2290572" y="2847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14</xdr:row>
      <xdr:rowOff>185420</xdr:rowOff>
    </xdr:from>
    <xdr:to>
      <xdr:col>1</xdr:col>
      <xdr:colOff>127</xdr:colOff>
      <xdr:row>14</xdr:row>
      <xdr:rowOff>185420</xdr:rowOff>
    </xdr:to>
    <xdr:cxnSp macro="_xll.PtreeEvent_ObjectClick">
      <xdr:nvCxnSpPr>
        <xdr:cNvPr id="6" name="PTObj_DBranchHLine_2_1">
          <a:extLst>
            <a:ext uri="{FF2B5EF4-FFF2-40B4-BE49-F238E27FC236}">
              <a16:creationId xmlns:a16="http://schemas.microsoft.com/office/drawing/2014/main" id="{B981BE68-2E30-44D0-ABC6-1E33C86AE9A8}"/>
            </a:ext>
          </a:extLst>
        </xdr:cNvPr>
        <xdr:cNvCxnSpPr/>
      </xdr:nvCxnSpPr>
      <xdr:spPr>
        <a:xfrm>
          <a:off x="177800" y="2471420"/>
          <a:ext cx="20226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14</xdr:row>
      <xdr:rowOff>90170</xdr:rowOff>
    </xdr:from>
    <xdr:to>
      <xdr:col>1</xdr:col>
      <xdr:colOff>190627</xdr:colOff>
      <xdr:row>15</xdr:row>
      <xdr:rowOff>90170</xdr:rowOff>
    </xdr:to>
    <xdr:sp macro="_xll.PtreeEvent_ObjectClick" textlink="">
      <xdr:nvSpPr>
        <xdr:cNvPr id="5" name="PTObj_DNode_2_1">
          <a:extLst>
            <a:ext uri="{FF2B5EF4-FFF2-40B4-BE49-F238E27FC236}">
              <a16:creationId xmlns:a16="http://schemas.microsoft.com/office/drawing/2014/main" id="{80AAEA98-54F6-4B46-918C-1D52FA1F29C3}"/>
            </a:ext>
          </a:extLst>
        </xdr:cNvPr>
        <xdr:cNvSpPr/>
      </xdr:nvSpPr>
      <xdr:spPr>
        <a:xfrm>
          <a:off x="2200402" y="2376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14</xdr:row>
      <xdr:rowOff>95107</xdr:rowOff>
    </xdr:from>
    <xdr:ext cx="1207061" cy="180627"/>
    <xdr:sp macro="_xll.PtreeEvent_ObjectClick" textlink="">
      <xdr:nvSpPr>
        <xdr:cNvPr id="7" name="PTObj_DBranchName_2_1">
          <a:extLst>
            <a:ext uri="{FF2B5EF4-FFF2-40B4-BE49-F238E27FC236}">
              <a16:creationId xmlns:a16="http://schemas.microsoft.com/office/drawing/2014/main" id="{526BBCB2-0214-4B16-8E55-E13833CFC207}"/>
            </a:ext>
          </a:extLst>
        </xdr:cNvPr>
        <xdr:cNvSpPr txBox="1"/>
      </xdr:nvSpPr>
      <xdr:spPr>
        <a:xfrm>
          <a:off x="215900" y="2381107"/>
          <a:ext cx="12070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Deicision for installing drive</a:t>
          </a:r>
        </a:p>
      </xdr:txBody>
    </xdr:sp>
    <xdr:clientData/>
  </xdr:oneCellAnchor>
  <xdr:twoCellAnchor editAs="oneCell">
    <xdr:from>
      <xdr:col>2</xdr:col>
      <xdr:colOff>127</xdr:colOff>
      <xdr:row>30</xdr:row>
      <xdr:rowOff>90170</xdr:rowOff>
    </xdr:from>
    <xdr:to>
      <xdr:col>2</xdr:col>
      <xdr:colOff>190627</xdr:colOff>
      <xdr:row>31</xdr:row>
      <xdr:rowOff>90170</xdr:rowOff>
    </xdr:to>
    <xdr:sp macro="_xll.PtreeEvent_ObjectClick" textlink="">
      <xdr:nvSpPr>
        <xdr:cNvPr id="16" name="PTObj_DNode_2_4">
          <a:extLst>
            <a:ext uri="{FF2B5EF4-FFF2-40B4-BE49-F238E27FC236}">
              <a16:creationId xmlns:a16="http://schemas.microsoft.com/office/drawing/2014/main" id="{14FE8EE3-592A-426D-AC62-CE6C018902BC}"/>
            </a:ext>
          </a:extLst>
        </xdr:cNvPr>
        <xdr:cNvSpPr/>
      </xdr:nvSpPr>
      <xdr:spPr>
        <a:xfrm rot="-5400000">
          <a:off x="3733927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30</xdr:row>
      <xdr:rowOff>95107</xdr:rowOff>
    </xdr:from>
    <xdr:ext cx="943785" cy="180627"/>
    <xdr:sp macro="_xll.PtreeEvent_ObjectClick" textlink="">
      <xdr:nvSpPr>
        <xdr:cNvPr id="19" name="PTObj_DBranchName_2_4">
          <a:extLst>
            <a:ext uri="{FF2B5EF4-FFF2-40B4-BE49-F238E27FC236}">
              <a16:creationId xmlns:a16="http://schemas.microsoft.com/office/drawing/2014/main" id="{A9BC8E28-D106-48E0-BC8C-9FF9A80DEF1F}"/>
            </a:ext>
          </a:extLst>
        </xdr:cNvPr>
        <xdr:cNvSpPr txBox="1"/>
      </xdr:nvSpPr>
      <xdr:spPr>
        <a:xfrm>
          <a:off x="2481072" y="3524107"/>
          <a:ext cx="94378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Rework before install</a:t>
          </a:r>
        </a:p>
      </xdr:txBody>
    </xdr:sp>
    <xdr:clientData/>
  </xdr:oneCellAnchor>
  <xdr:twoCellAnchor editAs="oneCell">
    <xdr:from>
      <xdr:col>2</xdr:col>
      <xdr:colOff>127</xdr:colOff>
      <xdr:row>10</xdr:row>
      <xdr:rowOff>90170</xdr:rowOff>
    </xdr:from>
    <xdr:to>
      <xdr:col>2</xdr:col>
      <xdr:colOff>190627</xdr:colOff>
      <xdr:row>11</xdr:row>
      <xdr:rowOff>90170</xdr:rowOff>
    </xdr:to>
    <xdr:sp macro="_xll.PtreeEvent_ObjectClick" textlink="">
      <xdr:nvSpPr>
        <xdr:cNvPr id="20" name="PTObj_DNode_2_2">
          <a:extLst>
            <a:ext uri="{FF2B5EF4-FFF2-40B4-BE49-F238E27FC236}">
              <a16:creationId xmlns:a16="http://schemas.microsoft.com/office/drawing/2014/main" id="{401DD31B-62FB-4194-ACFC-3CBF494E02E3}"/>
            </a:ext>
          </a:extLst>
        </xdr:cNvPr>
        <xdr:cNvSpPr/>
      </xdr:nvSpPr>
      <xdr:spPr>
        <a:xfrm>
          <a:off x="4276852" y="237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10</xdr:row>
      <xdr:rowOff>95107</xdr:rowOff>
    </xdr:from>
    <xdr:ext cx="1252843" cy="180627"/>
    <xdr:sp macro="_xll.PtreeEvent_ObjectClick" textlink="">
      <xdr:nvSpPr>
        <xdr:cNvPr id="23" name="PTObj_DBranchName_2_2">
          <a:extLst>
            <a:ext uri="{FF2B5EF4-FFF2-40B4-BE49-F238E27FC236}">
              <a16:creationId xmlns:a16="http://schemas.microsoft.com/office/drawing/2014/main" id="{482ECC08-A5A3-4EBE-BC1B-29608D5FBF1B}"/>
            </a:ext>
          </a:extLst>
        </xdr:cNvPr>
        <xdr:cNvSpPr txBox="1"/>
      </xdr:nvSpPr>
      <xdr:spPr>
        <a:xfrm>
          <a:off x="2481072" y="2381107"/>
          <a:ext cx="125284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Install without test &amp; rework</a:t>
          </a:r>
        </a:p>
      </xdr:txBody>
    </xdr:sp>
    <xdr:clientData/>
  </xdr:oneCellAnchor>
  <xdr:twoCellAnchor editAs="oneCell">
    <xdr:from>
      <xdr:col>3</xdr:col>
      <xdr:colOff>127</xdr:colOff>
      <xdr:row>8</xdr:row>
      <xdr:rowOff>90170</xdr:rowOff>
    </xdr:from>
    <xdr:to>
      <xdr:col>3</xdr:col>
      <xdr:colOff>190627</xdr:colOff>
      <xdr:row>9</xdr:row>
      <xdr:rowOff>90170</xdr:rowOff>
    </xdr:to>
    <xdr:sp macro="_xll.PtreeEvent_ObjectClick" textlink="">
      <xdr:nvSpPr>
        <xdr:cNvPr id="24" name="PTObj_DNode_2_5">
          <a:extLst>
            <a:ext uri="{FF2B5EF4-FFF2-40B4-BE49-F238E27FC236}">
              <a16:creationId xmlns:a16="http://schemas.microsoft.com/office/drawing/2014/main" id="{BF1FE46E-AF54-4A48-ABB2-371260D076D2}"/>
            </a:ext>
          </a:extLst>
        </xdr:cNvPr>
        <xdr:cNvSpPr/>
      </xdr:nvSpPr>
      <xdr:spPr>
        <a:xfrm rot="-5400000">
          <a:off x="5410327" y="237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8</xdr:row>
      <xdr:rowOff>95107</xdr:rowOff>
    </xdr:from>
    <xdr:ext cx="892424" cy="180627"/>
    <xdr:sp macro="_xll.PtreeEvent_ObjectClick" textlink="">
      <xdr:nvSpPr>
        <xdr:cNvPr id="27" name="PTObj_DBranchName_2_5">
          <a:extLst>
            <a:ext uri="{FF2B5EF4-FFF2-40B4-BE49-F238E27FC236}">
              <a16:creationId xmlns:a16="http://schemas.microsoft.com/office/drawing/2014/main" id="{98495AB3-8361-42F6-AF66-CAA40D5799F5}"/>
            </a:ext>
          </a:extLst>
        </xdr:cNvPr>
        <xdr:cNvSpPr txBox="1"/>
      </xdr:nvSpPr>
      <xdr:spPr>
        <a:xfrm>
          <a:off x="4576572" y="2381107"/>
          <a:ext cx="8924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 installed</a:t>
          </a:r>
        </a:p>
      </xdr:txBody>
    </xdr:sp>
    <xdr:clientData/>
  </xdr:oneCellAnchor>
  <xdr:twoCellAnchor editAs="oneCell">
    <xdr:from>
      <xdr:col>3</xdr:col>
      <xdr:colOff>127</xdr:colOff>
      <xdr:row>12</xdr:row>
      <xdr:rowOff>90170</xdr:rowOff>
    </xdr:from>
    <xdr:to>
      <xdr:col>3</xdr:col>
      <xdr:colOff>190627</xdr:colOff>
      <xdr:row>13</xdr:row>
      <xdr:rowOff>90170</xdr:rowOff>
    </xdr:to>
    <xdr:sp macro="_xll.PtreeEvent_ObjectClick" textlink="">
      <xdr:nvSpPr>
        <xdr:cNvPr id="28" name="PTObj_DNode_2_6">
          <a:extLst>
            <a:ext uri="{FF2B5EF4-FFF2-40B4-BE49-F238E27FC236}">
              <a16:creationId xmlns:a16="http://schemas.microsoft.com/office/drawing/2014/main" id="{24174980-E7C0-436A-AE34-55C1794BDAE2}"/>
            </a:ext>
          </a:extLst>
        </xdr:cNvPr>
        <xdr:cNvSpPr/>
      </xdr:nvSpPr>
      <xdr:spPr>
        <a:xfrm rot="-5400000">
          <a:off x="5686552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12</xdr:row>
      <xdr:rowOff>95107</xdr:rowOff>
    </xdr:from>
    <xdr:ext cx="824393" cy="180627"/>
    <xdr:sp macro="_xll.PtreeEvent_ObjectClick" textlink="">
      <xdr:nvSpPr>
        <xdr:cNvPr id="31" name="PTObj_DBranchName_2_6">
          <a:extLst>
            <a:ext uri="{FF2B5EF4-FFF2-40B4-BE49-F238E27FC236}">
              <a16:creationId xmlns:a16="http://schemas.microsoft.com/office/drawing/2014/main" id="{99FF936E-D670-4605-892A-0826EDBB5222}"/>
            </a:ext>
          </a:extLst>
        </xdr:cNvPr>
        <xdr:cNvSpPr txBox="1"/>
      </xdr:nvSpPr>
      <xdr:spPr>
        <a:xfrm>
          <a:off x="4576572" y="3143107"/>
          <a:ext cx="8243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drive installed</a:t>
          </a:r>
        </a:p>
      </xdr:txBody>
    </xdr:sp>
    <xdr:clientData/>
  </xdr:oneCellAnchor>
  <xdr:twoCellAnchor editAs="oneCell">
    <xdr:from>
      <xdr:col>2</xdr:col>
      <xdr:colOff>127</xdr:colOff>
      <xdr:row>22</xdr:row>
      <xdr:rowOff>90170</xdr:rowOff>
    </xdr:from>
    <xdr:to>
      <xdr:col>2</xdr:col>
      <xdr:colOff>190627</xdr:colOff>
      <xdr:row>23</xdr:row>
      <xdr:rowOff>90170</xdr:rowOff>
    </xdr:to>
    <xdr:sp macro="_xll.PtreeEvent_ObjectClick" textlink="">
      <xdr:nvSpPr>
        <xdr:cNvPr id="32" name="PTObj_DNode_2_3">
          <a:extLst>
            <a:ext uri="{FF2B5EF4-FFF2-40B4-BE49-F238E27FC236}">
              <a16:creationId xmlns:a16="http://schemas.microsoft.com/office/drawing/2014/main" id="{DCC30986-E1D8-4EF0-90B8-BD08E169E700}"/>
            </a:ext>
          </a:extLst>
        </xdr:cNvPr>
        <xdr:cNvSpPr/>
      </xdr:nvSpPr>
      <xdr:spPr>
        <a:xfrm>
          <a:off x="429590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22</xdr:row>
      <xdr:rowOff>95107</xdr:rowOff>
    </xdr:from>
    <xdr:ext cx="802720" cy="180627"/>
    <xdr:sp macro="_xll.PtreeEvent_ObjectClick" textlink="">
      <xdr:nvSpPr>
        <xdr:cNvPr id="35" name="PTObj_DBranchName_2_3">
          <a:extLst>
            <a:ext uri="{FF2B5EF4-FFF2-40B4-BE49-F238E27FC236}">
              <a16:creationId xmlns:a16="http://schemas.microsoft.com/office/drawing/2014/main" id="{E7350F1A-5611-41F1-AA41-5C3ACB7676E0}"/>
            </a:ext>
          </a:extLst>
        </xdr:cNvPr>
        <xdr:cNvSpPr txBox="1"/>
      </xdr:nvSpPr>
      <xdr:spPr>
        <a:xfrm>
          <a:off x="2481072" y="3905107"/>
          <a:ext cx="8027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Test before install</a:t>
          </a:r>
        </a:p>
      </xdr:txBody>
    </xdr:sp>
    <xdr:clientData/>
  </xdr:oneCellAnchor>
  <xdr:twoCellAnchor editAs="oneCell">
    <xdr:from>
      <xdr:col>3</xdr:col>
      <xdr:colOff>127</xdr:colOff>
      <xdr:row>18</xdr:row>
      <xdr:rowOff>90170</xdr:rowOff>
    </xdr:from>
    <xdr:to>
      <xdr:col>3</xdr:col>
      <xdr:colOff>190627</xdr:colOff>
      <xdr:row>19</xdr:row>
      <xdr:rowOff>90170</xdr:rowOff>
    </xdr:to>
    <xdr:sp macro="_xll.PtreeEvent_ObjectClick" textlink="">
      <xdr:nvSpPr>
        <xdr:cNvPr id="44" name="PTObj_DNode_2_7">
          <a:extLst>
            <a:ext uri="{FF2B5EF4-FFF2-40B4-BE49-F238E27FC236}">
              <a16:creationId xmlns:a16="http://schemas.microsoft.com/office/drawing/2014/main" id="{41808C4D-F4B3-453A-9BDA-C219365AFC15}"/>
            </a:ext>
          </a:extLst>
        </xdr:cNvPr>
        <xdr:cNvSpPr/>
      </xdr:nvSpPr>
      <xdr:spPr>
        <a:xfrm>
          <a:off x="602945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18</xdr:row>
      <xdr:rowOff>95107</xdr:rowOff>
    </xdr:from>
    <xdr:ext cx="516102" cy="180627"/>
    <xdr:sp macro="_xll.PtreeEvent_ObjectClick" textlink="">
      <xdr:nvSpPr>
        <xdr:cNvPr id="47" name="PTObj_DBranchName_2_7">
          <a:extLst>
            <a:ext uri="{FF2B5EF4-FFF2-40B4-BE49-F238E27FC236}">
              <a16:creationId xmlns:a16="http://schemas.microsoft.com/office/drawing/2014/main" id="{26EC1DAF-86B3-4F57-B81C-966406EE43B8}"/>
            </a:ext>
          </a:extLst>
        </xdr:cNvPr>
        <xdr:cNvSpPr txBox="1"/>
      </xdr:nvSpPr>
      <xdr:spPr>
        <a:xfrm>
          <a:off x="4576572" y="3905107"/>
          <a:ext cx="5161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</a:t>
          </a:r>
        </a:p>
      </xdr:txBody>
    </xdr:sp>
    <xdr:clientData/>
  </xdr:oneCellAnchor>
  <xdr:twoCellAnchor editAs="oneCell">
    <xdr:from>
      <xdr:col>4</xdr:col>
      <xdr:colOff>127</xdr:colOff>
      <xdr:row>16</xdr:row>
      <xdr:rowOff>90170</xdr:rowOff>
    </xdr:from>
    <xdr:to>
      <xdr:col>4</xdr:col>
      <xdr:colOff>190627</xdr:colOff>
      <xdr:row>17</xdr:row>
      <xdr:rowOff>90170</xdr:rowOff>
    </xdr:to>
    <xdr:sp macro="_xll.PtreeEvent_ObjectClick" textlink="">
      <xdr:nvSpPr>
        <xdr:cNvPr id="48" name="PTObj_DNode_2_9">
          <a:extLst>
            <a:ext uri="{FF2B5EF4-FFF2-40B4-BE49-F238E27FC236}">
              <a16:creationId xmlns:a16="http://schemas.microsoft.com/office/drawing/2014/main" id="{37060162-B120-45FE-A39F-6FA0B730EABB}"/>
            </a:ext>
          </a:extLst>
        </xdr:cNvPr>
        <xdr:cNvSpPr/>
      </xdr:nvSpPr>
      <xdr:spPr>
        <a:xfrm rot="-5400000">
          <a:off x="714387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16</xdr:row>
      <xdr:rowOff>95107</xdr:rowOff>
    </xdr:from>
    <xdr:ext cx="1426865" cy="180627"/>
    <xdr:sp macro="_xll.PtreeEvent_ObjectClick" textlink="">
      <xdr:nvSpPr>
        <xdr:cNvPr id="51" name="PTObj_DBranchName_2_9">
          <a:extLst>
            <a:ext uri="{FF2B5EF4-FFF2-40B4-BE49-F238E27FC236}">
              <a16:creationId xmlns:a16="http://schemas.microsoft.com/office/drawing/2014/main" id="{EC8B5091-F309-40E5-969A-403130E8DFCA}"/>
            </a:ext>
          </a:extLst>
        </xdr:cNvPr>
        <xdr:cNvSpPr txBox="1"/>
      </xdr:nvSpPr>
      <xdr:spPr>
        <a:xfrm>
          <a:off x="6310122" y="2952607"/>
          <a:ext cx="142686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Pass the test without any rework</a:t>
          </a:r>
        </a:p>
      </xdr:txBody>
    </xdr:sp>
    <xdr:clientData/>
  </xdr:oneCellAnchor>
  <xdr:twoCellAnchor editAs="oneCell">
    <xdr:from>
      <xdr:col>4</xdr:col>
      <xdr:colOff>127</xdr:colOff>
      <xdr:row>20</xdr:row>
      <xdr:rowOff>90170</xdr:rowOff>
    </xdr:from>
    <xdr:to>
      <xdr:col>4</xdr:col>
      <xdr:colOff>190627</xdr:colOff>
      <xdr:row>21</xdr:row>
      <xdr:rowOff>90170</xdr:rowOff>
    </xdr:to>
    <xdr:sp macro="_xll.PtreeEvent_ObjectClick" textlink="">
      <xdr:nvSpPr>
        <xdr:cNvPr id="52" name="PTObj_DNode_2_10">
          <a:extLst>
            <a:ext uri="{FF2B5EF4-FFF2-40B4-BE49-F238E27FC236}">
              <a16:creationId xmlns:a16="http://schemas.microsoft.com/office/drawing/2014/main" id="{A06E2326-5E5E-4D97-B6C0-EDF37ABA91DE}"/>
            </a:ext>
          </a:extLst>
        </xdr:cNvPr>
        <xdr:cNvSpPr/>
      </xdr:nvSpPr>
      <xdr:spPr>
        <a:xfrm rot="-5400000">
          <a:off x="742010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20</xdr:row>
      <xdr:rowOff>95107</xdr:rowOff>
    </xdr:from>
    <xdr:ext cx="1616212" cy="180627"/>
    <xdr:sp macro="_xll.PtreeEvent_ObjectClick" textlink="">
      <xdr:nvSpPr>
        <xdr:cNvPr id="55" name="PTObj_DBranchName_2_10">
          <a:extLst>
            <a:ext uri="{FF2B5EF4-FFF2-40B4-BE49-F238E27FC236}">
              <a16:creationId xmlns:a16="http://schemas.microsoft.com/office/drawing/2014/main" id="{09B058EE-6ACB-462E-8C6B-0C6DB45D7D92}"/>
            </a:ext>
          </a:extLst>
        </xdr:cNvPr>
        <xdr:cNvSpPr txBox="1"/>
      </xdr:nvSpPr>
      <xdr:spPr>
        <a:xfrm>
          <a:off x="6310122" y="4667107"/>
          <a:ext cx="16162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the test and rework before install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90170</xdr:rowOff>
    </xdr:from>
    <xdr:to>
      <xdr:col>3</xdr:col>
      <xdr:colOff>190627</xdr:colOff>
      <xdr:row>27</xdr:row>
      <xdr:rowOff>90170</xdr:rowOff>
    </xdr:to>
    <xdr:sp macro="_xll.PtreeEvent_ObjectClick" textlink="">
      <xdr:nvSpPr>
        <xdr:cNvPr id="56" name="PTObj_DNode_2_8">
          <a:extLst>
            <a:ext uri="{FF2B5EF4-FFF2-40B4-BE49-F238E27FC236}">
              <a16:creationId xmlns:a16="http://schemas.microsoft.com/office/drawing/2014/main" id="{78892C5E-D9A1-4545-AF45-E6F8722C0DCF}"/>
            </a:ext>
          </a:extLst>
        </xdr:cNvPr>
        <xdr:cNvSpPr/>
      </xdr:nvSpPr>
      <xdr:spPr>
        <a:xfrm>
          <a:off x="6029452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26</xdr:row>
      <xdr:rowOff>95107</xdr:rowOff>
    </xdr:from>
    <xdr:ext cx="448071" cy="180627"/>
    <xdr:sp macro="_xll.PtreeEvent_ObjectClick" textlink="">
      <xdr:nvSpPr>
        <xdr:cNvPr id="59" name="PTObj_DBranchName_2_8">
          <a:extLst>
            <a:ext uri="{FF2B5EF4-FFF2-40B4-BE49-F238E27FC236}">
              <a16:creationId xmlns:a16="http://schemas.microsoft.com/office/drawing/2014/main" id="{F3BD5756-AA1B-49CA-9F5D-D8E6D93192B8}"/>
            </a:ext>
          </a:extLst>
        </xdr:cNvPr>
        <xdr:cNvSpPr txBox="1"/>
      </xdr:nvSpPr>
      <xdr:spPr>
        <a:xfrm>
          <a:off x="4576572" y="5429107"/>
          <a:ext cx="44807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drive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60" name="PTObj_DNode_2_11">
          <a:extLst>
            <a:ext uri="{FF2B5EF4-FFF2-40B4-BE49-F238E27FC236}">
              <a16:creationId xmlns:a16="http://schemas.microsoft.com/office/drawing/2014/main" id="{AC8B94E7-6784-45FD-8B1A-A670646954DE}"/>
            </a:ext>
          </a:extLst>
        </xdr:cNvPr>
        <xdr:cNvSpPr/>
      </xdr:nvSpPr>
      <xdr:spPr>
        <a:xfrm rot="-5400000">
          <a:off x="7562977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1579728" cy="180627"/>
    <xdr:sp macro="_xll.PtreeEvent_ObjectClick" textlink="">
      <xdr:nvSpPr>
        <xdr:cNvPr id="63" name="PTObj_DBranchName_2_11">
          <a:extLst>
            <a:ext uri="{FF2B5EF4-FFF2-40B4-BE49-F238E27FC236}">
              <a16:creationId xmlns:a16="http://schemas.microsoft.com/office/drawing/2014/main" id="{66E8A19F-E850-4AC4-BA85-7F3810D88D44}"/>
            </a:ext>
          </a:extLst>
        </xdr:cNvPr>
        <xdr:cNvSpPr txBox="1"/>
      </xdr:nvSpPr>
      <xdr:spPr>
        <a:xfrm>
          <a:off x="6310122" y="5429107"/>
          <a:ext cx="157972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Pass the test and rework after install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90170</xdr:rowOff>
    </xdr:from>
    <xdr:to>
      <xdr:col>4</xdr:col>
      <xdr:colOff>190627</xdr:colOff>
      <xdr:row>29</xdr:row>
      <xdr:rowOff>90170</xdr:rowOff>
    </xdr:to>
    <xdr:sp macro="_xll.PtreeEvent_ObjectClick" textlink="">
      <xdr:nvSpPr>
        <xdr:cNvPr id="64" name="PTObj_DNode_2_12">
          <a:extLst>
            <a:ext uri="{FF2B5EF4-FFF2-40B4-BE49-F238E27FC236}">
              <a16:creationId xmlns:a16="http://schemas.microsoft.com/office/drawing/2014/main" id="{5EA902FB-713A-427B-9A5E-E5864A317854}"/>
            </a:ext>
          </a:extLst>
        </xdr:cNvPr>
        <xdr:cNvSpPr/>
      </xdr:nvSpPr>
      <xdr:spPr>
        <a:xfrm rot="-5400000">
          <a:off x="756297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28</xdr:row>
      <xdr:rowOff>95107</xdr:rowOff>
    </xdr:from>
    <xdr:ext cx="1616212" cy="180627"/>
    <xdr:sp macro="_xll.PtreeEvent_ObjectClick" textlink="">
      <xdr:nvSpPr>
        <xdr:cNvPr id="67" name="PTObj_DBranchName_2_12">
          <a:extLst>
            <a:ext uri="{FF2B5EF4-FFF2-40B4-BE49-F238E27FC236}">
              <a16:creationId xmlns:a16="http://schemas.microsoft.com/office/drawing/2014/main" id="{6D9E501C-4087-4286-8F0C-E3A3B9CA2428}"/>
            </a:ext>
          </a:extLst>
        </xdr:cNvPr>
        <xdr:cNvSpPr txBox="1"/>
      </xdr:nvSpPr>
      <xdr:spPr>
        <a:xfrm>
          <a:off x="6310122" y="6191107"/>
          <a:ext cx="16162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the test and rework before install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4628-372A-4770-BD7F-CD33D9B60F32}">
  <dimension ref="A1:J96"/>
  <sheetViews>
    <sheetView topLeftCell="A73" zoomScale="90" zoomScaleNormal="90" workbookViewId="0">
      <selection activeCell="C20" sqref="C20"/>
    </sheetView>
  </sheetViews>
  <sheetFormatPr defaultRowHeight="15" x14ac:dyDescent="0.25"/>
  <cols>
    <col min="1" max="1" width="27.42578125" customWidth="1"/>
    <col min="2" max="2" width="22.28515625" customWidth="1"/>
    <col min="3" max="3" width="33.7109375" customWidth="1"/>
    <col min="4" max="4" width="24.85546875" customWidth="1"/>
    <col min="5" max="5" width="26.28515625" customWidth="1"/>
    <col min="6" max="6" width="23.140625" customWidth="1"/>
    <col min="7" max="7" width="23.7109375" customWidth="1"/>
    <col min="8" max="10" width="23.140625" customWidth="1"/>
  </cols>
  <sheetData>
    <row r="1" spans="1:4" ht="14.25" customHeight="1" x14ac:dyDescent="0.25">
      <c r="A1" s="12" t="s">
        <v>0</v>
      </c>
      <c r="B1" s="12">
        <v>150000</v>
      </c>
    </row>
    <row r="2" spans="1:4" ht="14.25" customHeight="1" x14ac:dyDescent="0.25">
      <c r="A2" s="12" t="s">
        <v>1</v>
      </c>
      <c r="B2" s="12">
        <v>5000</v>
      </c>
    </row>
    <row r="3" spans="1:4" ht="14.25" customHeight="1" x14ac:dyDescent="0.25">
      <c r="A3" s="12" t="s">
        <v>2</v>
      </c>
      <c r="B3" s="12">
        <f>B1+B2</f>
        <v>155000</v>
      </c>
    </row>
    <row r="4" spans="1:4" ht="14.25" customHeight="1" x14ac:dyDescent="0.25">
      <c r="A4" s="16" t="s">
        <v>3</v>
      </c>
      <c r="B4" s="16">
        <v>160000</v>
      </c>
    </row>
    <row r="6" spans="1:4" x14ac:dyDescent="0.25">
      <c r="A6" s="12" t="s">
        <v>4</v>
      </c>
      <c r="B6" s="13"/>
      <c r="C6" s="12"/>
      <c r="D6" s="12"/>
    </row>
    <row r="7" spans="1:4" x14ac:dyDescent="0.25">
      <c r="A7" s="12" t="s">
        <v>5</v>
      </c>
      <c r="B7" s="12" t="s">
        <v>6</v>
      </c>
      <c r="C7" s="12" t="s">
        <v>7</v>
      </c>
      <c r="D7" s="12" t="s">
        <v>8</v>
      </c>
    </row>
    <row r="8" spans="1:4" x14ac:dyDescent="0.25">
      <c r="A8" s="13">
        <v>220000</v>
      </c>
      <c r="B8" s="13">
        <v>20000</v>
      </c>
      <c r="C8" s="12">
        <v>0.9</v>
      </c>
      <c r="D8" s="12">
        <v>0.1</v>
      </c>
    </row>
    <row r="9" spans="1:4" x14ac:dyDescent="0.25">
      <c r="A9" s="13">
        <v>280000</v>
      </c>
      <c r="B9" s="13">
        <v>20000</v>
      </c>
      <c r="C9" s="12">
        <v>0.5</v>
      </c>
      <c r="D9" s="12">
        <v>0.5</v>
      </c>
    </row>
    <row r="10" spans="1:4" x14ac:dyDescent="0.25">
      <c r="A10" s="13">
        <v>350000</v>
      </c>
      <c r="B10" s="13">
        <v>20000</v>
      </c>
      <c r="C10" s="12">
        <v>0.25</v>
      </c>
      <c r="D10" s="12">
        <v>0.75</v>
      </c>
    </row>
    <row r="13" spans="1:4" x14ac:dyDescent="0.25">
      <c r="A13" s="12" t="s">
        <v>9</v>
      </c>
      <c r="B13" s="12"/>
      <c r="C13" s="12"/>
    </row>
    <row r="14" spans="1:4" x14ac:dyDescent="0.25">
      <c r="A14" s="12" t="s">
        <v>10</v>
      </c>
      <c r="B14" s="12" t="s">
        <v>11</v>
      </c>
      <c r="C14" s="12" t="s">
        <v>12</v>
      </c>
    </row>
    <row r="15" spans="1:4" x14ac:dyDescent="0.25">
      <c r="A15" s="13">
        <v>100000</v>
      </c>
      <c r="B15" s="12">
        <v>10000</v>
      </c>
      <c r="C15" s="12">
        <v>0.2</v>
      </c>
    </row>
    <row r="16" spans="1:4" x14ac:dyDescent="0.25">
      <c r="A16" s="13">
        <v>150000</v>
      </c>
      <c r="B16" s="12">
        <v>10000</v>
      </c>
      <c r="C16" s="12">
        <v>0.7</v>
      </c>
    </row>
    <row r="17" spans="1:10" x14ac:dyDescent="0.25">
      <c r="A17" s="13">
        <v>180000</v>
      </c>
      <c r="B17" s="12">
        <v>10000</v>
      </c>
      <c r="C17" s="12">
        <v>0.1</v>
      </c>
    </row>
    <row r="19" spans="1:10" ht="15" customHeight="1" x14ac:dyDescent="0.25">
      <c r="F19" s="11">
        <v>0.9</v>
      </c>
      <c r="G19" s="4">
        <f>_xll.PTreeNodeProbability(treeCalc_1!$F$2,15)</f>
        <v>0</v>
      </c>
    </row>
    <row r="20" spans="1:10" ht="15" customHeight="1" x14ac:dyDescent="0.25">
      <c r="F20" s="5">
        <v>220000</v>
      </c>
      <c r="G20" s="3">
        <f>_xll.PTreeNodeValue(treeCalc_1!$F$2,15)</f>
        <v>40000</v>
      </c>
    </row>
    <row r="21" spans="1:10" ht="15" customHeight="1" x14ac:dyDescent="0.25">
      <c r="A21" s="12" t="s">
        <v>13</v>
      </c>
      <c r="B21" s="12">
        <v>50000</v>
      </c>
      <c r="E21" s="8" t="b">
        <f>_xll.PTreeNodeDecision(treeCalc_1!$F$2,5)</f>
        <v>1</v>
      </c>
      <c r="F21" s="9" t="s">
        <v>14</v>
      </c>
    </row>
    <row r="22" spans="1:10" ht="15" customHeight="1" x14ac:dyDescent="0.25">
      <c r="E22" s="5"/>
      <c r="F22" s="10">
        <f>_xll.PTreeNodeValue(treeCalc_1!$F$2,5)</f>
        <v>23395</v>
      </c>
    </row>
    <row r="23" spans="1:10" ht="15" customHeight="1" x14ac:dyDescent="0.25">
      <c r="H23" s="14">
        <v>0.15</v>
      </c>
      <c r="I23" s="9"/>
    </row>
    <row r="24" spans="1:10" ht="15" customHeight="1" x14ac:dyDescent="0.25">
      <c r="H24" s="5">
        <v>0</v>
      </c>
      <c r="I24" s="10">
        <f>_xll.PTreeNodeValue(treeCalc_1!$F$2,17)</f>
        <v>-47000.000000000015</v>
      </c>
    </row>
    <row r="25" spans="1:10" ht="15" customHeight="1" x14ac:dyDescent="0.25">
      <c r="I25" s="11">
        <v>0.2</v>
      </c>
      <c r="J25" s="4">
        <f>_xll.PTreeNodeProbability(treeCalc_1!$F$2,20)</f>
        <v>0</v>
      </c>
    </row>
    <row r="26" spans="1:10" ht="15" customHeight="1" x14ac:dyDescent="0.25">
      <c r="I26" s="5">
        <v>100000</v>
      </c>
      <c r="J26" s="3">
        <f>_xll.PTreeNodeValue(treeCalc_1!$F$2,20)</f>
        <v>-90000</v>
      </c>
    </row>
    <row r="27" spans="1:10" ht="15" customHeight="1" x14ac:dyDescent="0.25">
      <c r="I27" s="11">
        <v>0.7</v>
      </c>
      <c r="J27" s="4">
        <f>_xll.PTreeNodeProbability(treeCalc_1!$F$2,21)</f>
        <v>0</v>
      </c>
    </row>
    <row r="28" spans="1:10" ht="15" customHeight="1" x14ac:dyDescent="0.25">
      <c r="I28" s="5">
        <v>150000</v>
      </c>
      <c r="J28" s="3">
        <f>_xll.PTreeNodeValue(treeCalc_1!$F$2,21)</f>
        <v>-40000</v>
      </c>
    </row>
    <row r="29" spans="1:10" ht="15" customHeight="1" x14ac:dyDescent="0.25">
      <c r="I29" s="11">
        <v>0.1</v>
      </c>
      <c r="J29" s="4">
        <f>_xll.PTreeNodeProbability(treeCalc_1!$F$2,13)</f>
        <v>0</v>
      </c>
    </row>
    <row r="30" spans="1:10" ht="15" customHeight="1" x14ac:dyDescent="0.25">
      <c r="I30" s="5">
        <v>180000</v>
      </c>
      <c r="J30" s="3">
        <f>_xll.PTreeNodeValue(treeCalc_1!$F$2,13)</f>
        <v>-10000</v>
      </c>
    </row>
    <row r="31" spans="1:10" ht="15" customHeight="1" x14ac:dyDescent="0.25">
      <c r="G31" s="8" t="b">
        <f>_xll.PTreeNodeDecision(treeCalc_1!$F$2,34)</f>
        <v>1</v>
      </c>
      <c r="H31" s="9" t="s">
        <v>15</v>
      </c>
      <c r="I31" s="5"/>
      <c r="J31" s="3"/>
    </row>
    <row r="32" spans="1:10" ht="15" customHeight="1" x14ac:dyDescent="0.25">
      <c r="G32" s="5">
        <v>-10000</v>
      </c>
      <c r="H32" s="10">
        <f>_xll.PTreeNodeValue(treeCalc_1!$F$2,34)</f>
        <v>-126050</v>
      </c>
      <c r="I32" s="5"/>
      <c r="J32" s="3"/>
    </row>
    <row r="33" spans="4:10" ht="15" customHeight="1" x14ac:dyDescent="0.25">
      <c r="H33" s="14">
        <v>0.85</v>
      </c>
      <c r="I33" s="4">
        <f>_xll.PTreeNodeProbability(treeCalc_1!$F$2,35)</f>
        <v>0</v>
      </c>
    </row>
    <row r="34" spans="4:10" ht="15" customHeight="1" x14ac:dyDescent="0.25">
      <c r="H34" s="5">
        <v>50000</v>
      </c>
      <c r="I34" s="3">
        <f>_xll.PTreeNodeValue(treeCalc_1!$F$2,35)</f>
        <v>-140000</v>
      </c>
    </row>
    <row r="35" spans="4:10" ht="15" customHeight="1" x14ac:dyDescent="0.25">
      <c r="F35" s="11">
        <v>0.1</v>
      </c>
      <c r="G35" s="6" t="s">
        <v>16</v>
      </c>
    </row>
    <row r="36" spans="4:10" ht="15" customHeight="1" x14ac:dyDescent="0.25">
      <c r="F36" s="5">
        <v>0</v>
      </c>
      <c r="G36" s="7">
        <f>_xll.PTreeNodeValue(treeCalc_1!$F$2,16)</f>
        <v>-126050</v>
      </c>
    </row>
    <row r="37" spans="4:10" ht="15" customHeight="1" x14ac:dyDescent="0.25">
      <c r="G37" s="8" t="b">
        <f>_xll.PTreeNodeDecision(treeCalc_1!$F$2,18)</f>
        <v>0</v>
      </c>
      <c r="H37" s="4">
        <f>_xll.PTreeNodeProbability(treeCalc_1!$F$2,18)</f>
        <v>0</v>
      </c>
    </row>
    <row r="38" spans="4:10" ht="15" customHeight="1" x14ac:dyDescent="0.25">
      <c r="G38" s="5">
        <f>$B$21</f>
        <v>50000</v>
      </c>
      <c r="H38" s="3">
        <f>_xll.PTreeNodeValue(treeCalc_1!$F$2,18)</f>
        <v>-130000</v>
      </c>
    </row>
    <row r="39" spans="4:10" ht="15" customHeight="1" x14ac:dyDescent="0.25">
      <c r="D39" s="8" t="b">
        <f>_xll.PTreeNodeDecision(treeCalc_1!$F$2,2)</f>
        <v>0</v>
      </c>
      <c r="E39" s="6" t="s">
        <v>16</v>
      </c>
    </row>
    <row r="40" spans="4:10" ht="15" customHeight="1" x14ac:dyDescent="0.25">
      <c r="D40" s="5">
        <f>-20000-160000</f>
        <v>-180000</v>
      </c>
      <c r="E40" s="7">
        <f>_xll.PTreeNodeValue(treeCalc_1!$F$2,2)</f>
        <v>23395</v>
      </c>
    </row>
    <row r="41" spans="4:10" ht="15" customHeight="1" x14ac:dyDescent="0.25">
      <c r="F41" s="11">
        <v>0.5</v>
      </c>
      <c r="G41" s="4">
        <f>_xll.PTreeNodeProbability(treeCalc_1!$F$2,22)</f>
        <v>0</v>
      </c>
    </row>
    <row r="42" spans="4:10" ht="15" customHeight="1" x14ac:dyDescent="0.25">
      <c r="F42" s="5">
        <v>280000</v>
      </c>
      <c r="G42" s="3">
        <f>_xll.PTreeNodeValue(treeCalc_1!$F$2,22)</f>
        <v>100000</v>
      </c>
    </row>
    <row r="43" spans="4:10" ht="15" customHeight="1" x14ac:dyDescent="0.25">
      <c r="E43" s="8" t="b">
        <f>_xll.PTreeNodeDecision(treeCalc_1!$F$2,6)</f>
        <v>0</v>
      </c>
      <c r="F43" s="9" t="s">
        <v>14</v>
      </c>
    </row>
    <row r="44" spans="4:10" ht="15" customHeight="1" x14ac:dyDescent="0.25">
      <c r="E44" s="5"/>
      <c r="F44" s="10">
        <f>_xll.PTreeNodeValue(treeCalc_1!$F$2,6)</f>
        <v>-13025</v>
      </c>
    </row>
    <row r="45" spans="4:10" ht="15" customHeight="1" x14ac:dyDescent="0.25">
      <c r="H45" s="14">
        <v>0.15</v>
      </c>
      <c r="I45" s="9"/>
    </row>
    <row r="46" spans="4:10" ht="15" customHeight="1" x14ac:dyDescent="0.25">
      <c r="H46" s="5">
        <v>0</v>
      </c>
      <c r="I46" s="10">
        <f>_xll.PTreeNodeValue(treeCalc_1!$F$2,19)</f>
        <v>-47000.000000000015</v>
      </c>
    </row>
    <row r="47" spans="4:10" ht="15" customHeight="1" x14ac:dyDescent="0.25">
      <c r="I47" s="11">
        <v>0.2</v>
      </c>
      <c r="J47" s="4">
        <f>_xll.PTreeNodeProbability(treeCalc_1!$F$2,24)</f>
        <v>0</v>
      </c>
    </row>
    <row r="48" spans="4:10" ht="15" customHeight="1" x14ac:dyDescent="0.25">
      <c r="I48" s="5">
        <v>100000</v>
      </c>
      <c r="J48" s="3">
        <f>_xll.PTreeNodeValue(treeCalc_1!$F$2,24)</f>
        <v>-90000</v>
      </c>
    </row>
    <row r="49" spans="5:10" ht="15" customHeight="1" x14ac:dyDescent="0.25">
      <c r="I49" s="11">
        <v>0.7</v>
      </c>
      <c r="J49" s="4">
        <f>_xll.PTreeNodeProbability(treeCalc_1!$F$2,25)</f>
        <v>0</v>
      </c>
    </row>
    <row r="50" spans="5:10" ht="15" customHeight="1" x14ac:dyDescent="0.25">
      <c r="I50" s="5">
        <v>150000</v>
      </c>
      <c r="J50" s="3">
        <f>_xll.PTreeNodeValue(treeCalc_1!$F$2,25)</f>
        <v>-40000</v>
      </c>
    </row>
    <row r="51" spans="5:10" ht="15" customHeight="1" x14ac:dyDescent="0.25">
      <c r="I51" s="11">
        <v>0.1</v>
      </c>
      <c r="J51" s="4">
        <f>_xll.PTreeNodeProbability(treeCalc_1!$F$2,26)</f>
        <v>0</v>
      </c>
    </row>
    <row r="52" spans="5:10" ht="15" customHeight="1" x14ac:dyDescent="0.25">
      <c r="I52" s="5">
        <v>180000</v>
      </c>
      <c r="J52" s="3">
        <f>_xll.PTreeNodeValue(treeCalc_1!$F$2,26)</f>
        <v>-10000</v>
      </c>
    </row>
    <row r="53" spans="5:10" ht="15" customHeight="1" x14ac:dyDescent="0.25">
      <c r="G53" s="8" t="b">
        <f>_xll.PTreeNodeDecision(treeCalc_1!$F$2,14)</f>
        <v>1</v>
      </c>
      <c r="H53" s="9" t="s">
        <v>15</v>
      </c>
      <c r="I53" s="5"/>
      <c r="J53" s="3"/>
    </row>
    <row r="54" spans="5:10" ht="15" customHeight="1" x14ac:dyDescent="0.25">
      <c r="G54" s="5">
        <v>-10000</v>
      </c>
      <c r="H54" s="10">
        <f>_xll.PTreeNodeValue(treeCalc_1!$F$2,14)</f>
        <v>-126050</v>
      </c>
      <c r="I54" s="5"/>
      <c r="J54" s="3"/>
    </row>
    <row r="55" spans="5:10" ht="15" customHeight="1" x14ac:dyDescent="0.25">
      <c r="H55" s="14">
        <v>0.85</v>
      </c>
      <c r="I55" s="4">
        <f>_xll.PTreeNodeProbability(treeCalc_1!$F$2,36)</f>
        <v>0</v>
      </c>
    </row>
    <row r="56" spans="5:10" ht="15" customHeight="1" x14ac:dyDescent="0.25">
      <c r="H56" s="5">
        <v>50000</v>
      </c>
      <c r="I56" s="3">
        <f>_xll.PTreeNodeValue(treeCalc_1!$F$2,36)</f>
        <v>-140000</v>
      </c>
    </row>
    <row r="57" spans="5:10" ht="15" customHeight="1" x14ac:dyDescent="0.25">
      <c r="F57" s="11">
        <v>0.5</v>
      </c>
      <c r="G57" s="6" t="s">
        <v>16</v>
      </c>
    </row>
    <row r="58" spans="5:10" ht="15" customHeight="1" x14ac:dyDescent="0.25">
      <c r="F58" s="5">
        <v>0</v>
      </c>
      <c r="G58" s="7">
        <f>_xll.PTreeNodeValue(treeCalc_1!$F$2,23)</f>
        <v>-126050</v>
      </c>
    </row>
    <row r="59" spans="5:10" ht="15" customHeight="1" x14ac:dyDescent="0.25">
      <c r="G59" s="8" t="b">
        <f>_xll.PTreeNodeDecision(treeCalc_1!$F$2,37)</f>
        <v>0</v>
      </c>
      <c r="H59" s="4">
        <f>_xll.PTreeNodeProbability(treeCalc_1!$F$2,37)</f>
        <v>0</v>
      </c>
    </row>
    <row r="60" spans="5:10" ht="15" customHeight="1" x14ac:dyDescent="0.25">
      <c r="G60" s="5">
        <f>$B$21</f>
        <v>50000</v>
      </c>
      <c r="H60" s="3">
        <f>_xll.PTreeNodeValue(treeCalc_1!$F$2,37)</f>
        <v>-130000</v>
      </c>
    </row>
    <row r="61" spans="5:10" ht="15" customHeight="1" x14ac:dyDescent="0.25">
      <c r="E61" s="8" t="b">
        <f>_xll.PTreeNodeDecision(treeCalc_1!$F$2,7)</f>
        <v>0</v>
      </c>
      <c r="F61" s="9" t="s">
        <v>14</v>
      </c>
    </row>
    <row r="62" spans="5:10" ht="15" customHeight="1" x14ac:dyDescent="0.25">
      <c r="E62" s="5"/>
      <c r="F62" s="10">
        <f>_xll.PTreeNodeValue(treeCalc_1!$F$2,7)</f>
        <v>-52037.5</v>
      </c>
    </row>
    <row r="63" spans="5:10" ht="15" customHeight="1" x14ac:dyDescent="0.25">
      <c r="F63" s="11">
        <v>0.25</v>
      </c>
      <c r="G63" s="4">
        <f>_xll.PTreeNodeProbability(treeCalc_1!$F$2,30)</f>
        <v>0</v>
      </c>
    </row>
    <row r="64" spans="5:10" ht="15" customHeight="1" x14ac:dyDescent="0.25">
      <c r="F64" s="5">
        <v>350000</v>
      </c>
      <c r="G64" s="3">
        <f>_xll.PTreeNodeValue(treeCalc_1!$F$2,30)</f>
        <v>170000</v>
      </c>
    </row>
    <row r="65" spans="6:10" ht="15" customHeight="1" x14ac:dyDescent="0.25">
      <c r="H65" s="14">
        <v>0.15</v>
      </c>
      <c r="I65" s="9"/>
    </row>
    <row r="66" spans="6:10" ht="15" customHeight="1" x14ac:dyDescent="0.25">
      <c r="H66" s="5">
        <v>0</v>
      </c>
      <c r="I66" s="10">
        <f>_xll.PTreeNodeValue(treeCalc_1!$F$2,28)</f>
        <v>-47000.000000000015</v>
      </c>
    </row>
    <row r="67" spans="6:10" ht="15" customHeight="1" x14ac:dyDescent="0.25">
      <c r="I67" s="11">
        <v>0.2</v>
      </c>
      <c r="J67" s="4">
        <f>_xll.PTreeNodeProbability(treeCalc_1!$F$2,31)</f>
        <v>0</v>
      </c>
    </row>
    <row r="68" spans="6:10" ht="15" customHeight="1" x14ac:dyDescent="0.25">
      <c r="I68" s="5">
        <v>100000</v>
      </c>
      <c r="J68" s="3">
        <f>_xll.PTreeNodeValue(treeCalc_1!$F$2,31)</f>
        <v>-90000</v>
      </c>
    </row>
    <row r="69" spans="6:10" ht="15" customHeight="1" x14ac:dyDescent="0.25">
      <c r="I69" s="11">
        <v>0.7</v>
      </c>
      <c r="J69" s="4">
        <f>_xll.PTreeNodeProbability(treeCalc_1!$F$2,32)</f>
        <v>0</v>
      </c>
    </row>
    <row r="70" spans="6:10" ht="15" customHeight="1" x14ac:dyDescent="0.25">
      <c r="I70" s="5">
        <v>150000</v>
      </c>
      <c r="J70" s="3">
        <f>_xll.PTreeNodeValue(treeCalc_1!$F$2,32)</f>
        <v>-40000</v>
      </c>
    </row>
    <row r="71" spans="6:10" ht="15" customHeight="1" x14ac:dyDescent="0.25">
      <c r="I71" s="11">
        <v>0.1</v>
      </c>
      <c r="J71" s="4">
        <f>_xll.PTreeNodeProbability(treeCalc_1!$F$2,33)</f>
        <v>0</v>
      </c>
    </row>
    <row r="72" spans="6:10" ht="15" customHeight="1" x14ac:dyDescent="0.25">
      <c r="I72" s="5">
        <v>180000</v>
      </c>
      <c r="J72" s="3">
        <f>_xll.PTreeNodeValue(treeCalc_1!$F$2,33)</f>
        <v>-10000</v>
      </c>
    </row>
    <row r="73" spans="6:10" ht="15" customHeight="1" x14ac:dyDescent="0.25">
      <c r="G73" s="8" t="b">
        <f>_xll.PTreeNodeDecision(treeCalc_1!$F$2,27)</f>
        <v>1</v>
      </c>
      <c r="H73" s="9" t="s">
        <v>15</v>
      </c>
      <c r="I73" s="5"/>
      <c r="J73" s="3"/>
    </row>
    <row r="74" spans="6:10" ht="15" customHeight="1" x14ac:dyDescent="0.25">
      <c r="G74" s="5">
        <v>-10000</v>
      </c>
      <c r="H74" s="10">
        <f>_xll.PTreeNodeValue(treeCalc_1!$F$2,27)</f>
        <v>-126050</v>
      </c>
      <c r="I74" s="5"/>
      <c r="J74" s="3"/>
    </row>
    <row r="75" spans="6:10" ht="15" customHeight="1" x14ac:dyDescent="0.25">
      <c r="H75" s="14">
        <v>0.85</v>
      </c>
      <c r="I75" s="4">
        <f>_xll.PTreeNodeProbability(treeCalc_1!$F$2,38)</f>
        <v>0</v>
      </c>
    </row>
    <row r="76" spans="6:10" ht="15" customHeight="1" x14ac:dyDescent="0.25">
      <c r="H76" s="5">
        <v>50000</v>
      </c>
      <c r="I76" s="3">
        <f>_xll.PTreeNodeValue(treeCalc_1!$F$2,38)</f>
        <v>-140000</v>
      </c>
    </row>
    <row r="77" spans="6:10" ht="15" customHeight="1" x14ac:dyDescent="0.25">
      <c r="F77" s="11">
        <v>0.75</v>
      </c>
      <c r="G77" s="6" t="s">
        <v>16</v>
      </c>
    </row>
    <row r="78" spans="6:10" ht="15" customHeight="1" x14ac:dyDescent="0.25">
      <c r="F78" s="5">
        <v>0</v>
      </c>
      <c r="G78" s="7">
        <f>_xll.PTreeNodeValue(treeCalc_1!$F$2,29)</f>
        <v>-126050</v>
      </c>
    </row>
    <row r="79" spans="6:10" ht="15" customHeight="1" x14ac:dyDescent="0.25">
      <c r="G79" s="8" t="b">
        <f>_xll.PTreeNodeDecision(treeCalc_1!$F$2,39)</f>
        <v>0</v>
      </c>
      <c r="H79" s="4">
        <f>_xll.PTreeNodeProbability(treeCalc_1!$F$2,39)</f>
        <v>0</v>
      </c>
    </row>
    <row r="80" spans="6:10" ht="15" customHeight="1" x14ac:dyDescent="0.25">
      <c r="G80" s="5">
        <f>$B$21</f>
        <v>50000</v>
      </c>
      <c r="H80" s="3">
        <f>_xll.PTreeNodeValue(treeCalc_1!$F$2,39)</f>
        <v>-130000</v>
      </c>
    </row>
    <row r="81" spans="3:7" ht="15" customHeight="1" x14ac:dyDescent="0.25">
      <c r="C81" s="5"/>
      <c r="D81" s="6" t="s">
        <v>16</v>
      </c>
    </row>
    <row r="82" spans="3:7" ht="15" customHeight="1" x14ac:dyDescent="0.25">
      <c r="C82" s="5"/>
      <c r="D82" s="7">
        <f>_xll.PTreeNodeValue(treeCalc_1!$F$2,1)</f>
        <v>50000</v>
      </c>
    </row>
    <row r="83" spans="3:7" ht="15" customHeight="1" x14ac:dyDescent="0.25">
      <c r="F83" s="11">
        <v>0.2</v>
      </c>
      <c r="G83" s="4">
        <f>_xll.PTreeNodeProbability(treeCalc_1!$F$2,9)</f>
        <v>0</v>
      </c>
    </row>
    <row r="84" spans="3:7" ht="15" customHeight="1" x14ac:dyDescent="0.25">
      <c r="F84" s="5">
        <v>100000</v>
      </c>
      <c r="G84" s="3">
        <f>_xll.PTreeNodeValue(treeCalc_1!$F$2,9)</f>
        <v>-70000</v>
      </c>
    </row>
    <row r="85" spans="3:7" ht="15" customHeight="1" x14ac:dyDescent="0.25">
      <c r="E85" s="14">
        <v>0.3</v>
      </c>
      <c r="F85" s="9" t="s">
        <v>17</v>
      </c>
    </row>
    <row r="86" spans="3:7" ht="15" customHeight="1" x14ac:dyDescent="0.25">
      <c r="E86" s="5"/>
      <c r="F86" s="10">
        <f>_xll.PTreeNodeValue(treeCalc_1!$F$2,8)</f>
        <v>-27000.000000000007</v>
      </c>
    </row>
    <row r="87" spans="3:7" ht="15" customHeight="1" x14ac:dyDescent="0.25">
      <c r="F87" s="11">
        <v>0.7</v>
      </c>
      <c r="G87" s="4">
        <f>_xll.PTreeNodeProbability(treeCalc_1!$F$2,11)</f>
        <v>0</v>
      </c>
    </row>
    <row r="88" spans="3:7" ht="15" customHeight="1" x14ac:dyDescent="0.25">
      <c r="F88" s="5">
        <v>150000</v>
      </c>
      <c r="G88" s="3">
        <f>_xll.PTreeNodeValue(treeCalc_1!$F$2,11)</f>
        <v>-20000</v>
      </c>
    </row>
    <row r="89" spans="3:7" ht="15" customHeight="1" x14ac:dyDescent="0.25">
      <c r="F89" s="11">
        <v>0.1</v>
      </c>
      <c r="G89" s="4">
        <f>_xll.PTreeNodeProbability(treeCalc_1!$F$2,12)</f>
        <v>0</v>
      </c>
    </row>
    <row r="90" spans="3:7" ht="15" customHeight="1" x14ac:dyDescent="0.25">
      <c r="F90" s="5">
        <v>180000</v>
      </c>
      <c r="G90" s="3">
        <f>_xll.PTreeNodeValue(treeCalc_1!$F$2,12)</f>
        <v>10000</v>
      </c>
    </row>
    <row r="91" spans="3:7" ht="15" customHeight="1" x14ac:dyDescent="0.25">
      <c r="D91" s="8" t="b">
        <f>_xll.PTreeNodeDecision(treeCalc_1!$F$2,3)</f>
        <v>0</v>
      </c>
      <c r="E91" s="9" t="s">
        <v>15</v>
      </c>
    </row>
    <row r="92" spans="3:7" ht="15" customHeight="1" x14ac:dyDescent="0.25">
      <c r="D92" s="5">
        <f>-10000-160000</f>
        <v>-170000</v>
      </c>
      <c r="E92" s="10">
        <f>_xll.PTreeNodeValue(treeCalc_1!$F$2,3)</f>
        <v>-92100</v>
      </c>
    </row>
    <row r="93" spans="3:7" ht="15" customHeight="1" x14ac:dyDescent="0.25">
      <c r="E93" s="14">
        <v>0.7</v>
      </c>
      <c r="F93" s="4">
        <f>_xll.PTreeNodeProbability(treeCalc_1!$F$2,10)</f>
        <v>0</v>
      </c>
    </row>
    <row r="94" spans="3:7" ht="15" customHeight="1" x14ac:dyDescent="0.25">
      <c r="E94" s="5">
        <v>50000</v>
      </c>
      <c r="F94" s="3">
        <f>_xll.PTreeNodeValue(treeCalc_1!$F$2,10)</f>
        <v>-120000</v>
      </c>
    </row>
    <row r="95" spans="3:7" ht="15" customHeight="1" x14ac:dyDescent="0.25">
      <c r="D95" s="8" t="b">
        <f>_xll.PTreeNodeDecision(treeCalc_1!$F$2,4)</f>
        <v>1</v>
      </c>
      <c r="E95" s="4">
        <f>_xll.PTreeNodeProbability(treeCalc_1!$F$2,4)</f>
        <v>1</v>
      </c>
    </row>
    <row r="96" spans="3:7" ht="15" customHeight="1" x14ac:dyDescent="0.25">
      <c r="D96" s="5">
        <f>$B$21</f>
        <v>50000</v>
      </c>
      <c r="E96" s="3">
        <f>_xll.PTreeNodeValue(treeCalc_1!$F$2,4)</f>
        <v>50000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2092-A219-401C-A5B1-4E2D785729E5}">
  <dimension ref="A1:J61"/>
  <sheetViews>
    <sheetView tabSelected="1" topLeftCell="A39" zoomScale="90" zoomScaleNormal="90" workbookViewId="0">
      <selection activeCell="C58" sqref="C58"/>
    </sheetView>
  </sheetViews>
  <sheetFormatPr defaultRowHeight="15" x14ac:dyDescent="0.25"/>
  <cols>
    <col min="1" max="1" width="28" customWidth="1"/>
    <col min="2" max="2" width="27.28515625" customWidth="1"/>
    <col min="3" max="3" width="30.28515625" customWidth="1"/>
    <col min="4" max="4" width="27" customWidth="1"/>
    <col min="5" max="5" width="33.7109375" customWidth="1"/>
    <col min="6" max="6" width="44.5703125" customWidth="1"/>
    <col min="7" max="8" width="37.140625" customWidth="1"/>
    <col min="9" max="9" width="29.85546875" customWidth="1"/>
    <col min="10" max="10" width="16.7109375" customWidth="1"/>
  </cols>
  <sheetData>
    <row r="1" spans="1:6" x14ac:dyDescent="0.25">
      <c r="A1" s="12" t="s">
        <v>18</v>
      </c>
      <c r="B1" s="12"/>
    </row>
    <row r="2" spans="1:6" x14ac:dyDescent="0.25">
      <c r="A2" s="12" t="s">
        <v>19</v>
      </c>
      <c r="B2" s="13">
        <v>40000000</v>
      </c>
    </row>
    <row r="3" spans="1:6" x14ac:dyDescent="0.25">
      <c r="A3" s="12" t="s">
        <v>20</v>
      </c>
      <c r="B3" s="12">
        <f>B2*0.15</f>
        <v>6000000</v>
      </c>
    </row>
    <row r="5" spans="1:6" x14ac:dyDescent="0.25">
      <c r="A5" s="12" t="s">
        <v>21</v>
      </c>
      <c r="B5" s="12"/>
    </row>
    <row r="6" spans="1:6" x14ac:dyDescent="0.25">
      <c r="A6" s="12" t="s">
        <v>22</v>
      </c>
      <c r="B6" s="12">
        <v>0.8</v>
      </c>
    </row>
    <row r="7" spans="1:6" x14ac:dyDescent="0.25">
      <c r="A7" s="12" t="s">
        <v>23</v>
      </c>
      <c r="B7" s="12">
        <v>0.2</v>
      </c>
    </row>
    <row r="8" spans="1:6" x14ac:dyDescent="0.25">
      <c r="A8" s="12" t="s">
        <v>24</v>
      </c>
      <c r="B8" s="12">
        <v>0.8</v>
      </c>
    </row>
    <row r="9" spans="1:6" x14ac:dyDescent="0.25">
      <c r="A9" s="12" t="s">
        <v>25</v>
      </c>
      <c r="B9" s="12">
        <v>0.2</v>
      </c>
    </row>
    <row r="11" spans="1:6" x14ac:dyDescent="0.25">
      <c r="A11" s="12" t="s">
        <v>26</v>
      </c>
      <c r="B11" s="12"/>
      <c r="C11" s="12"/>
      <c r="D11" s="12"/>
    </row>
    <row r="12" spans="1:6" x14ac:dyDescent="0.25">
      <c r="A12" s="12" t="s">
        <v>27</v>
      </c>
      <c r="B12" s="12">
        <f>1/4</f>
        <v>0.25</v>
      </c>
      <c r="C12" s="12" t="s">
        <v>28</v>
      </c>
      <c r="D12" s="12">
        <f>1-B12</f>
        <v>0.75</v>
      </c>
    </row>
    <row r="13" spans="1:6" x14ac:dyDescent="0.25">
      <c r="A13" s="12" t="s">
        <v>29</v>
      </c>
      <c r="B13" s="12">
        <v>0.1</v>
      </c>
      <c r="C13" s="12" t="s">
        <v>30</v>
      </c>
      <c r="D13" s="12">
        <v>0.9</v>
      </c>
    </row>
    <row r="15" spans="1:6" x14ac:dyDescent="0.25">
      <c r="A15" s="12" t="s">
        <v>31</v>
      </c>
      <c r="B15" s="12"/>
    </row>
    <row r="16" spans="1:6" ht="15" customHeight="1" x14ac:dyDescent="0.25">
      <c r="A16" s="12" t="s">
        <v>32</v>
      </c>
      <c r="B16" s="15">
        <v>6000000</v>
      </c>
      <c r="E16" s="11">
        <v>0.8</v>
      </c>
      <c r="F16" s="4">
        <f>_xll.PTreeNodeProbability(treeCalc_3!$F$2,8)</f>
        <v>0.64000000000000012</v>
      </c>
    </row>
    <row r="17" spans="1:10" ht="15" customHeight="1" x14ac:dyDescent="0.25">
      <c r="A17" s="12" t="s">
        <v>33</v>
      </c>
      <c r="B17" s="12">
        <v>28</v>
      </c>
      <c r="E17" s="5">
        <v>0</v>
      </c>
      <c r="F17" s="3">
        <f>_xll.PTreeNodeValue(treeCalc_3!$F$2,8)</f>
        <v>0</v>
      </c>
    </row>
    <row r="18" spans="1:10" ht="15" customHeight="1" x14ac:dyDescent="0.25">
      <c r="D18" s="11">
        <v>0.8</v>
      </c>
      <c r="E18" s="9" t="s">
        <v>17</v>
      </c>
    </row>
    <row r="19" spans="1:10" ht="15" customHeight="1" x14ac:dyDescent="0.25">
      <c r="D19" s="5">
        <v>0</v>
      </c>
      <c r="E19" s="10">
        <f>_xll.PTreeNodeValue(treeCalc_3!$F$2,4)</f>
        <v>-2900000</v>
      </c>
    </row>
    <row r="20" spans="1:10" ht="15" customHeight="1" x14ac:dyDescent="0.25">
      <c r="E20" s="11">
        <v>0.2</v>
      </c>
      <c r="F20" s="9" t="s">
        <v>34</v>
      </c>
    </row>
    <row r="21" spans="1:10" ht="15" customHeight="1" x14ac:dyDescent="0.25">
      <c r="E21" s="5">
        <v>0</v>
      </c>
      <c r="F21" s="10">
        <f>_xll.PTreeNodeValue(treeCalc_3!$F$2,9)</f>
        <v>-14500000</v>
      </c>
    </row>
    <row r="22" spans="1:10" ht="15" customHeight="1" x14ac:dyDescent="0.25">
      <c r="I22" s="11">
        <v>0.1</v>
      </c>
      <c r="J22" s="4">
        <f>_xll.PTreeNodeProbability(treeCalc_3!$F$2,20)</f>
        <v>0</v>
      </c>
    </row>
    <row r="23" spans="1:10" ht="15" customHeight="1" x14ac:dyDescent="0.25">
      <c r="I23" s="5">
        <v>0</v>
      </c>
      <c r="J23" s="3">
        <f>_xll.PTreeNodeValue(treeCalc_3!$F$2,20)</f>
        <v>0</v>
      </c>
    </row>
    <row r="24" spans="1:10" ht="15" customHeight="1" x14ac:dyDescent="0.25">
      <c r="H24" s="11">
        <v>0.25</v>
      </c>
      <c r="I24" s="9" t="s">
        <v>35</v>
      </c>
    </row>
    <row r="25" spans="1:10" ht="15" customHeight="1" x14ac:dyDescent="0.25">
      <c r="H25" s="5">
        <v>0</v>
      </c>
      <c r="I25" s="10">
        <f>_xll.PTreeNodeValue(treeCalc_3!$F$2,14)</f>
        <v>-187200000</v>
      </c>
    </row>
    <row r="26" spans="1:10" ht="15" customHeight="1" x14ac:dyDescent="0.25">
      <c r="I26" s="11">
        <v>0.9</v>
      </c>
      <c r="J26" s="4">
        <f>_xll.PTreeNodeProbability(treeCalc_3!$F$2,21)</f>
        <v>0</v>
      </c>
    </row>
    <row r="27" spans="1:10" ht="15" customHeight="1" x14ac:dyDescent="0.25">
      <c r="I27" s="5">
        <f>-$B$2-$B$17*$B$16</f>
        <v>-208000000</v>
      </c>
      <c r="J27" s="3">
        <f>_xll.PTreeNodeValue(treeCalc_3!$F$2,21)</f>
        <v>-208000000</v>
      </c>
    </row>
    <row r="28" spans="1:10" ht="15" customHeight="1" x14ac:dyDescent="0.25">
      <c r="G28" s="8" t="b">
        <f>_xll.PTreeNodeDecision(treeCalc_3!$F$2,12)</f>
        <v>0</v>
      </c>
      <c r="H28" s="9" t="s">
        <v>17</v>
      </c>
    </row>
    <row r="29" spans="1:10" ht="15" customHeight="1" x14ac:dyDescent="0.25">
      <c r="G29" s="5">
        <v>0</v>
      </c>
      <c r="H29" s="10">
        <f>_xll.PTreeNodeValue(treeCalc_3!$F$2,12)</f>
        <v>-46800000</v>
      </c>
    </row>
    <row r="30" spans="1:10" ht="15" customHeight="1" x14ac:dyDescent="0.25">
      <c r="H30" s="11">
        <v>0.75</v>
      </c>
      <c r="I30" s="4">
        <f>_xll.PTreeNodeProbability(treeCalc_3!$F$2,15)</f>
        <v>0</v>
      </c>
    </row>
    <row r="31" spans="1:10" ht="15" customHeight="1" x14ac:dyDescent="0.25">
      <c r="H31" s="5">
        <v>0</v>
      </c>
      <c r="I31" s="3">
        <f>_xll.PTreeNodeValue(treeCalc_3!$F$2,15)</f>
        <v>0</v>
      </c>
    </row>
    <row r="32" spans="1:10" ht="15" customHeight="1" x14ac:dyDescent="0.25">
      <c r="F32" s="14">
        <v>0.25</v>
      </c>
      <c r="G32" s="6" t="s">
        <v>16</v>
      </c>
    </row>
    <row r="33" spans="3:9" ht="15" customHeight="1" x14ac:dyDescent="0.25">
      <c r="F33" s="5">
        <v>0</v>
      </c>
      <c r="G33" s="7">
        <f>_xll.PTreeNodeValue(treeCalc_3!$F$2,10)</f>
        <v>-40000000</v>
      </c>
    </row>
    <row r="34" spans="3:9" ht="15" customHeight="1" x14ac:dyDescent="0.25">
      <c r="G34" s="8" t="b">
        <f>_xll.PTreeNodeDecision(treeCalc_3!$F$2,13)</f>
        <v>1</v>
      </c>
      <c r="H34" s="4">
        <f>_xll.PTreeNodeProbability(treeCalc_3!$F$2,13)</f>
        <v>4.0000000000000008E-2</v>
      </c>
    </row>
    <row r="35" spans="3:9" ht="15" customHeight="1" x14ac:dyDescent="0.25">
      <c r="G35" s="5">
        <f>-$B$2</f>
        <v>-40000000</v>
      </c>
      <c r="H35" s="3">
        <f>_xll.PTreeNodeValue(treeCalc_3!$F$2,13)</f>
        <v>-40000000</v>
      </c>
    </row>
    <row r="36" spans="3:9" ht="15" customHeight="1" x14ac:dyDescent="0.25">
      <c r="F36" s="14">
        <v>0.75</v>
      </c>
      <c r="G36" s="4">
        <f>_xll.PTreeNodeProbability(treeCalc_3!$F$2,11)</f>
        <v>0.12000000000000002</v>
      </c>
    </row>
    <row r="37" spans="3:9" ht="15" customHeight="1" x14ac:dyDescent="0.25">
      <c r="F37" s="5">
        <f>-$B$3</f>
        <v>-6000000</v>
      </c>
      <c r="G37" s="3">
        <f>_xll.PTreeNodeValue(treeCalc_3!$F$2,11)</f>
        <v>-6000000</v>
      </c>
    </row>
    <row r="38" spans="3:9" ht="15" customHeight="1" x14ac:dyDescent="0.25">
      <c r="C38" s="8" t="b">
        <f>_xll.PTreeNodeDecision(treeCalc_3!$F$2,2)</f>
        <v>1</v>
      </c>
      <c r="D38" s="9" t="s">
        <v>17</v>
      </c>
    </row>
    <row r="39" spans="3:9" ht="15" customHeight="1" x14ac:dyDescent="0.25">
      <c r="C39" s="5">
        <v>0</v>
      </c>
      <c r="D39" s="10">
        <f>_xll.PTreeNodeValue(treeCalc_3!$F$2,2)</f>
        <v>-5220000</v>
      </c>
    </row>
    <row r="40" spans="3:9" ht="15" customHeight="1" x14ac:dyDescent="0.25">
      <c r="E40" s="11">
        <v>0.75</v>
      </c>
      <c r="F40" s="4">
        <f>_xll.PTreeNodeProbability(treeCalc_3!$F$2,6)</f>
        <v>0.15000000000000002</v>
      </c>
    </row>
    <row r="41" spans="3:9" ht="15" customHeight="1" x14ac:dyDescent="0.25">
      <c r="E41" s="5">
        <f>-$B$3</f>
        <v>-6000000</v>
      </c>
      <c r="F41" s="3">
        <f>_xll.PTreeNodeValue(treeCalc_3!$F$2,6)</f>
        <v>-6000000</v>
      </c>
    </row>
    <row r="42" spans="3:9" ht="15" customHeight="1" x14ac:dyDescent="0.25">
      <c r="D42" s="11">
        <v>0.2</v>
      </c>
      <c r="E42" s="9" t="s">
        <v>34</v>
      </c>
    </row>
    <row r="43" spans="3:9" ht="15" customHeight="1" x14ac:dyDescent="0.25">
      <c r="D43" s="5">
        <v>0</v>
      </c>
      <c r="E43" s="10">
        <f>_xll.PTreeNodeValue(treeCalc_3!$F$2,5)</f>
        <v>-14500000</v>
      </c>
    </row>
    <row r="44" spans="3:9" ht="15" customHeight="1" x14ac:dyDescent="0.25">
      <c r="H44" s="11">
        <v>0.5</v>
      </c>
      <c r="I44" s="4">
        <f>_xll.PTreeNodeProbability(treeCalc_3!$F$2,22)</f>
        <v>0</v>
      </c>
    </row>
    <row r="45" spans="3:9" ht="15" customHeight="1" x14ac:dyDescent="0.25">
      <c r="H45" s="5">
        <f>-$B$2</f>
        <v>-40000000</v>
      </c>
      <c r="I45" s="3">
        <f>_xll.PTreeNodeValue(treeCalc_3!$F$2,22)</f>
        <v>-40000000</v>
      </c>
    </row>
    <row r="46" spans="3:9" ht="15" customHeight="1" x14ac:dyDescent="0.25">
      <c r="G46" s="11">
        <v>0.8</v>
      </c>
      <c r="H46" s="9" t="s">
        <v>17</v>
      </c>
    </row>
    <row r="47" spans="3:9" ht="15" customHeight="1" x14ac:dyDescent="0.25">
      <c r="G47" s="5">
        <v>0</v>
      </c>
      <c r="H47" s="10">
        <f>_xll.PTreeNodeValue(treeCalc_3!$F$2,16)</f>
        <v>-23000000</v>
      </c>
    </row>
    <row r="48" spans="3:9" ht="15" customHeight="1" x14ac:dyDescent="0.25">
      <c r="H48" s="11">
        <v>0.5</v>
      </c>
      <c r="I48" s="4">
        <f>_xll.PTreeNodeProbability(treeCalc_3!$F$2,23)</f>
        <v>0</v>
      </c>
    </row>
    <row r="49" spans="2:9" ht="15" customHeight="1" x14ac:dyDescent="0.25">
      <c r="H49" s="5">
        <f>-$B$3</f>
        <v>-6000000</v>
      </c>
      <c r="I49" s="3">
        <f>_xll.PTreeNodeValue(treeCalc_3!$F$2,23)</f>
        <v>-6000000</v>
      </c>
    </row>
    <row r="50" spans="2:9" ht="15" customHeight="1" x14ac:dyDescent="0.25">
      <c r="F50" s="8" t="b">
        <f>_xll.PTreeNodeDecision(treeCalc_3!$F$2,18)</f>
        <v>0</v>
      </c>
      <c r="G50" s="9" t="s">
        <v>17</v>
      </c>
    </row>
    <row r="51" spans="2:9" ht="15" customHeight="1" x14ac:dyDescent="0.25">
      <c r="F51" s="5">
        <v>0</v>
      </c>
      <c r="G51" s="10">
        <f>_xll.PTreeNodeValue(treeCalc_3!$F$2,18)</f>
        <v>-43200000</v>
      </c>
    </row>
    <row r="52" spans="2:9" ht="15" customHeight="1" x14ac:dyDescent="0.25">
      <c r="G52" s="11">
        <v>0.2</v>
      </c>
      <c r="H52" s="4">
        <f>_xll.PTreeNodeProbability(treeCalc_3!$F$2,17)</f>
        <v>0</v>
      </c>
    </row>
    <row r="53" spans="2:9" ht="15" customHeight="1" x14ac:dyDescent="0.25">
      <c r="G53" s="5">
        <f>-$B$2-($B$17/2*$B$16)</f>
        <v>-124000000</v>
      </c>
      <c r="H53" s="3">
        <f>_xll.PTreeNodeValue(treeCalc_3!$F$2,17)</f>
        <v>-124000000</v>
      </c>
    </row>
    <row r="54" spans="2:9" ht="15" customHeight="1" x14ac:dyDescent="0.25">
      <c r="E54" s="11">
        <v>0.25</v>
      </c>
      <c r="F54" s="6" t="s">
        <v>16</v>
      </c>
    </row>
    <row r="55" spans="2:9" ht="15" customHeight="1" x14ac:dyDescent="0.25">
      <c r="E55" s="5">
        <v>0</v>
      </c>
      <c r="F55" s="7">
        <f>_xll.PTreeNodeValue(treeCalc_3!$F$2,7)</f>
        <v>-40000000</v>
      </c>
    </row>
    <row r="56" spans="2:9" ht="15" customHeight="1" x14ac:dyDescent="0.25">
      <c r="F56" s="8" t="b">
        <f>_xll.PTreeNodeDecision(treeCalc_3!$F$2,19)</f>
        <v>1</v>
      </c>
      <c r="G56" s="4">
        <f>_xll.PTreeNodeProbability(treeCalc_3!$F$2,19)</f>
        <v>0.05</v>
      </c>
    </row>
    <row r="57" spans="2:9" ht="15" customHeight="1" x14ac:dyDescent="0.25">
      <c r="F57" s="5">
        <f>-$B$2</f>
        <v>-40000000</v>
      </c>
      <c r="G57" s="3">
        <f>_xll.PTreeNodeValue(treeCalc_3!$F$2,19)</f>
        <v>-40000000</v>
      </c>
    </row>
    <row r="58" spans="2:9" ht="15" customHeight="1" x14ac:dyDescent="0.25">
      <c r="B58" s="5"/>
      <c r="C58" s="6" t="s">
        <v>16</v>
      </c>
    </row>
    <row r="59" spans="2:9" ht="15" customHeight="1" x14ac:dyDescent="0.25">
      <c r="B59" s="5"/>
      <c r="C59" s="7">
        <f>_xll.PTreeNodeValue(treeCalc_3!$F$2,1)</f>
        <v>-5220000</v>
      </c>
    </row>
    <row r="60" spans="2:9" ht="15" customHeight="1" x14ac:dyDescent="0.25">
      <c r="C60" s="8" t="b">
        <f>_xll.PTreeNodeDecision(treeCalc_3!$F$2,3)</f>
        <v>0</v>
      </c>
      <c r="D60" s="4">
        <f>_xll.PTreeNodeProbability(treeCalc_3!$F$2,3)</f>
        <v>0</v>
      </c>
    </row>
    <row r="61" spans="2:9" ht="15" customHeight="1" x14ac:dyDescent="0.25">
      <c r="C61" s="5">
        <f>-$B$3</f>
        <v>-6000000</v>
      </c>
      <c r="D61" s="3">
        <f>_xll.PTreeNodeValue(treeCalc_3!$F$2,3)</f>
        <v>-6000000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BC7A-BC48-445A-BF53-CEA5D0FFD310}">
  <dimension ref="A1:E32"/>
  <sheetViews>
    <sheetView topLeftCell="A5" workbookViewId="0">
      <selection activeCell="E17" sqref="E17"/>
    </sheetView>
  </sheetViews>
  <sheetFormatPr defaultRowHeight="15" x14ac:dyDescent="0.25"/>
  <cols>
    <col min="1" max="1" width="33" customWidth="1"/>
    <col min="2" max="2" width="31.42578125" customWidth="1"/>
    <col min="3" max="3" width="26" customWidth="1"/>
    <col min="4" max="4" width="36.85546875" customWidth="1"/>
    <col min="5" max="5" width="16.7109375" customWidth="1"/>
  </cols>
  <sheetData>
    <row r="1" spans="1:4" x14ac:dyDescent="0.25">
      <c r="A1" s="12" t="s">
        <v>36</v>
      </c>
      <c r="B1" s="12">
        <v>0.9</v>
      </c>
    </row>
    <row r="2" spans="1:4" x14ac:dyDescent="0.25">
      <c r="A2" s="12" t="s">
        <v>37</v>
      </c>
      <c r="B2" s="12">
        <v>0.1</v>
      </c>
    </row>
    <row r="3" spans="1:4" x14ac:dyDescent="0.25">
      <c r="A3" s="12" t="s">
        <v>38</v>
      </c>
      <c r="B3" s="12">
        <v>300</v>
      </c>
    </row>
    <row r="4" spans="1:4" x14ac:dyDescent="0.25">
      <c r="A4" s="12" t="s">
        <v>39</v>
      </c>
      <c r="B4" s="12">
        <v>200</v>
      </c>
    </row>
    <row r="5" spans="1:4" x14ac:dyDescent="0.25">
      <c r="A5" s="12" t="s">
        <v>40</v>
      </c>
      <c r="B5" s="12">
        <v>100</v>
      </c>
    </row>
    <row r="6" spans="1:4" x14ac:dyDescent="0.25">
      <c r="A6" s="12" t="s">
        <v>41</v>
      </c>
      <c r="B6" s="12">
        <v>25</v>
      </c>
    </row>
    <row r="7" spans="1:4" x14ac:dyDescent="0.25">
      <c r="A7" s="12" t="s">
        <v>42</v>
      </c>
      <c r="B7" s="12">
        <v>0.1</v>
      </c>
    </row>
    <row r="8" spans="1:4" x14ac:dyDescent="0.25">
      <c r="A8" s="12" t="s">
        <v>43</v>
      </c>
      <c r="B8" s="12">
        <v>0.2</v>
      </c>
    </row>
    <row r="9" spans="1:4" ht="15" customHeight="1" x14ac:dyDescent="0.25">
      <c r="C9" s="11">
        <f>$B$1</f>
        <v>0.9</v>
      </c>
      <c r="D9" s="4">
        <f>_xll.PTreeNodeProbability(treeCalc_2!$F$2,5)</f>
        <v>0.9</v>
      </c>
    </row>
    <row r="10" spans="1:4" ht="15" customHeight="1" x14ac:dyDescent="0.25">
      <c r="C10" s="5">
        <f>$B$3</f>
        <v>300</v>
      </c>
      <c r="D10" s="3">
        <f>_xll.PTreeNodeValue(treeCalc_2!$F$2,5)</f>
        <v>300</v>
      </c>
    </row>
    <row r="11" spans="1:4" ht="15" customHeight="1" x14ac:dyDescent="0.25">
      <c r="B11" s="8" t="b">
        <f>_xll.PTreeNodeDecision(treeCalc_2!$F$2,2)</f>
        <v>1</v>
      </c>
      <c r="C11" s="9" t="s">
        <v>17</v>
      </c>
    </row>
    <row r="12" spans="1:4" ht="15" customHeight="1" x14ac:dyDescent="0.25">
      <c r="B12" s="5">
        <v>0</v>
      </c>
      <c r="C12" s="10">
        <f>_xll.PTreeNodeValue(treeCalc_2!$F$2,2)</f>
        <v>280</v>
      </c>
    </row>
    <row r="13" spans="1:4" ht="15" customHeight="1" x14ac:dyDescent="0.25">
      <c r="C13" s="11">
        <f>$B$2</f>
        <v>0.1</v>
      </c>
      <c r="D13" s="4">
        <f>_xll.PTreeNodeProbability(treeCalc_2!$F$2,6)</f>
        <v>0.1</v>
      </c>
    </row>
    <row r="14" spans="1:4" ht="15" customHeight="1" x14ac:dyDescent="0.25">
      <c r="C14" s="5">
        <f>$B$3-$B$4</f>
        <v>100</v>
      </c>
      <c r="D14" s="3">
        <f>_xll.PTreeNodeValue(treeCalc_2!$F$2,6)</f>
        <v>100</v>
      </c>
    </row>
    <row r="15" spans="1:4" ht="15" customHeight="1" x14ac:dyDescent="0.25">
      <c r="A15" s="5"/>
      <c r="B15" s="6" t="s">
        <v>16</v>
      </c>
    </row>
    <row r="16" spans="1:4" ht="15" customHeight="1" x14ac:dyDescent="0.25">
      <c r="A16" s="5"/>
      <c r="B16" s="7">
        <f>_xll.PTreeNodeValue(treeCalc_2!$F$2,1)</f>
        <v>280</v>
      </c>
    </row>
    <row r="17" spans="2:5" ht="15" customHeight="1" x14ac:dyDescent="0.25">
      <c r="D17" s="11">
        <v>0.8</v>
      </c>
      <c r="E17" s="4">
        <f>_xll.PTreeNodeProbability(treeCalc_2!$F$2,9)</f>
        <v>0</v>
      </c>
    </row>
    <row r="18" spans="2:5" ht="15" customHeight="1" x14ac:dyDescent="0.25">
      <c r="D18" s="5">
        <f>$B$3</f>
        <v>300</v>
      </c>
      <c r="E18" s="3">
        <f>_xll.PTreeNodeValue(treeCalc_2!$F$2,9)</f>
        <v>275</v>
      </c>
    </row>
    <row r="19" spans="2:5" ht="15" customHeight="1" x14ac:dyDescent="0.25">
      <c r="C19" s="11">
        <v>0.9</v>
      </c>
      <c r="D19" s="9" t="s">
        <v>44</v>
      </c>
    </row>
    <row r="20" spans="2:5" ht="15" customHeight="1" x14ac:dyDescent="0.25">
      <c r="C20" s="5">
        <v>0</v>
      </c>
      <c r="D20" s="10">
        <f>_xll.PTreeNodeValue(treeCalc_2!$F$2,7)</f>
        <v>255</v>
      </c>
    </row>
    <row r="21" spans="2:5" ht="15" customHeight="1" x14ac:dyDescent="0.25">
      <c r="D21" s="11">
        <v>0.2</v>
      </c>
      <c r="E21" s="4">
        <f>_xll.PTreeNodeProbability(treeCalc_2!$F$2,10)</f>
        <v>0</v>
      </c>
    </row>
    <row r="22" spans="2:5" ht="15" customHeight="1" x14ac:dyDescent="0.25">
      <c r="D22" s="5">
        <f>$B$3-$B$5</f>
        <v>200</v>
      </c>
      <c r="E22" s="3">
        <f>_xll.PTreeNodeValue(treeCalc_2!$F$2,10)</f>
        <v>175</v>
      </c>
    </row>
    <row r="23" spans="2:5" ht="15" customHeight="1" x14ac:dyDescent="0.25">
      <c r="B23" s="8" t="b">
        <f>_xll.PTreeNodeDecision(treeCalc_2!$F$2,3)</f>
        <v>0</v>
      </c>
      <c r="C23" s="9" t="s">
        <v>17</v>
      </c>
    </row>
    <row r="24" spans="2:5" ht="15" customHeight="1" x14ac:dyDescent="0.25">
      <c r="B24" s="5">
        <v>-25</v>
      </c>
      <c r="C24" s="10">
        <f>_xll.PTreeNodeValue(treeCalc_2!$F$2,3)</f>
        <v>246</v>
      </c>
    </row>
    <row r="25" spans="2:5" ht="15" customHeight="1" x14ac:dyDescent="0.25">
      <c r="D25" s="11">
        <v>0.1</v>
      </c>
      <c r="E25" s="4">
        <f>_xll.PTreeNodeProbability(treeCalc_2!$F$2,11)</f>
        <v>0</v>
      </c>
    </row>
    <row r="26" spans="2:5" ht="15" customHeight="1" x14ac:dyDescent="0.25">
      <c r="D26" s="5">
        <f>$B$3-$B$4</f>
        <v>100</v>
      </c>
      <c r="E26" s="3">
        <f>_xll.PTreeNodeValue(treeCalc_2!$F$2,11)</f>
        <v>75</v>
      </c>
    </row>
    <row r="27" spans="2:5" ht="15" customHeight="1" x14ac:dyDescent="0.25">
      <c r="C27" s="11">
        <v>0.1</v>
      </c>
      <c r="D27" s="9" t="s">
        <v>44</v>
      </c>
    </row>
    <row r="28" spans="2:5" ht="15" customHeight="1" x14ac:dyDescent="0.25">
      <c r="C28" s="5">
        <v>0</v>
      </c>
      <c r="D28" s="10">
        <f>_xll.PTreeNodeValue(treeCalc_2!$F$2,8)</f>
        <v>165</v>
      </c>
    </row>
    <row r="29" spans="2:5" ht="15" customHeight="1" x14ac:dyDescent="0.25">
      <c r="D29" s="11">
        <f>0.9</f>
        <v>0.9</v>
      </c>
      <c r="E29" s="4">
        <f>_xll.PTreeNodeProbability(treeCalc_2!$F$2,12)</f>
        <v>0</v>
      </c>
    </row>
    <row r="30" spans="2:5" ht="15" customHeight="1" x14ac:dyDescent="0.25">
      <c r="D30" s="5">
        <f>$B$3-$B$5</f>
        <v>200</v>
      </c>
      <c r="E30" s="3">
        <f>_xll.PTreeNodeValue(treeCalc_2!$F$2,12)</f>
        <v>175</v>
      </c>
    </row>
    <row r="31" spans="2:5" ht="15" customHeight="1" x14ac:dyDescent="0.25">
      <c r="B31" s="8" t="b">
        <f>_xll.PTreeNodeDecision(treeCalc_2!$F$2,4)</f>
        <v>0</v>
      </c>
      <c r="C31" s="4">
        <f>_xll.PTreeNodeProbability(treeCalc_2!$F$2,4)</f>
        <v>0</v>
      </c>
    </row>
    <row r="32" spans="2:5" ht="15" customHeight="1" x14ac:dyDescent="0.25">
      <c r="B32" s="5">
        <f>$B$3-$B$5</f>
        <v>200</v>
      </c>
      <c r="C32" s="3">
        <f>_xll.PTreeNodeValue(treeCalc_2!$F$2,4)</f>
        <v>200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6CC5-ED68-4520-9762-71017E436CD6}">
  <dimension ref="A1:P3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46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'Q2'!#REF!</f>
        <v>#REF!</v>
      </c>
      <c r="E2" s="2" t="s">
        <v>52</v>
      </c>
      <c r="F2" s="2">
        <f>_xll.PTreeEvaluate5(B3,$L$11:$L$33,$J$11:$J$33,$K$11:$K$33,$N$11:$N$33,$G$11:$G$33,,L1)</f>
        <v>205827</v>
      </c>
    </row>
    <row r="3" spans="1:16" x14ac:dyDescent="0.25">
      <c r="A3" s="2" t="s">
        <v>53</v>
      </c>
      <c r="B3" s="2" t="s">
        <v>54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73</v>
      </c>
    </row>
    <row r="8" spans="1:16" x14ac:dyDescent="0.25">
      <c r="A8" s="2" t="s">
        <v>74</v>
      </c>
      <c r="B8" s="2">
        <v>23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'Q2'!$C$59</f>
        <v>-5220000</v>
      </c>
      <c r="B11" s="2" t="str">
        <f>B1</f>
        <v xml:space="preserve">Captain Sandford Decision </v>
      </c>
      <c r="C11" s="2">
        <v>0</v>
      </c>
      <c r="I11" s="2" t="s">
        <v>90</v>
      </c>
      <c r="J11" s="2">
        <f>'Q2'!$B$59</f>
        <v>0</v>
      </c>
      <c r="K11" s="2">
        <f>'Q2'!$B$58</f>
        <v>0</v>
      </c>
      <c r="L11" s="2" t="s">
        <v>91</v>
      </c>
      <c r="M11" s="1" t="s">
        <v>92</v>
      </c>
      <c r="O11" s="2" t="str">
        <f>'Q2'!$C$58</f>
        <v>Decision</v>
      </c>
      <c r="P11" s="2" t="b">
        <v>0</v>
      </c>
    </row>
    <row r="12" spans="1:16" x14ac:dyDescent="0.25">
      <c r="A12" s="2">
        <f>'Q2'!$D$39</f>
        <v>-5220000</v>
      </c>
      <c r="B12" s="1" t="s">
        <v>21</v>
      </c>
      <c r="C12" s="2">
        <v>0</v>
      </c>
      <c r="I12" s="2" t="s">
        <v>90</v>
      </c>
      <c r="J12" s="2">
        <f>'Q2'!$C$39</f>
        <v>0</v>
      </c>
      <c r="L12" s="2" t="s">
        <v>93</v>
      </c>
      <c r="M12" s="1" t="s">
        <v>92</v>
      </c>
      <c r="O12" s="2" t="str">
        <f>'Q2'!$D$38</f>
        <v>Chance</v>
      </c>
      <c r="P12" s="2" t="b">
        <v>0</v>
      </c>
    </row>
    <row r="13" spans="1:16" x14ac:dyDescent="0.25">
      <c r="A13" s="2">
        <f>'Q2'!$D$61</f>
        <v>-6000000</v>
      </c>
      <c r="B13" s="1" t="s">
        <v>94</v>
      </c>
      <c r="C13" s="2">
        <v>0</v>
      </c>
      <c r="H13" s="2" t="s">
        <v>90</v>
      </c>
      <c r="I13" s="2" t="s">
        <v>90</v>
      </c>
      <c r="J13" s="2">
        <f>'Q2'!$C$61</f>
        <v>-6000000</v>
      </c>
      <c r="L13" s="2" t="s">
        <v>95</v>
      </c>
      <c r="M13" s="1" t="s">
        <v>92</v>
      </c>
      <c r="P13" s="2" t="b">
        <v>0</v>
      </c>
    </row>
    <row r="14" spans="1:16" x14ac:dyDescent="0.25">
      <c r="A14" s="2">
        <f>'Q2'!$E$19</f>
        <v>-2900000</v>
      </c>
      <c r="B14" s="1" t="s">
        <v>96</v>
      </c>
      <c r="C14" s="2">
        <v>0</v>
      </c>
      <c r="I14" s="2" t="s">
        <v>90</v>
      </c>
      <c r="J14" s="2">
        <f>'Q2'!$D$19</f>
        <v>0</v>
      </c>
      <c r="K14" s="2">
        <f>'Q2'!$D$18</f>
        <v>0.8</v>
      </c>
      <c r="L14" s="2" t="s">
        <v>97</v>
      </c>
      <c r="M14" s="1" t="s">
        <v>92</v>
      </c>
      <c r="O14" s="2" t="str">
        <f>'Q2'!$E$18</f>
        <v>Chance</v>
      </c>
      <c r="P14" s="2" t="b">
        <v>0</v>
      </c>
    </row>
    <row r="15" spans="1:16" x14ac:dyDescent="0.25">
      <c r="A15" s="2">
        <f>'Q2'!$E$43</f>
        <v>-14500000</v>
      </c>
      <c r="B15" s="1" t="s">
        <v>98</v>
      </c>
      <c r="C15" s="2">
        <v>0</v>
      </c>
      <c r="I15" s="2" t="s">
        <v>90</v>
      </c>
      <c r="J15" s="2">
        <f>'Q2'!$D$43</f>
        <v>0</v>
      </c>
      <c r="K15" s="2">
        <f>'Q2'!$D$42</f>
        <v>0.2</v>
      </c>
      <c r="L15" s="2" t="s">
        <v>99</v>
      </c>
      <c r="M15" s="1" t="s">
        <v>92</v>
      </c>
      <c r="O15" s="2" t="str">
        <f>'Q2'!$E$42</f>
        <v>Is tow available?</v>
      </c>
      <c r="P15" s="2" t="b">
        <v>0</v>
      </c>
    </row>
    <row r="16" spans="1:16" x14ac:dyDescent="0.25">
      <c r="A16" s="2">
        <f>'Q2'!$F$41</f>
        <v>-6000000</v>
      </c>
      <c r="B16" s="1" t="s">
        <v>100</v>
      </c>
      <c r="C16" s="2">
        <v>0</v>
      </c>
      <c r="H16" s="2" t="s">
        <v>90</v>
      </c>
      <c r="I16" s="2" t="s">
        <v>90</v>
      </c>
      <c r="J16" s="2">
        <f>'Q2'!$E$41</f>
        <v>-6000000</v>
      </c>
      <c r="K16" s="2">
        <f>'Q2'!$E$40</f>
        <v>0.75</v>
      </c>
      <c r="L16" s="2" t="s">
        <v>101</v>
      </c>
      <c r="M16" s="1" t="s">
        <v>92</v>
      </c>
      <c r="P16" s="2" t="b">
        <v>0</v>
      </c>
    </row>
    <row r="17" spans="1:16" x14ac:dyDescent="0.25">
      <c r="A17" s="2">
        <f>'Q2'!$F$55</f>
        <v>-40000000</v>
      </c>
      <c r="B17" s="1" t="s">
        <v>102</v>
      </c>
      <c r="C17" s="2">
        <v>0</v>
      </c>
      <c r="I17" s="2" t="s">
        <v>90</v>
      </c>
      <c r="J17" s="2">
        <f>'Q2'!$E$55</f>
        <v>0</v>
      </c>
      <c r="K17" s="2">
        <f>'Q2'!$E$54</f>
        <v>0.25</v>
      </c>
      <c r="L17" s="2" t="s">
        <v>103</v>
      </c>
      <c r="M17" s="1" t="s">
        <v>92</v>
      </c>
      <c r="O17" s="2" t="str">
        <f>'Q2'!$F$54</f>
        <v>Decision</v>
      </c>
      <c r="P17" s="2" t="b">
        <v>0</v>
      </c>
    </row>
    <row r="18" spans="1:16" x14ac:dyDescent="0.25">
      <c r="A18" s="2">
        <f>'Q2'!$F$17</f>
        <v>0</v>
      </c>
      <c r="B18" s="1" t="s">
        <v>104</v>
      </c>
      <c r="C18" s="2">
        <v>0</v>
      </c>
      <c r="H18" s="2" t="s">
        <v>90</v>
      </c>
      <c r="I18" s="2" t="s">
        <v>90</v>
      </c>
      <c r="J18" s="2">
        <f>'Q2'!$E$17</f>
        <v>0</v>
      </c>
      <c r="K18" s="2">
        <f>'Q2'!$E$16</f>
        <v>0.8</v>
      </c>
      <c r="L18" s="2" t="s">
        <v>105</v>
      </c>
      <c r="M18" s="1" t="s">
        <v>92</v>
      </c>
      <c r="P18" s="2" t="b">
        <v>0</v>
      </c>
    </row>
    <row r="19" spans="1:16" x14ac:dyDescent="0.25">
      <c r="A19" s="2">
        <f>'Q2'!$F$21</f>
        <v>-14500000</v>
      </c>
      <c r="B19" s="1" t="s">
        <v>106</v>
      </c>
      <c r="C19" s="2">
        <v>0</v>
      </c>
      <c r="I19" s="2" t="s">
        <v>90</v>
      </c>
      <c r="J19" s="2">
        <f>'Q2'!$E$21</f>
        <v>0</v>
      </c>
      <c r="K19" s="2">
        <f>'Q2'!$E$20</f>
        <v>0.2</v>
      </c>
      <c r="L19" s="2" t="s">
        <v>107</v>
      </c>
      <c r="M19" s="1" t="s">
        <v>92</v>
      </c>
      <c r="O19" s="2" t="str">
        <f>'Q2'!$F$20</f>
        <v>Is tow available?</v>
      </c>
      <c r="P19" s="2" t="b">
        <v>0</v>
      </c>
    </row>
    <row r="20" spans="1:16" x14ac:dyDescent="0.25">
      <c r="A20" s="2">
        <f>'Q2'!$G$33</f>
        <v>-40000000</v>
      </c>
      <c r="B20" s="1" t="s">
        <v>102</v>
      </c>
      <c r="C20" s="2">
        <v>0</v>
      </c>
      <c r="I20" s="2" t="s">
        <v>90</v>
      </c>
      <c r="J20" s="2">
        <f>'Q2'!$F$33</f>
        <v>0</v>
      </c>
      <c r="K20" s="2">
        <f>'Q2'!$F$32</f>
        <v>0.25</v>
      </c>
      <c r="L20" s="2" t="s">
        <v>108</v>
      </c>
      <c r="M20" s="1" t="s">
        <v>92</v>
      </c>
      <c r="O20" s="2" t="str">
        <f>'Q2'!$G$32</f>
        <v>Decision</v>
      </c>
      <c r="P20" s="2" t="b">
        <v>0</v>
      </c>
    </row>
    <row r="21" spans="1:16" x14ac:dyDescent="0.25">
      <c r="A21" s="2">
        <f>'Q2'!$G$37</f>
        <v>-6000000</v>
      </c>
      <c r="B21" s="1" t="s">
        <v>109</v>
      </c>
      <c r="C21" s="2">
        <v>0</v>
      </c>
      <c r="H21" s="2" t="s">
        <v>90</v>
      </c>
      <c r="I21" s="2" t="s">
        <v>90</v>
      </c>
      <c r="J21" s="2">
        <f>'Q2'!$F$37</f>
        <v>-6000000</v>
      </c>
      <c r="K21" s="2">
        <f>'Q2'!$F$36</f>
        <v>0.75</v>
      </c>
      <c r="L21" s="2" t="s">
        <v>110</v>
      </c>
      <c r="M21" s="1" t="s">
        <v>92</v>
      </c>
      <c r="P21" s="2" t="b">
        <v>0</v>
      </c>
    </row>
    <row r="22" spans="1:16" x14ac:dyDescent="0.25">
      <c r="A22" s="2">
        <f>'Q2'!$H$29</f>
        <v>-46800000</v>
      </c>
      <c r="B22" s="1" t="s">
        <v>111</v>
      </c>
      <c r="C22" s="2">
        <v>0</v>
      </c>
      <c r="I22" s="2" t="s">
        <v>90</v>
      </c>
      <c r="J22" s="2">
        <f>'Q2'!$G$29</f>
        <v>0</v>
      </c>
      <c r="L22" s="2" t="s">
        <v>112</v>
      </c>
      <c r="M22" s="1" t="s">
        <v>92</v>
      </c>
      <c r="O22" s="2" t="str">
        <f>'Q2'!$H$28</f>
        <v>Chance</v>
      </c>
      <c r="P22" s="2" t="b">
        <v>0</v>
      </c>
    </row>
    <row r="23" spans="1:16" x14ac:dyDescent="0.25">
      <c r="A23" s="2">
        <f>'Q2'!$H$35</f>
        <v>-40000000</v>
      </c>
      <c r="B23" s="1" t="s">
        <v>113</v>
      </c>
      <c r="C23" s="2">
        <v>0</v>
      </c>
      <c r="H23" s="2" t="s">
        <v>90</v>
      </c>
      <c r="I23" s="2" t="s">
        <v>90</v>
      </c>
      <c r="J23" s="2">
        <f>'Q2'!$G$35</f>
        <v>-40000000</v>
      </c>
      <c r="L23" s="2" t="s">
        <v>114</v>
      </c>
      <c r="M23" s="1" t="s">
        <v>92</v>
      </c>
      <c r="P23" s="2" t="b">
        <v>0</v>
      </c>
    </row>
    <row r="24" spans="1:16" x14ac:dyDescent="0.25">
      <c r="A24" s="2">
        <f>'Q2'!$I$25</f>
        <v>-187200000</v>
      </c>
      <c r="B24" s="1" t="s">
        <v>27</v>
      </c>
      <c r="C24" s="2">
        <v>0</v>
      </c>
      <c r="I24" s="2" t="s">
        <v>90</v>
      </c>
      <c r="J24" s="2">
        <f>'Q2'!$H$25</f>
        <v>0</v>
      </c>
      <c r="K24" s="2">
        <f>'Q2'!$H$24</f>
        <v>0.25</v>
      </c>
      <c r="L24" s="2" t="s">
        <v>115</v>
      </c>
      <c r="M24" s="1" t="s">
        <v>92</v>
      </c>
      <c r="O24" s="2" t="str">
        <f>'Q2'!$I$24</f>
        <v>Can ship pull through?</v>
      </c>
      <c r="P24" s="2" t="b">
        <v>0</v>
      </c>
    </row>
    <row r="25" spans="1:16" x14ac:dyDescent="0.25">
      <c r="A25" s="2">
        <f>'Q2'!$I$31</f>
        <v>0</v>
      </c>
      <c r="B25" s="1" t="s">
        <v>116</v>
      </c>
      <c r="C25" s="2">
        <v>0</v>
      </c>
      <c r="H25" s="2" t="s">
        <v>90</v>
      </c>
      <c r="I25" s="2" t="s">
        <v>90</v>
      </c>
      <c r="J25" s="2">
        <f>'Q2'!$H$31</f>
        <v>0</v>
      </c>
      <c r="K25" s="2">
        <f>'Q2'!$H$30</f>
        <v>0.75</v>
      </c>
      <c r="L25" s="2" t="s">
        <v>117</v>
      </c>
      <c r="M25" s="1" t="s">
        <v>92</v>
      </c>
      <c r="P25" s="2" t="b">
        <v>0</v>
      </c>
    </row>
    <row r="26" spans="1:16" x14ac:dyDescent="0.25">
      <c r="A26" s="2">
        <f>'Q2'!$H$47</f>
        <v>-23000000</v>
      </c>
      <c r="B26" s="1" t="s">
        <v>118</v>
      </c>
      <c r="C26" s="2">
        <v>0</v>
      </c>
      <c r="I26" s="2" t="s">
        <v>90</v>
      </c>
      <c r="J26" s="2">
        <f>'Q2'!$G$47</f>
        <v>0</v>
      </c>
      <c r="K26" s="2">
        <f>'Q2'!$G$46</f>
        <v>0.8</v>
      </c>
      <c r="L26" s="2" t="s">
        <v>119</v>
      </c>
      <c r="M26" s="1" t="s">
        <v>92</v>
      </c>
      <c r="O26" s="2" t="str">
        <f>'Q2'!$H$46</f>
        <v>Chance</v>
      </c>
      <c r="P26" s="2" t="b">
        <v>0</v>
      </c>
    </row>
    <row r="27" spans="1:16" x14ac:dyDescent="0.25">
      <c r="A27" s="2">
        <f>'Q2'!$H$53</f>
        <v>-124000000</v>
      </c>
      <c r="B27" s="1" t="s">
        <v>120</v>
      </c>
      <c r="C27" s="2">
        <v>0</v>
      </c>
      <c r="H27" s="2" t="s">
        <v>90</v>
      </c>
      <c r="I27" s="2" t="s">
        <v>90</v>
      </c>
      <c r="J27" s="2">
        <f>'Q2'!$G$53</f>
        <v>-124000000</v>
      </c>
      <c r="K27" s="2">
        <f>'Q2'!$G$52</f>
        <v>0.2</v>
      </c>
      <c r="L27" s="2" t="s">
        <v>121</v>
      </c>
      <c r="M27" s="1" t="s">
        <v>92</v>
      </c>
      <c r="P27" s="2" t="b">
        <v>0</v>
      </c>
    </row>
    <row r="28" spans="1:16" x14ac:dyDescent="0.25">
      <c r="A28" s="2">
        <f>'Q2'!$G$51</f>
        <v>-43200000</v>
      </c>
      <c r="B28" s="1" t="s">
        <v>111</v>
      </c>
      <c r="C28" s="2">
        <v>0</v>
      </c>
      <c r="I28" s="2" t="s">
        <v>90</v>
      </c>
      <c r="J28" s="2">
        <f>'Q2'!$F$51</f>
        <v>0</v>
      </c>
      <c r="L28" s="2" t="s">
        <v>122</v>
      </c>
      <c r="M28" s="1" t="s">
        <v>92</v>
      </c>
      <c r="O28" s="2" t="str">
        <f>'Q2'!$G$50</f>
        <v>Chance</v>
      </c>
      <c r="P28" s="2" t="b">
        <v>0</v>
      </c>
    </row>
    <row r="29" spans="1:16" x14ac:dyDescent="0.25">
      <c r="A29" s="2">
        <f>'Q2'!$G$57</f>
        <v>-40000000</v>
      </c>
      <c r="B29" s="1" t="s">
        <v>113</v>
      </c>
      <c r="C29" s="2">
        <v>0</v>
      </c>
      <c r="H29" s="2" t="s">
        <v>90</v>
      </c>
      <c r="I29" s="2" t="s">
        <v>90</v>
      </c>
      <c r="J29" s="2">
        <f>'Q2'!$F$57</f>
        <v>-40000000</v>
      </c>
      <c r="L29" s="2" t="s">
        <v>123</v>
      </c>
      <c r="M29" s="1" t="s">
        <v>92</v>
      </c>
      <c r="P29" s="2" t="b">
        <v>0</v>
      </c>
    </row>
    <row r="30" spans="1:16" x14ac:dyDescent="0.25">
      <c r="A30" s="2">
        <f>'Q2'!$J$23</f>
        <v>0</v>
      </c>
      <c r="B30" s="1" t="s">
        <v>124</v>
      </c>
      <c r="C30" s="2">
        <v>0</v>
      </c>
      <c r="H30" s="2" t="s">
        <v>90</v>
      </c>
      <c r="I30" s="2" t="s">
        <v>90</v>
      </c>
      <c r="J30" s="2">
        <f>'Q2'!$I$23</f>
        <v>0</v>
      </c>
      <c r="K30" s="2">
        <f>'Q2'!$I$22</f>
        <v>0.1</v>
      </c>
      <c r="L30" s="2" t="s">
        <v>125</v>
      </c>
      <c r="M30" s="1" t="s">
        <v>92</v>
      </c>
      <c r="P30" s="2" t="b">
        <v>0</v>
      </c>
    </row>
    <row r="31" spans="1:16" x14ac:dyDescent="0.25">
      <c r="A31" s="2">
        <f>'Q2'!$J$27</f>
        <v>-208000000</v>
      </c>
      <c r="B31" s="1" t="s">
        <v>126</v>
      </c>
      <c r="C31" s="2">
        <v>0</v>
      </c>
      <c r="H31" s="2" t="s">
        <v>90</v>
      </c>
      <c r="I31" s="2" t="s">
        <v>90</v>
      </c>
      <c r="J31" s="2">
        <f>'Q2'!$I$27</f>
        <v>-208000000</v>
      </c>
      <c r="K31" s="2">
        <f>'Q2'!$I$26</f>
        <v>0.9</v>
      </c>
      <c r="L31" s="2" t="s">
        <v>125</v>
      </c>
      <c r="M31" s="1" t="s">
        <v>92</v>
      </c>
      <c r="P31" s="2" t="b">
        <v>0</v>
      </c>
    </row>
    <row r="32" spans="1:16" x14ac:dyDescent="0.25">
      <c r="A32" s="2">
        <f>'Q2'!$I$45</f>
        <v>-40000000</v>
      </c>
      <c r="B32" s="1" t="s">
        <v>127</v>
      </c>
      <c r="C32" s="2">
        <v>0</v>
      </c>
      <c r="H32" s="2" t="s">
        <v>90</v>
      </c>
      <c r="I32" s="2" t="s">
        <v>90</v>
      </c>
      <c r="J32" s="2">
        <f>'Q2'!$H$45</f>
        <v>-40000000</v>
      </c>
      <c r="K32" s="2">
        <f>'Q2'!$H$44</f>
        <v>0.5</v>
      </c>
      <c r="L32" s="2" t="s">
        <v>128</v>
      </c>
      <c r="M32" s="1" t="s">
        <v>92</v>
      </c>
      <c r="P32" s="2" t="b">
        <v>0</v>
      </c>
    </row>
    <row r="33" spans="1:16" x14ac:dyDescent="0.25">
      <c r="A33" s="2">
        <f>'Q2'!$I$49</f>
        <v>-6000000</v>
      </c>
      <c r="B33" s="1" t="s">
        <v>129</v>
      </c>
      <c r="C33" s="2">
        <v>0</v>
      </c>
      <c r="H33" s="2" t="s">
        <v>90</v>
      </c>
      <c r="I33" s="2" t="s">
        <v>90</v>
      </c>
      <c r="J33" s="2">
        <f>'Q2'!$H$49</f>
        <v>-6000000</v>
      </c>
      <c r="K33" s="2">
        <f>'Q2'!$H$48</f>
        <v>0.5</v>
      </c>
      <c r="L33" s="2" t="s">
        <v>128</v>
      </c>
      <c r="M33" s="1" t="s">
        <v>92</v>
      </c>
      <c r="P33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8023-6965-46F8-A88F-680D2A36D3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E9A-7399-4713-88DE-2665A3756999}">
  <dimension ref="A1:P22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130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'Q3'!#REF!</f>
        <v>#REF!</v>
      </c>
      <c r="E2" s="2" t="s">
        <v>52</v>
      </c>
      <c r="F2" s="2">
        <f>_xll.PTreeEvaluate5(B3,$L$11:$L$22,$J$11:$J$22,$K$11:$K$22,$N$11:$N$22,$G$11:$G$22,,L1)</f>
        <v>231554</v>
      </c>
    </row>
    <row r="3" spans="1:16" x14ac:dyDescent="0.25">
      <c r="A3" s="2" t="s">
        <v>53</v>
      </c>
      <c r="B3" s="2" t="s">
        <v>131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132</v>
      </c>
    </row>
    <row r="8" spans="1:16" x14ac:dyDescent="0.25">
      <c r="A8" s="2" t="s">
        <v>74</v>
      </c>
      <c r="B8" s="2">
        <v>12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'Q3'!$B$16</f>
        <v>280</v>
      </c>
      <c r="B11" s="2" t="str">
        <f>B1</f>
        <v>Deicision for installing drive</v>
      </c>
      <c r="C11" s="2">
        <v>0</v>
      </c>
      <c r="I11" s="2" t="s">
        <v>90</v>
      </c>
      <c r="J11" s="2">
        <f>'Q3'!$A$16</f>
        <v>0</v>
      </c>
      <c r="K11" s="2">
        <f>'Q3'!$A$15</f>
        <v>0</v>
      </c>
      <c r="L11" s="2" t="s">
        <v>133</v>
      </c>
      <c r="M11" s="1" t="s">
        <v>92</v>
      </c>
      <c r="O11" s="2" t="str">
        <f>'Q3'!$B$15</f>
        <v>Decision</v>
      </c>
      <c r="P11" s="2" t="b">
        <v>0</v>
      </c>
    </row>
    <row r="12" spans="1:16" x14ac:dyDescent="0.25">
      <c r="A12" s="2">
        <f>'Q3'!$C$12</f>
        <v>280</v>
      </c>
      <c r="B12" s="1" t="s">
        <v>134</v>
      </c>
      <c r="C12" s="2">
        <v>0</v>
      </c>
      <c r="I12" s="2" t="s">
        <v>90</v>
      </c>
      <c r="J12" s="2">
        <f>'Q3'!$B$12</f>
        <v>0</v>
      </c>
      <c r="L12" s="2" t="s">
        <v>135</v>
      </c>
      <c r="M12" s="1" t="s">
        <v>92</v>
      </c>
      <c r="O12" s="2" t="str">
        <f>'Q3'!$C$11</f>
        <v>Chance</v>
      </c>
      <c r="P12" s="2" t="b">
        <v>0</v>
      </c>
    </row>
    <row r="13" spans="1:16" x14ac:dyDescent="0.25">
      <c r="A13" s="2">
        <f>'Q3'!$C$24</f>
        <v>246</v>
      </c>
      <c r="B13" s="1" t="s">
        <v>136</v>
      </c>
      <c r="C13" s="2">
        <v>0</v>
      </c>
      <c r="I13" s="2" t="s">
        <v>90</v>
      </c>
      <c r="J13" s="2">
        <f>'Q3'!$B$24</f>
        <v>-25</v>
      </c>
      <c r="L13" s="2" t="s">
        <v>137</v>
      </c>
      <c r="M13" s="1" t="s">
        <v>92</v>
      </c>
      <c r="O13" s="2" t="str">
        <f>'Q3'!$C$23</f>
        <v>Chance</v>
      </c>
      <c r="P13" s="2" t="b">
        <v>0</v>
      </c>
    </row>
    <row r="14" spans="1:16" x14ac:dyDescent="0.25">
      <c r="A14" s="2">
        <f>'Q3'!$C$32</f>
        <v>200</v>
      </c>
      <c r="B14" s="1" t="s">
        <v>138</v>
      </c>
      <c r="C14" s="2">
        <v>0</v>
      </c>
      <c r="H14" s="2" t="s">
        <v>90</v>
      </c>
      <c r="I14" s="2" t="s">
        <v>90</v>
      </c>
      <c r="J14" s="2">
        <f>'Q3'!$B$32</f>
        <v>200</v>
      </c>
      <c r="L14" s="2" t="s">
        <v>95</v>
      </c>
      <c r="M14" s="1" t="s">
        <v>92</v>
      </c>
      <c r="P14" s="2" t="b">
        <v>0</v>
      </c>
    </row>
    <row r="15" spans="1:16" x14ac:dyDescent="0.25">
      <c r="A15" s="2">
        <f>'Q3'!$D$10</f>
        <v>300</v>
      </c>
      <c r="B15" s="1" t="s">
        <v>139</v>
      </c>
      <c r="C15" s="2">
        <v>0</v>
      </c>
      <c r="H15" s="2" t="s">
        <v>90</v>
      </c>
      <c r="I15" s="2" t="s">
        <v>90</v>
      </c>
      <c r="J15" s="2">
        <f>'Q3'!$C$10</f>
        <v>300</v>
      </c>
      <c r="K15" s="2">
        <f>'Q3'!$C$9</f>
        <v>0.9</v>
      </c>
      <c r="L15" s="2" t="s">
        <v>140</v>
      </c>
      <c r="M15" s="1" t="s">
        <v>92</v>
      </c>
      <c r="P15" s="2" t="b">
        <v>0</v>
      </c>
    </row>
    <row r="16" spans="1:16" x14ac:dyDescent="0.25">
      <c r="A16" s="2">
        <f>'Q3'!$D$14</f>
        <v>100</v>
      </c>
      <c r="B16" s="1" t="s">
        <v>141</v>
      </c>
      <c r="C16" s="2">
        <v>0</v>
      </c>
      <c r="H16" s="2" t="s">
        <v>90</v>
      </c>
      <c r="I16" s="2" t="s">
        <v>90</v>
      </c>
      <c r="J16" s="2">
        <f>'Q3'!$C$14</f>
        <v>100</v>
      </c>
      <c r="K16" s="2">
        <f>'Q3'!$C$13</f>
        <v>0.1</v>
      </c>
      <c r="L16" s="2" t="s">
        <v>140</v>
      </c>
      <c r="M16" s="1" t="s">
        <v>92</v>
      </c>
      <c r="P16" s="2" t="b">
        <v>0</v>
      </c>
    </row>
    <row r="17" spans="1:16" x14ac:dyDescent="0.25">
      <c r="A17" s="2">
        <f>'Q3'!$D$20</f>
        <v>255</v>
      </c>
      <c r="B17" s="1" t="s">
        <v>142</v>
      </c>
      <c r="C17" s="2">
        <v>0</v>
      </c>
      <c r="I17" s="2" t="s">
        <v>90</v>
      </c>
      <c r="J17" s="2">
        <f>'Q3'!$C$20</f>
        <v>0</v>
      </c>
      <c r="K17" s="2">
        <f>'Q3'!$C$19</f>
        <v>0.9</v>
      </c>
      <c r="L17" s="2" t="s">
        <v>143</v>
      </c>
      <c r="M17" s="1" t="s">
        <v>92</v>
      </c>
      <c r="O17" s="2" t="str">
        <f>'Q3'!$D$19</f>
        <v>test result</v>
      </c>
      <c r="P17" s="2" t="b">
        <v>0</v>
      </c>
    </row>
    <row r="18" spans="1:16" x14ac:dyDescent="0.25">
      <c r="A18" s="2">
        <f>'Q3'!$D$28</f>
        <v>165</v>
      </c>
      <c r="B18" s="1" t="s">
        <v>144</v>
      </c>
      <c r="C18" s="2">
        <v>0</v>
      </c>
      <c r="I18" s="2" t="s">
        <v>90</v>
      </c>
      <c r="J18" s="2">
        <f>'Q3'!$C$28</f>
        <v>0</v>
      </c>
      <c r="K18" s="2">
        <f>'Q3'!$C$27</f>
        <v>0.1</v>
      </c>
      <c r="L18" s="2" t="s">
        <v>145</v>
      </c>
      <c r="M18" s="1" t="s">
        <v>92</v>
      </c>
      <c r="O18" s="2" t="str">
        <f>'Q3'!$D$27</f>
        <v>test result</v>
      </c>
      <c r="P18" s="2" t="b">
        <v>0</v>
      </c>
    </row>
    <row r="19" spans="1:16" x14ac:dyDescent="0.25">
      <c r="A19" s="2">
        <f>'Q3'!$E$18</f>
        <v>275</v>
      </c>
      <c r="B19" s="1" t="s">
        <v>146</v>
      </c>
      <c r="C19" s="2">
        <v>0</v>
      </c>
      <c r="H19" s="2" t="s">
        <v>90</v>
      </c>
      <c r="I19" s="2" t="s">
        <v>90</v>
      </c>
      <c r="J19" s="2">
        <f>'Q3'!$D$18</f>
        <v>300</v>
      </c>
      <c r="K19" s="2">
        <f>'Q3'!$D$17</f>
        <v>0.8</v>
      </c>
      <c r="L19" s="2" t="s">
        <v>123</v>
      </c>
      <c r="M19" s="1" t="s">
        <v>92</v>
      </c>
      <c r="P19" s="2" t="b">
        <v>0</v>
      </c>
    </row>
    <row r="20" spans="1:16" x14ac:dyDescent="0.25">
      <c r="A20" s="2">
        <f>'Q3'!$E$22</f>
        <v>175</v>
      </c>
      <c r="B20" s="1" t="s">
        <v>147</v>
      </c>
      <c r="C20" s="2">
        <v>0</v>
      </c>
      <c r="H20" s="2" t="s">
        <v>90</v>
      </c>
      <c r="I20" s="2" t="s">
        <v>90</v>
      </c>
      <c r="J20" s="2">
        <f>'Q3'!$D$22</f>
        <v>200</v>
      </c>
      <c r="K20" s="2">
        <f>'Q3'!$D$21</f>
        <v>0.2</v>
      </c>
      <c r="L20" s="2" t="s">
        <v>123</v>
      </c>
      <c r="M20" s="1" t="s">
        <v>92</v>
      </c>
      <c r="P20" s="2" t="b">
        <v>0</v>
      </c>
    </row>
    <row r="21" spans="1:16" x14ac:dyDescent="0.25">
      <c r="A21" s="2">
        <f>'Q3'!$E$26</f>
        <v>75</v>
      </c>
      <c r="B21" s="1" t="s">
        <v>148</v>
      </c>
      <c r="C21" s="2">
        <v>0</v>
      </c>
      <c r="H21" s="2" t="s">
        <v>90</v>
      </c>
      <c r="I21" s="2" t="s">
        <v>90</v>
      </c>
      <c r="J21" s="2">
        <f>'Q3'!$D$26</f>
        <v>100</v>
      </c>
      <c r="K21" s="2">
        <f>'Q3'!$D$25</f>
        <v>0.1</v>
      </c>
      <c r="L21" s="2" t="s">
        <v>149</v>
      </c>
      <c r="M21" s="1" t="s">
        <v>92</v>
      </c>
      <c r="P21" s="2" t="b">
        <v>0</v>
      </c>
    </row>
    <row r="22" spans="1:16" x14ac:dyDescent="0.25">
      <c r="A22" s="2">
        <f>'Q3'!$E$30</f>
        <v>175</v>
      </c>
      <c r="B22" s="1" t="s">
        <v>147</v>
      </c>
      <c r="C22" s="2">
        <v>0</v>
      </c>
      <c r="H22" s="2" t="s">
        <v>90</v>
      </c>
      <c r="I22" s="2" t="s">
        <v>90</v>
      </c>
      <c r="J22" s="2">
        <f>'Q3'!$D$30</f>
        <v>200</v>
      </c>
      <c r="K22" s="2">
        <f>'Q3'!$D$29</f>
        <v>0.9</v>
      </c>
      <c r="L22" s="2" t="s">
        <v>149</v>
      </c>
      <c r="M22" s="1" t="s">
        <v>92</v>
      </c>
      <c r="P22" s="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273-01A7-4DCA-957B-34632119FB71}">
  <dimension ref="A1:P49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150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'Q1'!#REF!</f>
        <v>#REF!</v>
      </c>
      <c r="E2" s="2" t="s">
        <v>52</v>
      </c>
      <c r="F2" s="2">
        <f>_xll.PTreeEvaluate5(B3,$L$11:$L$49,$J$11:$J$49,$K$11:$K$49,$N$11:$N$49,$G$11:$G$49,,L1)</f>
        <v>180097</v>
      </c>
    </row>
    <row r="3" spans="1:16" x14ac:dyDescent="0.25">
      <c r="A3" s="2" t="s">
        <v>53</v>
      </c>
      <c r="B3" s="2" t="s">
        <v>151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152</v>
      </c>
    </row>
    <row r="8" spans="1:16" x14ac:dyDescent="0.25">
      <c r="A8" s="2" t="s">
        <v>74</v>
      </c>
      <c r="B8" s="2">
        <v>39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'Q1'!$D$82</f>
        <v>50000</v>
      </c>
      <c r="B11" s="2" t="str">
        <f>B1</f>
        <v>Optimal decision for Morris Manufacturing</v>
      </c>
      <c r="C11" s="2">
        <v>0</v>
      </c>
      <c r="I11" s="2" t="s">
        <v>90</v>
      </c>
      <c r="J11" s="2">
        <f>'Q1'!$C$82</f>
        <v>0</v>
      </c>
      <c r="K11" s="2">
        <f>'Q1'!$C$81</f>
        <v>0</v>
      </c>
      <c r="L11" s="2" t="s">
        <v>133</v>
      </c>
      <c r="M11" s="1" t="s">
        <v>92</v>
      </c>
      <c r="O11" s="2" t="str">
        <f>'Q1'!$D$81</f>
        <v>Decision</v>
      </c>
      <c r="P11" s="2" t="b">
        <v>0</v>
      </c>
    </row>
    <row r="12" spans="1:16" x14ac:dyDescent="0.25">
      <c r="A12" s="2">
        <f>'Q1'!$E$40</f>
        <v>23395</v>
      </c>
      <c r="B12" s="1" t="s">
        <v>153</v>
      </c>
      <c r="C12" s="2">
        <v>0</v>
      </c>
      <c r="I12" s="2" t="s">
        <v>90</v>
      </c>
      <c r="J12" s="2">
        <f>'Q1'!$D$40</f>
        <v>-180000</v>
      </c>
      <c r="L12" s="2" t="s">
        <v>154</v>
      </c>
      <c r="M12" s="1" t="s">
        <v>92</v>
      </c>
      <c r="O12" s="2" t="str">
        <f>'Q1'!$E$39</f>
        <v>Decision</v>
      </c>
      <c r="P12" s="2" t="b">
        <v>0</v>
      </c>
    </row>
    <row r="13" spans="1:16" x14ac:dyDescent="0.25">
      <c r="A13" s="2">
        <f>'Q1'!$E$92</f>
        <v>-92100</v>
      </c>
      <c r="B13" s="1" t="s">
        <v>155</v>
      </c>
      <c r="C13" s="2">
        <v>0</v>
      </c>
      <c r="I13" s="2" t="s">
        <v>90</v>
      </c>
      <c r="J13" s="2">
        <f>'Q1'!$D$92</f>
        <v>-170000</v>
      </c>
      <c r="L13" s="2" t="s">
        <v>156</v>
      </c>
      <c r="M13" s="1" t="s">
        <v>92</v>
      </c>
      <c r="O13" s="2" t="str">
        <f>'Q1'!$E$91</f>
        <v>Does Stern buy</v>
      </c>
      <c r="P13" s="2" t="b">
        <v>0</v>
      </c>
    </row>
    <row r="14" spans="1:16" x14ac:dyDescent="0.25">
      <c r="A14" s="2">
        <f>'Q1'!$E$96</f>
        <v>50000</v>
      </c>
      <c r="B14" s="1" t="s">
        <v>157</v>
      </c>
      <c r="C14" s="2">
        <v>0</v>
      </c>
      <c r="H14" s="2" t="s">
        <v>90</v>
      </c>
      <c r="I14" s="2" t="s">
        <v>90</v>
      </c>
      <c r="J14" s="2">
        <f>'Q1'!$D$96</f>
        <v>50000</v>
      </c>
      <c r="L14" s="2" t="s">
        <v>95</v>
      </c>
      <c r="M14" s="1" t="s">
        <v>92</v>
      </c>
      <c r="P14" s="2" t="b">
        <v>0</v>
      </c>
    </row>
    <row r="15" spans="1:16" x14ac:dyDescent="0.25">
      <c r="A15" s="2">
        <f>'Q1'!$F$22</f>
        <v>23395</v>
      </c>
      <c r="B15" s="1" t="s">
        <v>158</v>
      </c>
      <c r="C15" s="2">
        <v>0</v>
      </c>
      <c r="I15" s="2" t="s">
        <v>90</v>
      </c>
      <c r="J15" s="2">
        <f>'Q1'!$E$22</f>
        <v>0</v>
      </c>
      <c r="L15" s="2" t="s">
        <v>159</v>
      </c>
      <c r="M15" s="1" t="s">
        <v>92</v>
      </c>
      <c r="O15" s="2" t="str">
        <f>'Q1'!$F$21</f>
        <v>Does Dayton buy?</v>
      </c>
      <c r="P15" s="2" t="b">
        <v>0</v>
      </c>
    </row>
    <row r="16" spans="1:16" x14ac:dyDescent="0.25">
      <c r="A16" s="2">
        <f>'Q1'!$F$44</f>
        <v>-13025</v>
      </c>
      <c r="B16" s="1" t="s">
        <v>160</v>
      </c>
      <c r="C16" s="2">
        <v>0</v>
      </c>
      <c r="I16" s="2" t="s">
        <v>90</v>
      </c>
      <c r="J16" s="2">
        <f>'Q1'!$E$44</f>
        <v>0</v>
      </c>
      <c r="L16" s="2" t="s">
        <v>161</v>
      </c>
      <c r="M16" s="1" t="s">
        <v>92</v>
      </c>
      <c r="O16" s="2" t="str">
        <f>'Q1'!$F$43</f>
        <v>Does Dayton buy?</v>
      </c>
      <c r="P16" s="2" t="b">
        <v>0</v>
      </c>
    </row>
    <row r="17" spans="1:16" x14ac:dyDescent="0.25">
      <c r="A17" s="2">
        <f>'Q1'!$F$62</f>
        <v>-52037.5</v>
      </c>
      <c r="B17" s="1" t="s">
        <v>162</v>
      </c>
      <c r="C17" s="2">
        <v>0</v>
      </c>
      <c r="I17" s="2" t="s">
        <v>90</v>
      </c>
      <c r="J17" s="2">
        <f>'Q1'!$E$62</f>
        <v>0</v>
      </c>
      <c r="L17" s="2" t="s">
        <v>163</v>
      </c>
      <c r="M17" s="1" t="s">
        <v>92</v>
      </c>
      <c r="O17" s="2" t="str">
        <f>'Q1'!$F$61</f>
        <v>Does Dayton buy?</v>
      </c>
      <c r="P17" s="2" t="b">
        <v>0</v>
      </c>
    </row>
    <row r="18" spans="1:16" x14ac:dyDescent="0.25">
      <c r="A18" s="2">
        <f>'Q1'!$F$86</f>
        <v>-27000.000000000007</v>
      </c>
      <c r="B18" s="1" t="s">
        <v>164</v>
      </c>
      <c r="C18" s="2">
        <v>0</v>
      </c>
      <c r="I18" s="2" t="s">
        <v>90</v>
      </c>
      <c r="J18" s="2">
        <f>'Q1'!$E$86</f>
        <v>0</v>
      </c>
      <c r="K18" s="2">
        <f>'Q1'!$E$85</f>
        <v>0.3</v>
      </c>
      <c r="L18" s="2" t="s">
        <v>165</v>
      </c>
      <c r="M18" s="1" t="s">
        <v>92</v>
      </c>
      <c r="O18" s="2" t="str">
        <f>'Q1'!$F$85</f>
        <v>Chance</v>
      </c>
      <c r="P18" s="2" t="b">
        <v>0</v>
      </c>
    </row>
    <row r="19" spans="1:16" x14ac:dyDescent="0.25">
      <c r="A19" s="2">
        <f>'Q1'!$G$84</f>
        <v>-70000</v>
      </c>
      <c r="B19" s="1" t="s">
        <v>166</v>
      </c>
      <c r="C19" s="2">
        <v>0</v>
      </c>
      <c r="H19" s="2" t="s">
        <v>90</v>
      </c>
      <c r="I19" s="2" t="s">
        <v>90</v>
      </c>
      <c r="J19" s="2">
        <f>'Q1'!$F$84</f>
        <v>100000</v>
      </c>
      <c r="K19" s="2">
        <f>'Q1'!$F$83</f>
        <v>0.2</v>
      </c>
      <c r="L19" s="2" t="s">
        <v>149</v>
      </c>
      <c r="M19" s="1" t="s">
        <v>92</v>
      </c>
      <c r="P19" s="2" t="b">
        <v>0</v>
      </c>
    </row>
    <row r="20" spans="1:16" x14ac:dyDescent="0.25">
      <c r="A20" s="2">
        <f>'Q1'!$F$94</f>
        <v>-120000</v>
      </c>
      <c r="B20" s="1" t="s">
        <v>167</v>
      </c>
      <c r="C20" s="2">
        <v>0</v>
      </c>
      <c r="H20" s="2" t="s">
        <v>90</v>
      </c>
      <c r="I20" s="2" t="s">
        <v>90</v>
      </c>
      <c r="J20" s="2">
        <f>'Q1'!$E$94</f>
        <v>50000</v>
      </c>
      <c r="K20" s="2">
        <f>'Q1'!$E$93</f>
        <v>0.7</v>
      </c>
      <c r="L20" s="2" t="s">
        <v>168</v>
      </c>
      <c r="M20" s="1" t="s">
        <v>92</v>
      </c>
      <c r="P20" s="2" t="b">
        <v>0</v>
      </c>
    </row>
    <row r="21" spans="1:16" x14ac:dyDescent="0.25">
      <c r="A21" s="2">
        <f>'Q1'!$G$88</f>
        <v>-20000</v>
      </c>
      <c r="B21" s="1" t="s">
        <v>169</v>
      </c>
      <c r="C21" s="2">
        <v>0</v>
      </c>
      <c r="H21" s="2" t="s">
        <v>90</v>
      </c>
      <c r="I21" s="2" t="s">
        <v>90</v>
      </c>
      <c r="J21" s="2">
        <f>'Q1'!$F$88</f>
        <v>150000</v>
      </c>
      <c r="K21" s="2">
        <f>'Q1'!$F$87</f>
        <v>0.7</v>
      </c>
      <c r="L21" s="2" t="s">
        <v>149</v>
      </c>
      <c r="M21" s="1" t="s">
        <v>92</v>
      </c>
      <c r="P21" s="2" t="b">
        <v>0</v>
      </c>
    </row>
    <row r="22" spans="1:16" x14ac:dyDescent="0.25">
      <c r="A22" s="2">
        <f>'Q1'!$G$90</f>
        <v>10000</v>
      </c>
      <c r="B22" s="1" t="s">
        <v>170</v>
      </c>
      <c r="C22" s="2">
        <v>0</v>
      </c>
      <c r="H22" s="2" t="s">
        <v>90</v>
      </c>
      <c r="I22" s="2" t="s">
        <v>90</v>
      </c>
      <c r="J22" s="2">
        <f>'Q1'!$F$90</f>
        <v>180000</v>
      </c>
      <c r="K22" s="2">
        <f>'Q1'!$F$89</f>
        <v>0.1</v>
      </c>
      <c r="L22" s="2" t="s">
        <v>149</v>
      </c>
      <c r="M22" s="1" t="s">
        <v>92</v>
      </c>
      <c r="P22" s="2" t="b">
        <v>0</v>
      </c>
    </row>
    <row r="23" spans="1:16" x14ac:dyDescent="0.25">
      <c r="A23" s="2">
        <f>'Q1'!$J$30</f>
        <v>-10000</v>
      </c>
      <c r="B23" s="1" t="s">
        <v>170</v>
      </c>
      <c r="C23" s="2">
        <v>0</v>
      </c>
      <c r="H23" s="2" t="s">
        <v>90</v>
      </c>
      <c r="I23" s="2" t="s">
        <v>90</v>
      </c>
      <c r="J23" s="2">
        <f>'Q1'!$I$30</f>
        <v>180000</v>
      </c>
      <c r="K23" s="2">
        <f>'Q1'!$I$29</f>
        <v>0.1</v>
      </c>
      <c r="L23" s="2" t="s">
        <v>171</v>
      </c>
      <c r="M23" s="1" t="s">
        <v>92</v>
      </c>
      <c r="P23" s="2" t="b">
        <v>0</v>
      </c>
    </row>
    <row r="24" spans="1:16" x14ac:dyDescent="0.25">
      <c r="A24" s="2">
        <f>'Q1'!$H$54</f>
        <v>-126050</v>
      </c>
      <c r="B24" s="1" t="s">
        <v>172</v>
      </c>
      <c r="C24" s="2">
        <v>0</v>
      </c>
      <c r="I24" s="2" t="s">
        <v>90</v>
      </c>
      <c r="J24" s="2">
        <f>'Q1'!$G$54</f>
        <v>-10000</v>
      </c>
      <c r="L24" s="2" t="s">
        <v>173</v>
      </c>
      <c r="M24" s="1" t="s">
        <v>92</v>
      </c>
      <c r="O24" s="2" t="str">
        <f>'Q1'!$H$53</f>
        <v>Does Stern buy</v>
      </c>
      <c r="P24" s="2" t="b">
        <v>0</v>
      </c>
    </row>
    <row r="25" spans="1:16" x14ac:dyDescent="0.25">
      <c r="A25" s="2">
        <f>'Q1'!$G$20</f>
        <v>40000</v>
      </c>
      <c r="B25" s="1" t="s">
        <v>164</v>
      </c>
      <c r="C25" s="2">
        <v>0</v>
      </c>
      <c r="H25" s="2" t="s">
        <v>90</v>
      </c>
      <c r="I25" s="2" t="s">
        <v>90</v>
      </c>
      <c r="J25" s="2">
        <f>'Q1'!$F$20</f>
        <v>220000</v>
      </c>
      <c r="K25" s="2">
        <f>'Q1'!$F$19</f>
        <v>0.9</v>
      </c>
      <c r="L25" s="2" t="s">
        <v>101</v>
      </c>
      <c r="M25" s="1" t="s">
        <v>92</v>
      </c>
      <c r="P25" s="2" t="b">
        <v>0</v>
      </c>
    </row>
    <row r="26" spans="1:16" x14ac:dyDescent="0.25">
      <c r="A26" s="2">
        <f>'Q1'!$G$36</f>
        <v>-126050</v>
      </c>
      <c r="B26" s="1" t="s">
        <v>167</v>
      </c>
      <c r="C26" s="2">
        <v>0</v>
      </c>
      <c r="I26" s="2" t="s">
        <v>90</v>
      </c>
      <c r="J26" s="2">
        <f>'Q1'!$F$36</f>
        <v>0</v>
      </c>
      <c r="K26" s="2">
        <f>'Q1'!$F$35</f>
        <v>0.1</v>
      </c>
      <c r="L26" s="2" t="s">
        <v>174</v>
      </c>
      <c r="M26" s="1" t="s">
        <v>92</v>
      </c>
      <c r="O26" s="2" t="str">
        <f>'Q1'!$G$35</f>
        <v>Decision</v>
      </c>
      <c r="P26" s="2" t="b">
        <v>0</v>
      </c>
    </row>
    <row r="27" spans="1:16" x14ac:dyDescent="0.25">
      <c r="A27" s="2">
        <f>'Q1'!$I$24</f>
        <v>-47000.000000000015</v>
      </c>
      <c r="B27" s="1" t="s">
        <v>175</v>
      </c>
      <c r="C27" s="2">
        <v>0</v>
      </c>
      <c r="I27" s="2" t="s">
        <v>90</v>
      </c>
      <c r="J27" s="2">
        <f>'Q1'!$H$24</f>
        <v>0</v>
      </c>
      <c r="K27" s="2">
        <f>'Q1'!$H$23</f>
        <v>0.15</v>
      </c>
      <c r="L27" s="2" t="s">
        <v>176</v>
      </c>
      <c r="M27" s="1" t="s">
        <v>92</v>
      </c>
      <c r="O27" s="2">
        <f>'Q1'!$I$23</f>
        <v>0</v>
      </c>
      <c r="P27" s="2" t="b">
        <v>0</v>
      </c>
    </row>
    <row r="28" spans="1:16" x14ac:dyDescent="0.25">
      <c r="A28" s="2">
        <f>'Q1'!$H$38</f>
        <v>-130000</v>
      </c>
      <c r="B28" s="1" t="s">
        <v>177</v>
      </c>
      <c r="C28" s="2">
        <v>0</v>
      </c>
      <c r="H28" s="2" t="s">
        <v>90</v>
      </c>
      <c r="I28" s="2" t="s">
        <v>90</v>
      </c>
      <c r="J28" s="2">
        <f>'Q1'!$G$38</f>
        <v>50000</v>
      </c>
      <c r="L28" s="2" t="s">
        <v>128</v>
      </c>
      <c r="M28" s="1" t="s">
        <v>92</v>
      </c>
      <c r="P28" s="2" t="b">
        <v>0</v>
      </c>
    </row>
    <row r="29" spans="1:16" x14ac:dyDescent="0.25">
      <c r="A29" s="2">
        <f>'Q1'!$I$46</f>
        <v>-47000.000000000015</v>
      </c>
      <c r="B29" s="1" t="s">
        <v>175</v>
      </c>
      <c r="C29" s="2">
        <v>0</v>
      </c>
      <c r="I29" s="2" t="s">
        <v>90</v>
      </c>
      <c r="J29" s="2">
        <f>'Q1'!$H$46</f>
        <v>0</v>
      </c>
      <c r="K29" s="2">
        <f>'Q1'!$H$45</f>
        <v>0.15</v>
      </c>
      <c r="L29" s="2" t="s">
        <v>178</v>
      </c>
      <c r="M29" s="1" t="s">
        <v>92</v>
      </c>
      <c r="O29" s="2">
        <f>'Q1'!$I$45</f>
        <v>0</v>
      </c>
      <c r="P29" s="2" t="b">
        <v>0</v>
      </c>
    </row>
    <row r="30" spans="1:16" x14ac:dyDescent="0.25">
      <c r="A30" s="2">
        <f>'Q1'!$J$26</f>
        <v>-90000</v>
      </c>
      <c r="B30" s="1" t="s">
        <v>166</v>
      </c>
      <c r="C30" s="2">
        <v>0</v>
      </c>
      <c r="H30" s="2" t="s">
        <v>90</v>
      </c>
      <c r="I30" s="2" t="s">
        <v>90</v>
      </c>
      <c r="J30" s="2">
        <f>'Q1'!$I$26</f>
        <v>100000</v>
      </c>
      <c r="K30" s="2">
        <f>'Q1'!$I$25</f>
        <v>0.2</v>
      </c>
      <c r="L30" s="2" t="s">
        <v>171</v>
      </c>
      <c r="M30" s="1" t="s">
        <v>92</v>
      </c>
      <c r="P30" s="2" t="b">
        <v>0</v>
      </c>
    </row>
    <row r="31" spans="1:16" x14ac:dyDescent="0.25">
      <c r="A31" s="2">
        <f>'Q1'!$J$28</f>
        <v>-40000</v>
      </c>
      <c r="B31" s="1" t="s">
        <v>169</v>
      </c>
      <c r="C31" s="2">
        <v>0</v>
      </c>
      <c r="H31" s="2" t="s">
        <v>90</v>
      </c>
      <c r="I31" s="2" t="s">
        <v>90</v>
      </c>
      <c r="J31" s="2">
        <f>'Q1'!$I$28</f>
        <v>150000</v>
      </c>
      <c r="K31" s="2">
        <f>'Q1'!$I$27</f>
        <v>0.7</v>
      </c>
      <c r="L31" s="2" t="s">
        <v>171</v>
      </c>
      <c r="M31" s="1" t="s">
        <v>92</v>
      </c>
      <c r="P31" s="2" t="b">
        <v>0</v>
      </c>
    </row>
    <row r="32" spans="1:16" x14ac:dyDescent="0.25">
      <c r="A32" s="2">
        <f>'Q1'!$G$42</f>
        <v>100000</v>
      </c>
      <c r="B32" s="1" t="s">
        <v>164</v>
      </c>
      <c r="C32" s="2">
        <v>0</v>
      </c>
      <c r="H32" s="2" t="s">
        <v>90</v>
      </c>
      <c r="I32" s="2" t="s">
        <v>90</v>
      </c>
      <c r="J32" s="2">
        <f>'Q1'!$F$42</f>
        <v>280000</v>
      </c>
      <c r="K32" s="2">
        <f>'Q1'!$F$41</f>
        <v>0.5</v>
      </c>
      <c r="L32" s="2" t="s">
        <v>179</v>
      </c>
      <c r="M32" s="1" t="s">
        <v>92</v>
      </c>
      <c r="P32" s="2" t="b">
        <v>0</v>
      </c>
    </row>
    <row r="33" spans="1:16" x14ac:dyDescent="0.25">
      <c r="A33" s="2">
        <f>'Q1'!$G$58</f>
        <v>-126050</v>
      </c>
      <c r="B33" s="1" t="s">
        <v>167</v>
      </c>
      <c r="C33" s="2">
        <v>0</v>
      </c>
      <c r="I33" s="2" t="s">
        <v>90</v>
      </c>
      <c r="J33" s="2">
        <f>'Q1'!$F$58</f>
        <v>0</v>
      </c>
      <c r="K33" s="2">
        <f>'Q1'!$F$57</f>
        <v>0.5</v>
      </c>
      <c r="L33" s="2" t="s">
        <v>180</v>
      </c>
      <c r="M33" s="1" t="s">
        <v>92</v>
      </c>
      <c r="O33" s="2" t="str">
        <f>'Q1'!$G$57</f>
        <v>Decision</v>
      </c>
      <c r="P33" s="2" t="b">
        <v>0</v>
      </c>
    </row>
    <row r="34" spans="1:16" x14ac:dyDescent="0.25">
      <c r="A34" s="2">
        <f>'Q1'!$J$48</f>
        <v>-90000</v>
      </c>
      <c r="B34" s="1" t="s">
        <v>166</v>
      </c>
      <c r="C34" s="2">
        <v>0</v>
      </c>
      <c r="H34" s="2" t="s">
        <v>90</v>
      </c>
      <c r="I34" s="2" t="s">
        <v>90</v>
      </c>
      <c r="J34" s="2">
        <f>'Q1'!$I$48</f>
        <v>100000</v>
      </c>
      <c r="K34" s="2">
        <f>'Q1'!$I$47</f>
        <v>0.2</v>
      </c>
      <c r="L34" s="2" t="s">
        <v>181</v>
      </c>
      <c r="M34" s="1" t="s">
        <v>92</v>
      </c>
      <c r="P34" s="2" t="b">
        <v>0</v>
      </c>
    </row>
    <row r="35" spans="1:16" x14ac:dyDescent="0.25">
      <c r="A35" s="2">
        <f>'Q1'!$J$50</f>
        <v>-40000</v>
      </c>
      <c r="B35" s="1" t="s">
        <v>169</v>
      </c>
      <c r="C35" s="2">
        <v>0</v>
      </c>
      <c r="H35" s="2" t="s">
        <v>90</v>
      </c>
      <c r="I35" s="2" t="s">
        <v>90</v>
      </c>
      <c r="J35" s="2">
        <f>'Q1'!$I$50</f>
        <v>150000</v>
      </c>
      <c r="K35" s="2">
        <f>'Q1'!$I$49</f>
        <v>0.7</v>
      </c>
      <c r="L35" s="2" t="s">
        <v>181</v>
      </c>
      <c r="M35" s="1" t="s">
        <v>92</v>
      </c>
      <c r="P35" s="2" t="b">
        <v>0</v>
      </c>
    </row>
    <row r="36" spans="1:16" x14ac:dyDescent="0.25">
      <c r="A36" s="2">
        <f>'Q1'!$J$52</f>
        <v>-10000</v>
      </c>
      <c r="B36" s="1" t="s">
        <v>170</v>
      </c>
      <c r="C36" s="2">
        <v>0</v>
      </c>
      <c r="H36" s="2" t="s">
        <v>90</v>
      </c>
      <c r="I36" s="2" t="s">
        <v>90</v>
      </c>
      <c r="J36" s="2">
        <f>'Q1'!$I$52</f>
        <v>180000</v>
      </c>
      <c r="K36" s="2">
        <f>'Q1'!$I$51</f>
        <v>0.1</v>
      </c>
      <c r="L36" s="2" t="s">
        <v>181</v>
      </c>
      <c r="M36" s="1" t="s">
        <v>92</v>
      </c>
      <c r="P36" s="2" t="b">
        <v>0</v>
      </c>
    </row>
    <row r="37" spans="1:16" x14ac:dyDescent="0.25">
      <c r="A37" s="2">
        <f>'Q1'!$H$74</f>
        <v>-126050</v>
      </c>
      <c r="B37" s="1" t="s">
        <v>172</v>
      </c>
      <c r="C37" s="2">
        <v>0</v>
      </c>
      <c r="I37" s="2" t="s">
        <v>90</v>
      </c>
      <c r="J37" s="2">
        <f>'Q1'!$G$74</f>
        <v>-10000</v>
      </c>
      <c r="L37" s="2" t="s">
        <v>182</v>
      </c>
      <c r="M37" s="1" t="s">
        <v>92</v>
      </c>
      <c r="O37" s="2" t="str">
        <f>'Q1'!$H$73</f>
        <v>Does Stern buy</v>
      </c>
      <c r="P37" s="2" t="b">
        <v>0</v>
      </c>
    </row>
    <row r="38" spans="1:16" x14ac:dyDescent="0.25">
      <c r="A38" s="2">
        <f>'Q1'!$I$66</f>
        <v>-47000.000000000015</v>
      </c>
      <c r="B38" s="1" t="s">
        <v>175</v>
      </c>
      <c r="C38" s="2">
        <v>0</v>
      </c>
      <c r="I38" s="2" t="s">
        <v>90</v>
      </c>
      <c r="J38" s="2">
        <f>'Q1'!$H$66</f>
        <v>0</v>
      </c>
      <c r="K38" s="2">
        <f>'Q1'!$H$65</f>
        <v>0.15</v>
      </c>
      <c r="L38" s="2" t="s">
        <v>183</v>
      </c>
      <c r="M38" s="1" t="s">
        <v>92</v>
      </c>
      <c r="O38" s="2">
        <f>'Q1'!$I$65</f>
        <v>0</v>
      </c>
      <c r="P38" s="2" t="b">
        <v>0</v>
      </c>
    </row>
    <row r="39" spans="1:16" x14ac:dyDescent="0.25">
      <c r="A39" s="2">
        <f>'Q1'!$G$78</f>
        <v>-126050</v>
      </c>
      <c r="B39" s="1" t="s">
        <v>167</v>
      </c>
      <c r="C39" s="2">
        <v>0</v>
      </c>
      <c r="I39" s="2" t="s">
        <v>90</v>
      </c>
      <c r="J39" s="2">
        <f>'Q1'!$F$78</f>
        <v>0</v>
      </c>
      <c r="K39" s="2">
        <f>'Q1'!$F$77</f>
        <v>0.75</v>
      </c>
      <c r="L39" s="2" t="s">
        <v>184</v>
      </c>
      <c r="M39" s="1" t="s">
        <v>92</v>
      </c>
      <c r="O39" s="2" t="str">
        <f>'Q1'!$G$77</f>
        <v>Decision</v>
      </c>
      <c r="P39" s="2" t="b">
        <v>0</v>
      </c>
    </row>
    <row r="40" spans="1:16" x14ac:dyDescent="0.25">
      <c r="A40" s="2">
        <f>'Q1'!$G$64</f>
        <v>170000</v>
      </c>
      <c r="B40" s="1" t="s">
        <v>164</v>
      </c>
      <c r="C40" s="2">
        <v>0</v>
      </c>
      <c r="H40" s="2" t="s">
        <v>90</v>
      </c>
      <c r="I40" s="2" t="s">
        <v>90</v>
      </c>
      <c r="J40" s="2">
        <f>'Q1'!$F$64</f>
        <v>350000</v>
      </c>
      <c r="K40" s="2">
        <f>'Q1'!$F$63</f>
        <v>0.25</v>
      </c>
      <c r="L40" s="2" t="s">
        <v>123</v>
      </c>
      <c r="M40" s="1" t="s">
        <v>92</v>
      </c>
      <c r="P40" s="2" t="b">
        <v>0</v>
      </c>
    </row>
    <row r="41" spans="1:16" x14ac:dyDescent="0.25">
      <c r="A41" s="2">
        <f>'Q1'!$J$68</f>
        <v>-90000</v>
      </c>
      <c r="B41" s="1" t="s">
        <v>166</v>
      </c>
      <c r="C41" s="2">
        <v>0</v>
      </c>
      <c r="H41" s="2" t="s">
        <v>90</v>
      </c>
      <c r="I41" s="2" t="s">
        <v>90</v>
      </c>
      <c r="J41" s="2">
        <f>'Q1'!$I$68</f>
        <v>100000</v>
      </c>
      <c r="K41" s="2">
        <f>'Q1'!$I$67</f>
        <v>0.2</v>
      </c>
      <c r="L41" s="2" t="s">
        <v>185</v>
      </c>
      <c r="M41" s="1" t="s">
        <v>92</v>
      </c>
      <c r="P41" s="2" t="b">
        <v>0</v>
      </c>
    </row>
    <row r="42" spans="1:16" x14ac:dyDescent="0.25">
      <c r="A42" s="2">
        <f>'Q1'!$J$70</f>
        <v>-40000</v>
      </c>
      <c r="B42" s="1" t="s">
        <v>169</v>
      </c>
      <c r="C42" s="2">
        <v>0</v>
      </c>
      <c r="H42" s="2" t="s">
        <v>90</v>
      </c>
      <c r="I42" s="2" t="s">
        <v>90</v>
      </c>
      <c r="J42" s="2">
        <f>'Q1'!$I$70</f>
        <v>150000</v>
      </c>
      <c r="K42" s="2">
        <f>'Q1'!$I$69</f>
        <v>0.7</v>
      </c>
      <c r="L42" s="2" t="s">
        <v>185</v>
      </c>
      <c r="M42" s="1" t="s">
        <v>92</v>
      </c>
      <c r="P42" s="2" t="b">
        <v>0</v>
      </c>
    </row>
    <row r="43" spans="1:16" x14ac:dyDescent="0.25">
      <c r="A43" s="2">
        <f>'Q1'!$J$72</f>
        <v>-10000</v>
      </c>
      <c r="B43" s="1" t="s">
        <v>170</v>
      </c>
      <c r="C43" s="2">
        <v>0</v>
      </c>
      <c r="H43" s="2" t="s">
        <v>90</v>
      </c>
      <c r="I43" s="2" t="s">
        <v>90</v>
      </c>
      <c r="J43" s="2">
        <f>'Q1'!$I$72</f>
        <v>180000</v>
      </c>
      <c r="K43" s="2">
        <f>'Q1'!$I$71</f>
        <v>0.1</v>
      </c>
      <c r="L43" s="2" t="s">
        <v>185</v>
      </c>
      <c r="M43" s="1" t="s">
        <v>92</v>
      </c>
      <c r="P43" s="2" t="b">
        <v>0</v>
      </c>
    </row>
    <row r="44" spans="1:16" x14ac:dyDescent="0.25">
      <c r="A44" s="2">
        <f>'Q1'!$H$32</f>
        <v>-126050</v>
      </c>
      <c r="B44" s="1" t="s">
        <v>172</v>
      </c>
      <c r="C44" s="2">
        <v>0</v>
      </c>
      <c r="I44" s="2" t="s">
        <v>90</v>
      </c>
      <c r="J44" s="2">
        <f>'Q1'!$G$32</f>
        <v>-10000</v>
      </c>
      <c r="L44" s="2" t="s">
        <v>186</v>
      </c>
      <c r="M44" s="1" t="s">
        <v>92</v>
      </c>
      <c r="O44" s="2" t="str">
        <f>'Q1'!$H$31</f>
        <v>Does Stern buy</v>
      </c>
      <c r="P44" s="2" t="b">
        <v>0</v>
      </c>
    </row>
    <row r="45" spans="1:16" x14ac:dyDescent="0.25">
      <c r="A45" s="2">
        <f>'Q1'!$I$34</f>
        <v>-140000</v>
      </c>
      <c r="B45" s="1" t="s">
        <v>187</v>
      </c>
      <c r="C45" s="2">
        <v>0</v>
      </c>
      <c r="H45" s="2" t="s">
        <v>90</v>
      </c>
      <c r="I45" s="2" t="s">
        <v>90</v>
      </c>
      <c r="J45" s="2">
        <f>'Q1'!$H$34</f>
        <v>50000</v>
      </c>
      <c r="K45" s="2">
        <f>'Q1'!$H$33</f>
        <v>0.85</v>
      </c>
      <c r="L45" s="2" t="s">
        <v>188</v>
      </c>
      <c r="M45" s="1" t="s">
        <v>92</v>
      </c>
      <c r="P45" s="2" t="b">
        <v>0</v>
      </c>
    </row>
    <row r="46" spans="1:16" x14ac:dyDescent="0.25">
      <c r="A46" s="2">
        <f>'Q1'!$I$56</f>
        <v>-140000</v>
      </c>
      <c r="B46" s="1" t="s">
        <v>187</v>
      </c>
      <c r="C46" s="2">
        <v>0</v>
      </c>
      <c r="H46" s="2" t="s">
        <v>90</v>
      </c>
      <c r="I46" s="2" t="s">
        <v>90</v>
      </c>
      <c r="J46" s="2">
        <f>'Q1'!$H$56</f>
        <v>50000</v>
      </c>
      <c r="K46" s="2">
        <f>'Q1'!$H$55</f>
        <v>0.85</v>
      </c>
      <c r="L46" s="2" t="s">
        <v>125</v>
      </c>
      <c r="M46" s="1" t="s">
        <v>92</v>
      </c>
      <c r="P46" s="2" t="b">
        <v>0</v>
      </c>
    </row>
    <row r="47" spans="1:16" x14ac:dyDescent="0.25">
      <c r="A47" s="2">
        <f>'Q1'!$H$60</f>
        <v>-130000</v>
      </c>
      <c r="B47" s="1" t="s">
        <v>177</v>
      </c>
      <c r="C47" s="2">
        <v>0</v>
      </c>
      <c r="H47" s="2" t="s">
        <v>90</v>
      </c>
      <c r="I47" s="2" t="s">
        <v>90</v>
      </c>
      <c r="J47" s="2">
        <f>'Q1'!$G$60</f>
        <v>50000</v>
      </c>
      <c r="L47" s="2" t="s">
        <v>189</v>
      </c>
      <c r="M47" s="1" t="s">
        <v>92</v>
      </c>
      <c r="P47" s="2" t="b">
        <v>0</v>
      </c>
    </row>
    <row r="48" spans="1:16" x14ac:dyDescent="0.25">
      <c r="A48" s="2">
        <f>'Q1'!$I$76</f>
        <v>-140000</v>
      </c>
      <c r="B48" s="1" t="s">
        <v>187</v>
      </c>
      <c r="C48" s="2">
        <v>0</v>
      </c>
      <c r="H48" s="2" t="s">
        <v>90</v>
      </c>
      <c r="I48" s="2" t="s">
        <v>90</v>
      </c>
      <c r="J48" s="2">
        <f>'Q1'!$H$76</f>
        <v>50000</v>
      </c>
      <c r="K48" s="2">
        <f>'Q1'!$H$75</f>
        <v>0.85</v>
      </c>
      <c r="L48" s="2" t="s">
        <v>190</v>
      </c>
      <c r="M48" s="1" t="s">
        <v>92</v>
      </c>
      <c r="P48" s="2" t="b">
        <v>0</v>
      </c>
    </row>
    <row r="49" spans="1:16" x14ac:dyDescent="0.25">
      <c r="A49" s="2">
        <f>'Q1'!$H$80</f>
        <v>-130000</v>
      </c>
      <c r="B49" s="1" t="s">
        <v>177</v>
      </c>
      <c r="C49" s="2">
        <v>0</v>
      </c>
      <c r="H49" s="2" t="s">
        <v>90</v>
      </c>
      <c r="I49" s="2" t="s">
        <v>90</v>
      </c>
      <c r="J49" s="2">
        <f>'Q1'!$G$80</f>
        <v>50000</v>
      </c>
      <c r="L49" s="2" t="s">
        <v>191</v>
      </c>
      <c r="M49" s="1" t="s">
        <v>92</v>
      </c>
      <c r="P49" s="2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E388971008124385242A2E12088EF2" ma:contentTypeVersion="9" ma:contentTypeDescription="Create a new document." ma:contentTypeScope="" ma:versionID="9903787c8231ce3170439db5964e4390">
  <xsd:schema xmlns:xsd="http://www.w3.org/2001/XMLSchema" xmlns:xs="http://www.w3.org/2001/XMLSchema" xmlns:p="http://schemas.microsoft.com/office/2006/metadata/properties" xmlns:ns3="fb339244-e6a4-4149-875f-acefc8df4b4a" xmlns:ns4="b83dee95-08e8-4a44-a54e-c11f51936357" targetNamespace="http://schemas.microsoft.com/office/2006/metadata/properties" ma:root="true" ma:fieldsID="f7607d663633b1e9076661e094f0e04d" ns3:_="" ns4:_="">
    <xsd:import namespace="fb339244-e6a4-4149-875f-acefc8df4b4a"/>
    <xsd:import namespace="b83dee95-08e8-4a44-a54e-c11f519363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39244-e6a4-4149-875f-acefc8df4b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dee95-08e8-4a44-a54e-c11f519363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39244-e6a4-4149-875f-acefc8df4b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975CFC-20C0-486B-88EA-B26102CE1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39244-e6a4-4149-875f-acefc8df4b4a"/>
    <ds:schemaRef ds:uri="b83dee95-08e8-4a44-a54e-c11f51936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6B9C85-9BAA-4314-9E09-FD31F06404D1}">
  <ds:schemaRefs>
    <ds:schemaRef ds:uri="http://purl.org/dc/dcmitype/"/>
    <ds:schemaRef ds:uri="http://schemas.microsoft.com/office/2006/documentManagement/types"/>
    <ds:schemaRef ds:uri="fb339244-e6a4-4149-875f-acefc8df4b4a"/>
    <ds:schemaRef ds:uri="http://schemas.microsoft.com/office/infopath/2007/PartnerControls"/>
    <ds:schemaRef ds:uri="b83dee95-08e8-4a44-a54e-c11f51936357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E1A064-4E17-4B87-8254-B13AE22171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treeCalc_3</vt:lpstr>
      <vt:lpstr>_PalUtilTempWorksheet</vt:lpstr>
      <vt:lpstr>treeCalc_2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Zixian Zhang</dc:creator>
  <cp:keywords/>
  <dc:description/>
  <cp:lastModifiedBy>Anthony Ramelo</cp:lastModifiedBy>
  <cp:revision/>
  <dcterms:created xsi:type="dcterms:W3CDTF">2024-07-06T14:21:08Z</dcterms:created>
  <dcterms:modified xsi:type="dcterms:W3CDTF">2024-07-17T15:41:22Z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0x01010001E388971008124385242A2E12088EF2</vt:lpwstr>
  </property>
</Properties>
</file>