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1Analytical Decision Making/S5/"/>
    </mc:Choice>
  </mc:AlternateContent>
  <xr:revisionPtr revIDLastSave="170" documentId="11_21FDCBAA456F40B01B1060784AF1A21DFDB1059E" xr6:coauthVersionLast="45" xr6:coauthVersionMax="45" xr10:uidLastSave="{70ED164A-EBA3-4388-895F-0FBCE81C2FE6}"/>
  <bookViews>
    <workbookView xWindow="-120" yWindow="450" windowWidth="22905" windowHeight="13680" xr2:uid="{00000000-000D-0000-FFFF-FFFF00000000}"/>
  </bookViews>
  <sheets>
    <sheet name="Model" sheetId="1" r:id="rId1"/>
    <sheet name="treeCalc_1" sheetId="4" state="hidden" r:id="rId2"/>
    <sheet name="Sensitivity B6" sheetId="5" r:id="rId3"/>
    <sheet name="Strategy B6" sheetId="6" r:id="rId4"/>
  </sheets>
  <externalReferences>
    <externalReference r:id="rId5"/>
  </externalReferences>
  <definedNames>
    <definedName name="BidCost">Model!$B$3</definedName>
    <definedName name="PalisadeReportWorksheetCreatedBy" localSheetId="2">"PrecisionTree"</definedName>
    <definedName name="PalisadeReportWorksheetCreatedBy" localSheetId="3">"PrecisionTree"</definedName>
    <definedName name="PrNoBid">Model!$B$6</definedName>
    <definedName name="ProdCost">Model!$B$4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</definedName>
    <definedName name="PTree_SensitivityAnalysis_Inputs_1_OneWayAnalysis" hidden="1">1</definedName>
    <definedName name="PTree_SensitivityAnalysis_Inputs_1_Steps" hidden="1">19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Model!$B$6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PTreeObjectReference(PTDecisionTreeNode_1_3,Model!$D$29)</definedName>
    <definedName name="PTree_SensitivityAnalysis_ReportPlacement" hidden="1">0</definedName>
    <definedName name="PTree_SensitivityAnalysis_UpdateDisplay" hidden="1">TRUE</definedName>
    <definedName name="treeList" hidden="1">"10000000000000000000000000000000000000000000000000000000000000000000000000000000000000000000000000000000000000000000000000000000000000000000000000000000000000000000000000000000000000000000000000000000"</definedName>
    <definedName name="Win115_">Model!$C$9</definedName>
    <definedName name="Win120_">Model!$C$10</definedName>
    <definedName name="Win125_">Model!$C$11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F34" i="1" s="1"/>
  <c r="C11" i="1"/>
  <c r="F44" i="1" s="1"/>
  <c r="C9" i="1"/>
  <c r="F22" i="1" s="1"/>
  <c r="J28" i="4"/>
  <c r="J27" i="4"/>
  <c r="J26" i="4"/>
  <c r="O26" i="4"/>
  <c r="J25" i="4"/>
  <c r="J16" i="4"/>
  <c r="O16" i="4"/>
  <c r="E46" i="1"/>
  <c r="K26" i="4" s="1"/>
  <c r="E40" i="1"/>
  <c r="K25" i="4" s="1"/>
  <c r="J24" i="4"/>
  <c r="J23" i="4"/>
  <c r="J22" i="4"/>
  <c r="O22" i="4"/>
  <c r="J21" i="4"/>
  <c r="J15" i="4"/>
  <c r="O15" i="4"/>
  <c r="E36" i="1"/>
  <c r="K22" i="4" s="1"/>
  <c r="E30" i="1"/>
  <c r="K21" i="4" s="1"/>
  <c r="E24" i="1"/>
  <c r="E18" i="1"/>
  <c r="K17" i="4" s="1"/>
  <c r="J20" i="4"/>
  <c r="J19" i="4"/>
  <c r="K18" i="4"/>
  <c r="J18" i="4"/>
  <c r="O18" i="4"/>
  <c r="J17" i="4"/>
  <c r="J14" i="4"/>
  <c r="O14" i="4"/>
  <c r="J13" i="4"/>
  <c r="O13" i="4"/>
  <c r="J12" i="4"/>
  <c r="K11" i="4"/>
  <c r="J11" i="4"/>
  <c r="O11" i="4"/>
  <c r="F48" i="1" l="1"/>
  <c r="K28" i="4" s="1"/>
  <c r="K27" i="4"/>
  <c r="F26" i="1"/>
  <c r="K20" i="4" s="1"/>
  <c r="K19" i="4"/>
  <c r="F38" i="1"/>
  <c r="K24" i="4" s="1"/>
  <c r="K23" i="4"/>
  <c r="F2" i="4"/>
  <c r="G48" i="1"/>
  <c r="G49" i="1"/>
  <c r="C14" i="1"/>
  <c r="E21" i="1"/>
  <c r="G45" i="1"/>
  <c r="D42" i="1"/>
  <c r="G22" i="1"/>
  <c r="F25" i="1"/>
  <c r="D15" i="1"/>
  <c r="E43" i="1"/>
  <c r="F30" i="1"/>
  <c r="E33" i="1"/>
  <c r="G27" i="1"/>
  <c r="G39" i="1"/>
  <c r="F31" i="1"/>
  <c r="F47" i="1"/>
  <c r="F37" i="1"/>
  <c r="D20" i="1"/>
  <c r="C17" i="1"/>
  <c r="D29" i="1"/>
  <c r="F40" i="1"/>
  <c r="G35" i="1"/>
  <c r="C28" i="1"/>
  <c r="F18" i="1"/>
  <c r="D14" i="1"/>
  <c r="F41" i="1"/>
  <c r="G38" i="1"/>
  <c r="F19" i="1"/>
  <c r="G26" i="1"/>
  <c r="G34" i="1"/>
  <c r="G44" i="1"/>
  <c r="G23" i="1"/>
  <c r="D32" i="1"/>
  <c r="A28" i="4" l="1"/>
  <c r="A26" i="4"/>
  <c r="A23" i="4"/>
  <c r="A21" i="4"/>
  <c r="A15" i="4"/>
  <c r="A19" i="4"/>
  <c r="A17" i="4"/>
  <c r="A27" i="4"/>
  <c r="A25" i="4"/>
  <c r="A16" i="4"/>
  <c r="A24" i="4"/>
  <c r="A22" i="4"/>
  <c r="A20" i="4"/>
  <c r="A18" i="4"/>
  <c r="A14" i="4"/>
  <c r="A13" i="4"/>
  <c r="A12" i="4"/>
  <c r="B11" i="4"/>
  <c r="B2" i="4"/>
  <c r="A11" i="4" l="1"/>
</calcChain>
</file>

<file path=xl/sharedStrings.xml><?xml version="1.0" encoding="utf-8"?>
<sst xmlns="http://schemas.openxmlformats.org/spreadsheetml/2006/main" count="219" uniqueCount="118">
  <si>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</si>
  <si>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</si>
  <si>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</si>
  <si>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</si>
  <si>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</si>
  <si>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</si>
  <si>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</si>
  <si>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</si>
  <si>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</si>
  <si>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</si>
  <si>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</si>
  <si>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</si>
  <si>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</si>
  <si>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</si>
  <si>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</si>
  <si>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</si>
  <si>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</si>
  <si>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</si>
  <si>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</si>
  <si>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</si>
  <si>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</si>
  <si>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</si>
  <si>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</si>
  <si>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</si>
  <si>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</si>
  <si>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</si>
  <si>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</si>
  <si>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</si>
  <si>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</si>
  <si>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</si>
  <si>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</si>
  <si>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</si>
  <si>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</si>
  <si>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</si>
  <si>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</si>
  <si>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</si>
  <si>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5.7.1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</si>
  <si>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</si>
  <si>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</si>
  <si>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</si>
  <si>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</si>
  <si>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</si>
  <si>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</si>
  <si>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</si>
  <si>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SciTools Bidding Example</t>
  </si>
  <si>
    <t>Inputs</t>
  </si>
  <si>
    <t>Cost to prepare a bid</t>
  </si>
  <si>
    <t>Cost to supply instruments</t>
  </si>
  <si>
    <t>Probability of no competing bid</t>
  </si>
  <si>
    <t xml:space="preserve">   &lt;$115K</t>
  </si>
  <si>
    <t>Comp bid distribution (if any)</t>
  </si>
  <si>
    <t>Decision</t>
  </si>
  <si>
    <t>4,0,0,0,1,0,0</t>
  </si>
  <si>
    <t>2,0,0,2,2,3,0,0,0</t>
  </si>
  <si>
    <t>Bid</t>
  </si>
  <si>
    <t>Don't Bid</t>
  </si>
  <si>
    <t>SciTools</t>
  </si>
  <si>
    <t>2,0,0,3,4,5,6,1,0,0</t>
  </si>
  <si>
    <t>Bid $115K</t>
  </si>
  <si>
    <t>Bid $120K</t>
  </si>
  <si>
    <t>Bid $125K</t>
  </si>
  <si>
    <t>Chance</t>
  </si>
  <si>
    <t>4,0,0,0,4,0,0</t>
  </si>
  <si>
    <t>1,0,0,2,7,8,3,0,0</t>
  </si>
  <si>
    <t>No Competing Bid</t>
  </si>
  <si>
    <t>4,0,0,0,8,0,0</t>
  </si>
  <si>
    <t>1,0,0,2,9,10,4,0,0</t>
  </si>
  <si>
    <t>Competing Bid</t>
  </si>
  <si>
    <t>Win</t>
  </si>
  <si>
    <t>Lose</t>
  </si>
  <si>
    <t>1,0,0,2,11,12,3,0,0</t>
  </si>
  <si>
    <t>4,0,0,0,5,0,0</t>
  </si>
  <si>
    <t>1,0,0,2,13,14,5,0,0</t>
  </si>
  <si>
    <t>4,0,0,0,12,0,0</t>
  </si>
  <si>
    <t>1,0,0,2,15,16,3,0,0</t>
  </si>
  <si>
    <t>4,0,0,0,6,0,0</t>
  </si>
  <si>
    <t>1,0,0,2,17,18,6,0,0</t>
  </si>
  <si>
    <t>4,0,0,0,16,0,0</t>
  </si>
  <si>
    <t xml:space="preserve">   $115K to &lt; $120K</t>
  </si>
  <si>
    <t xml:space="preserve">   $120K to &lt; $125K</t>
  </si>
  <si>
    <t xml:space="preserve">   &gt;=$125K</t>
  </si>
  <si>
    <t>Win115</t>
  </si>
  <si>
    <t>Win120</t>
  </si>
  <si>
    <t>Win125</t>
  </si>
  <si>
    <t>12E57780</t>
  </si>
  <si>
    <t>8.0.1</t>
  </si>
  <si>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</si>
  <si>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Anthony Ramelo</t>
    </r>
  </si>
  <si>
    <r>
      <t>Date:</t>
    </r>
    <r>
      <rPr>
        <sz val="8"/>
        <color theme="1"/>
        <rFont val="Tahoma"/>
        <family val="2"/>
      </rPr>
      <t xml:space="preserve"> Saturday, July 6, 2024 11:23:18 AM</t>
    </r>
  </si>
  <si>
    <r>
      <t>Output:</t>
    </r>
    <r>
      <rPr>
        <sz val="8"/>
        <color theme="1"/>
        <rFont val="Tahoma"/>
        <family val="2"/>
      </rPr>
      <t xml:space="preserve"> Decision Tree 'SciTools' (Expected Value of Node 'Decision' (D29))</t>
    </r>
  </si>
  <si>
    <r>
      <t>Input:</t>
    </r>
    <r>
      <rPr>
        <sz val="8"/>
        <color theme="1"/>
        <rFont val="Tahoma"/>
        <family val="2"/>
      </rPr>
      <t xml:space="preserve"> PrNoBid (B6)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</si>
  <si>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</si>
  <si>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</si>
  <si>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</si>
  <si>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</si>
  <si>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</si>
  <si>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</si>
  <si>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</si>
  <si>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</si>
  <si>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</si>
  <si>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</si>
  <si>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</si>
  <si>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</si>
  <si>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</si>
  <si>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</si>
  <si>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</si>
  <si>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</si>
  <si>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</si>
  <si>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</si>
  <si>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</si>
  <si>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</si>
  <si>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Input</t>
  </si>
  <si>
    <t>Value</t>
  </si>
  <si>
    <t>Change (%)</t>
  </si>
  <si>
    <t>Output</t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</si>
  <si>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</si>
  <si>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Saturday, July 6, 2024 11:23:20 AM</t>
    </r>
  </si>
  <si>
    <t>Strategy Region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</si>
</sst>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[&gt;0.00001]0.0###%;[=0]0.0%;0.00E+00"/>
  </numFmts>
  <fonts count="14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2" borderId="1" xfId="0" applyNumberFormat="1" applyFill="1" applyBorder="1"/>
    <xf numFmtId="164" fontId="0" fillId="0" borderId="0" xfId="0" applyNumberFormat="1"/>
    <xf numFmtId="164" fontId="0" fillId="2" borderId="2" xfId="0" applyNumberFormat="1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 indent="1"/>
    </xf>
    <xf numFmtId="0" fontId="10" fillId="4" borderId="0" xfId="0" applyFont="1" applyFill="1" applyBorder="1"/>
    <xf numFmtId="0" fontId="9" fillId="4" borderId="0" xfId="0" applyFont="1" applyFill="1" applyBorder="1"/>
    <xf numFmtId="0" fontId="9" fillId="4" borderId="6" xfId="0" applyFont="1" applyFill="1" applyBorder="1"/>
    <xf numFmtId="0" fontId="10" fillId="4" borderId="0" xfId="0" quotePrefix="1" applyFont="1" applyFill="1" applyBorder="1"/>
    <xf numFmtId="0" fontId="11" fillId="4" borderId="0" xfId="0" applyFont="1" applyFill="1" applyBorder="1"/>
    <xf numFmtId="0" fontId="11" fillId="4" borderId="6" xfId="0" applyFont="1" applyFill="1" applyBorder="1"/>
    <xf numFmtId="0" fontId="12" fillId="2" borderId="9" xfId="0" quotePrefix="1" applyNumberFormat="1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5" xfId="0" applyNumberFormat="1" applyFont="1" applyBorder="1" applyAlignment="1">
      <alignment horizontal="center"/>
    </xf>
    <xf numFmtId="0" fontId="13" fillId="0" borderId="14" xfId="0" applyNumberFormat="1" applyFont="1" applyBorder="1" applyAlignment="1">
      <alignment horizontal="center"/>
    </xf>
    <xf numFmtId="0" fontId="13" fillId="0" borderId="15" xfId="0" applyNumberFormat="1" applyFont="1" applyBorder="1" applyAlignment="1">
      <alignment horizontal="left"/>
    </xf>
    <xf numFmtId="0" fontId="13" fillId="0" borderId="16" xfId="0" applyNumberFormat="1" applyFont="1" applyBorder="1" applyAlignment="1">
      <alignment horizontal="left"/>
    </xf>
    <xf numFmtId="0" fontId="13" fillId="0" borderId="17" xfId="0" applyNumberFormat="1" applyFont="1" applyBorder="1" applyAlignment="1">
      <alignment horizontal="center" vertical="top"/>
    </xf>
    <xf numFmtId="0" fontId="13" fillId="0" borderId="18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12" xfId="0" applyNumberFormat="1" applyFont="1" applyBorder="1" applyAlignment="1">
      <alignment horizontal="right" vertical="top"/>
    </xf>
    <xf numFmtId="0" fontId="13" fillId="0" borderId="19" xfId="0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10" fontId="2" fillId="0" borderId="22" xfId="0" applyNumberFormat="1" applyFont="1" applyBorder="1" applyAlignment="1">
      <alignment horizontal="right" vertical="top"/>
    </xf>
    <xf numFmtId="10" fontId="2" fillId="0" borderId="23" xfId="0" applyNumberFormat="1" applyFont="1" applyBorder="1" applyAlignment="1">
      <alignment horizontal="right" vertical="top"/>
    </xf>
    <xf numFmtId="0" fontId="13" fillId="0" borderId="24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right" vertical="top"/>
    </xf>
    <xf numFmtId="10" fontId="2" fillId="0" borderId="13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'SciTools'</a:t>
            </a:r>
            <a:r>
              <a:rPr lang="en-US" sz="800" b="0"/>
              <a:t>
Expected Value of Node 'Decision' (D29)
With Variation of PrNoBid (B6)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362637857867130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B6'!$C$32:$C$50</c:f>
              <c:numCache>
                <c:formatCode>General</c:formatCode>
                <c:ptCount val="19"/>
                <c:pt idx="0">
                  <c:v>0.26999999999999996</c:v>
                </c:pt>
                <c:pt idx="1">
                  <c:v>0.28833333333333327</c:v>
                </c:pt>
                <c:pt idx="2">
                  <c:v>0.30666666666666664</c:v>
                </c:pt>
                <c:pt idx="3">
                  <c:v>0.32499999999999996</c:v>
                </c:pt>
                <c:pt idx="4">
                  <c:v>0.34333333333333332</c:v>
                </c:pt>
                <c:pt idx="5">
                  <c:v>0.36166666666666664</c:v>
                </c:pt>
                <c:pt idx="6">
                  <c:v>0.37999999999999995</c:v>
                </c:pt>
                <c:pt idx="7">
                  <c:v>0.39833333333333332</c:v>
                </c:pt>
                <c:pt idx="8">
                  <c:v>0.41666666666666663</c:v>
                </c:pt>
                <c:pt idx="9">
                  <c:v>0.43499999999999994</c:v>
                </c:pt>
                <c:pt idx="10">
                  <c:v>0.45333333333333331</c:v>
                </c:pt>
                <c:pt idx="11">
                  <c:v>0.47166666666666662</c:v>
                </c:pt>
                <c:pt idx="12">
                  <c:v>0.49</c:v>
                </c:pt>
                <c:pt idx="13">
                  <c:v>0.5083333333333333</c:v>
                </c:pt>
                <c:pt idx="14">
                  <c:v>0.52666666666666662</c:v>
                </c:pt>
                <c:pt idx="15">
                  <c:v>0.54499999999999993</c:v>
                </c:pt>
                <c:pt idx="16">
                  <c:v>0.56333333333333335</c:v>
                </c:pt>
                <c:pt idx="17">
                  <c:v>0.58166666666666667</c:v>
                </c:pt>
                <c:pt idx="18">
                  <c:v>0.6</c:v>
                </c:pt>
              </c:numCache>
            </c:numRef>
          </c:xVal>
          <c:yVal>
            <c:numRef>
              <c:f>'Sensitivity B6'!$E$32:$E$50</c:f>
              <c:numCache>
                <c:formatCode>General</c:formatCode>
                <c:ptCount val="19"/>
                <c:pt idx="0">
                  <c:v>12080</c:v>
                </c:pt>
                <c:pt idx="1">
                  <c:v>12153.333333333332</c:v>
                </c:pt>
                <c:pt idx="2">
                  <c:v>12226.666666666668</c:v>
                </c:pt>
                <c:pt idx="3">
                  <c:v>12300</c:v>
                </c:pt>
                <c:pt idx="4">
                  <c:v>12373.333333333334</c:v>
                </c:pt>
                <c:pt idx="5">
                  <c:v>12446.666666666668</c:v>
                </c:pt>
                <c:pt idx="6">
                  <c:v>12520</c:v>
                </c:pt>
                <c:pt idx="7">
                  <c:v>12593.333333333334</c:v>
                </c:pt>
                <c:pt idx="8">
                  <c:v>12666.666666666666</c:v>
                </c:pt>
                <c:pt idx="9">
                  <c:v>12740</c:v>
                </c:pt>
                <c:pt idx="10">
                  <c:v>12813.333333333332</c:v>
                </c:pt>
                <c:pt idx="11">
                  <c:v>12886.666666666666</c:v>
                </c:pt>
                <c:pt idx="12">
                  <c:v>12960</c:v>
                </c:pt>
                <c:pt idx="13">
                  <c:v>13033.333333333334</c:v>
                </c:pt>
                <c:pt idx="14">
                  <c:v>13106.666666666666</c:v>
                </c:pt>
                <c:pt idx="15">
                  <c:v>13180</c:v>
                </c:pt>
                <c:pt idx="16">
                  <c:v>13450</c:v>
                </c:pt>
                <c:pt idx="17">
                  <c:v>13725</c:v>
                </c:pt>
                <c:pt idx="18">
                  <c:v>14200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E-4D56-A0CB-3A9C4221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06128"/>
        <c:axId val="417132192"/>
      </c:scatterChart>
      <c:valAx>
        <c:axId val="422206128"/>
        <c:scaling>
          <c:orientation val="minMax"/>
          <c:max val="0.65000000000000013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PrNoBid (B6)</a:t>
                </a:r>
              </a:p>
            </c:rich>
          </c:tx>
          <c:layout>
            <c:manualLayout>
              <c:xMode val="edge"/>
              <c:yMode val="edge"/>
              <c:x val="0.44419972036205757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17132192"/>
        <c:crossesAt val="-1.0000000000000001E+300"/>
        <c:crossBetween val="midCat"/>
        <c:majorUnit val="5.0000000000000017E-2"/>
      </c:valAx>
      <c:valAx>
        <c:axId val="417132192"/>
        <c:scaling>
          <c:orientation val="minMax"/>
          <c:max val="14500"/>
          <c:min val="12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22206128"/>
        <c:crossesAt val="-1.0000000000000001E+300"/>
        <c:crossBetween val="midCat"/>
        <c:majorUnit val="5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'SciTools'</a:t>
            </a:r>
            <a:r>
              <a:rPr lang="en-US" sz="800" b="0"/>
              <a:t>
Expected Value of Node 'Decision' (D29)
With Variation of PrNoBid (B6)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8837552432114211"/>
          <c:h val="0.73626378578671303"/>
        </c:manualLayout>
      </c:layout>
      <c:scatterChart>
        <c:scatterStyle val="lineMarker"/>
        <c:varyColors val="0"/>
        <c:ser>
          <c:idx val="0"/>
          <c:order val="0"/>
          <c:tx>
            <c:v>Bid $115K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B6'!$C$32:$C$50</c:f>
              <c:numCache>
                <c:formatCode>General</c:formatCode>
                <c:ptCount val="19"/>
                <c:pt idx="0">
                  <c:v>0.26999999999999996</c:v>
                </c:pt>
                <c:pt idx="1">
                  <c:v>0.28833333333333327</c:v>
                </c:pt>
                <c:pt idx="2">
                  <c:v>0.30666666666666664</c:v>
                </c:pt>
                <c:pt idx="3">
                  <c:v>0.32499999999999996</c:v>
                </c:pt>
                <c:pt idx="4">
                  <c:v>0.34333333333333332</c:v>
                </c:pt>
                <c:pt idx="5">
                  <c:v>0.36166666666666664</c:v>
                </c:pt>
                <c:pt idx="6">
                  <c:v>0.37999999999999995</c:v>
                </c:pt>
                <c:pt idx="7">
                  <c:v>0.39833333333333332</c:v>
                </c:pt>
                <c:pt idx="8">
                  <c:v>0.41666666666666663</c:v>
                </c:pt>
                <c:pt idx="9">
                  <c:v>0.43499999999999994</c:v>
                </c:pt>
                <c:pt idx="10">
                  <c:v>0.45333333333333331</c:v>
                </c:pt>
                <c:pt idx="11">
                  <c:v>0.47166666666666662</c:v>
                </c:pt>
                <c:pt idx="12">
                  <c:v>0.49</c:v>
                </c:pt>
                <c:pt idx="13">
                  <c:v>0.5083333333333333</c:v>
                </c:pt>
                <c:pt idx="14">
                  <c:v>0.52666666666666662</c:v>
                </c:pt>
                <c:pt idx="15">
                  <c:v>0.54499999999999993</c:v>
                </c:pt>
                <c:pt idx="16">
                  <c:v>0.56333333333333335</c:v>
                </c:pt>
                <c:pt idx="17">
                  <c:v>0.58166666666666667</c:v>
                </c:pt>
                <c:pt idx="18">
                  <c:v>0.6</c:v>
                </c:pt>
              </c:numCache>
            </c:numRef>
          </c:xVal>
          <c:yVal>
            <c:numRef>
              <c:f>'Strategy B6'!$E$32:$E$50</c:f>
              <c:numCache>
                <c:formatCode>General</c:formatCode>
                <c:ptCount val="19"/>
                <c:pt idx="0">
                  <c:v>12080</c:v>
                </c:pt>
                <c:pt idx="1">
                  <c:v>12153.333333333332</c:v>
                </c:pt>
                <c:pt idx="2">
                  <c:v>12226.666666666668</c:v>
                </c:pt>
                <c:pt idx="3">
                  <c:v>12300</c:v>
                </c:pt>
                <c:pt idx="4">
                  <c:v>12373.333333333334</c:v>
                </c:pt>
                <c:pt idx="5">
                  <c:v>12446.666666666668</c:v>
                </c:pt>
                <c:pt idx="6">
                  <c:v>12520</c:v>
                </c:pt>
                <c:pt idx="7">
                  <c:v>12593.333333333334</c:v>
                </c:pt>
                <c:pt idx="8">
                  <c:v>12666.666666666666</c:v>
                </c:pt>
                <c:pt idx="9">
                  <c:v>12740</c:v>
                </c:pt>
                <c:pt idx="10">
                  <c:v>12813.333333333332</c:v>
                </c:pt>
                <c:pt idx="11">
                  <c:v>12886.666666666666</c:v>
                </c:pt>
                <c:pt idx="12">
                  <c:v>12960</c:v>
                </c:pt>
                <c:pt idx="13">
                  <c:v>13033.333333333334</c:v>
                </c:pt>
                <c:pt idx="14">
                  <c:v>13106.666666666666</c:v>
                </c:pt>
                <c:pt idx="15">
                  <c:v>13180</c:v>
                </c:pt>
                <c:pt idx="16">
                  <c:v>13253.333333333332</c:v>
                </c:pt>
                <c:pt idx="17">
                  <c:v>13326.666666666668</c:v>
                </c:pt>
                <c:pt idx="18">
                  <c:v>13400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4-4FC2-B8EF-900F1012A87C}"/>
            </c:ext>
          </c:extLst>
        </c:ser>
        <c:ser>
          <c:idx val="1"/>
          <c:order val="1"/>
          <c:tx>
            <c:v>Bid $120K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B6'!$C$32:$C$50</c:f>
              <c:numCache>
                <c:formatCode>General</c:formatCode>
                <c:ptCount val="19"/>
                <c:pt idx="0">
                  <c:v>0.26999999999999996</c:v>
                </c:pt>
                <c:pt idx="1">
                  <c:v>0.28833333333333327</c:v>
                </c:pt>
                <c:pt idx="2">
                  <c:v>0.30666666666666664</c:v>
                </c:pt>
                <c:pt idx="3">
                  <c:v>0.32499999999999996</c:v>
                </c:pt>
                <c:pt idx="4">
                  <c:v>0.34333333333333332</c:v>
                </c:pt>
                <c:pt idx="5">
                  <c:v>0.36166666666666664</c:v>
                </c:pt>
                <c:pt idx="6">
                  <c:v>0.37999999999999995</c:v>
                </c:pt>
                <c:pt idx="7">
                  <c:v>0.39833333333333332</c:v>
                </c:pt>
                <c:pt idx="8">
                  <c:v>0.41666666666666663</c:v>
                </c:pt>
                <c:pt idx="9">
                  <c:v>0.43499999999999994</c:v>
                </c:pt>
                <c:pt idx="10">
                  <c:v>0.45333333333333331</c:v>
                </c:pt>
                <c:pt idx="11">
                  <c:v>0.47166666666666662</c:v>
                </c:pt>
                <c:pt idx="12">
                  <c:v>0.49</c:v>
                </c:pt>
                <c:pt idx="13">
                  <c:v>0.5083333333333333</c:v>
                </c:pt>
                <c:pt idx="14">
                  <c:v>0.52666666666666662</c:v>
                </c:pt>
                <c:pt idx="15">
                  <c:v>0.54499999999999993</c:v>
                </c:pt>
                <c:pt idx="16">
                  <c:v>0.56333333333333335</c:v>
                </c:pt>
                <c:pt idx="17">
                  <c:v>0.58166666666666667</c:v>
                </c:pt>
                <c:pt idx="18">
                  <c:v>0.6</c:v>
                </c:pt>
              </c:numCache>
            </c:numRef>
          </c:xVal>
          <c:yVal>
            <c:numRef>
              <c:f>'Strategy B6'!$G$32:$G$50</c:f>
              <c:numCache>
                <c:formatCode>General</c:formatCode>
                <c:ptCount val="19"/>
                <c:pt idx="0">
                  <c:v>9050</c:v>
                </c:pt>
                <c:pt idx="1">
                  <c:v>9324.9999999999982</c:v>
                </c:pt>
                <c:pt idx="2">
                  <c:v>9600</c:v>
                </c:pt>
                <c:pt idx="3">
                  <c:v>9875</c:v>
                </c:pt>
                <c:pt idx="4">
                  <c:v>10150</c:v>
                </c:pt>
                <c:pt idx="5">
                  <c:v>10425</c:v>
                </c:pt>
                <c:pt idx="6">
                  <c:v>10700</c:v>
                </c:pt>
                <c:pt idx="7">
                  <c:v>10975</c:v>
                </c:pt>
                <c:pt idx="8">
                  <c:v>11250</c:v>
                </c:pt>
                <c:pt idx="9">
                  <c:v>11524.999999999998</c:v>
                </c:pt>
                <c:pt idx="10">
                  <c:v>11800</c:v>
                </c:pt>
                <c:pt idx="11">
                  <c:v>12074.999999999998</c:v>
                </c:pt>
                <c:pt idx="12">
                  <c:v>12350</c:v>
                </c:pt>
                <c:pt idx="13">
                  <c:v>12625</c:v>
                </c:pt>
                <c:pt idx="14">
                  <c:v>12900</c:v>
                </c:pt>
                <c:pt idx="15">
                  <c:v>13174.999999999998</c:v>
                </c:pt>
                <c:pt idx="16">
                  <c:v>13450</c:v>
                </c:pt>
                <c:pt idx="17">
                  <c:v>13725</c:v>
                </c:pt>
                <c:pt idx="18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4-4FC2-B8EF-900F1012A87C}"/>
            </c:ext>
          </c:extLst>
        </c:ser>
        <c:ser>
          <c:idx val="2"/>
          <c:order val="2"/>
          <c:tx>
            <c:v>Bid $125K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B6'!$C$32:$C$50</c:f>
              <c:numCache>
                <c:formatCode>General</c:formatCode>
                <c:ptCount val="19"/>
                <c:pt idx="0">
                  <c:v>0.26999999999999996</c:v>
                </c:pt>
                <c:pt idx="1">
                  <c:v>0.28833333333333327</c:v>
                </c:pt>
                <c:pt idx="2">
                  <c:v>0.30666666666666664</c:v>
                </c:pt>
                <c:pt idx="3">
                  <c:v>0.32499999999999996</c:v>
                </c:pt>
                <c:pt idx="4">
                  <c:v>0.34333333333333332</c:v>
                </c:pt>
                <c:pt idx="5">
                  <c:v>0.36166666666666664</c:v>
                </c:pt>
                <c:pt idx="6">
                  <c:v>0.37999999999999995</c:v>
                </c:pt>
                <c:pt idx="7">
                  <c:v>0.39833333333333332</c:v>
                </c:pt>
                <c:pt idx="8">
                  <c:v>0.41666666666666663</c:v>
                </c:pt>
                <c:pt idx="9">
                  <c:v>0.43499999999999994</c:v>
                </c:pt>
                <c:pt idx="10">
                  <c:v>0.45333333333333331</c:v>
                </c:pt>
                <c:pt idx="11">
                  <c:v>0.47166666666666662</c:v>
                </c:pt>
                <c:pt idx="12">
                  <c:v>0.49</c:v>
                </c:pt>
                <c:pt idx="13">
                  <c:v>0.5083333333333333</c:v>
                </c:pt>
                <c:pt idx="14">
                  <c:v>0.52666666666666662</c:v>
                </c:pt>
                <c:pt idx="15">
                  <c:v>0.54499999999999993</c:v>
                </c:pt>
                <c:pt idx="16">
                  <c:v>0.56333333333333335</c:v>
                </c:pt>
                <c:pt idx="17">
                  <c:v>0.58166666666666667</c:v>
                </c:pt>
                <c:pt idx="18">
                  <c:v>0.6</c:v>
                </c:pt>
              </c:numCache>
            </c:numRef>
          </c:xVal>
          <c:yVal>
            <c:numRef>
              <c:f>'Strategy B6'!$I$32:$I$50</c:f>
              <c:numCache>
                <c:formatCode>General</c:formatCode>
                <c:ptCount val="19"/>
                <c:pt idx="0">
                  <c:v>5289.9999999999991</c:v>
                </c:pt>
                <c:pt idx="1">
                  <c:v>5784.9999999999991</c:v>
                </c:pt>
                <c:pt idx="2">
                  <c:v>6279.9999999999991</c:v>
                </c:pt>
                <c:pt idx="3">
                  <c:v>6774.9999999999991</c:v>
                </c:pt>
                <c:pt idx="4">
                  <c:v>7270</c:v>
                </c:pt>
                <c:pt idx="5">
                  <c:v>7764.9999999999991</c:v>
                </c:pt>
                <c:pt idx="6">
                  <c:v>8259.9999999999982</c:v>
                </c:pt>
                <c:pt idx="7">
                  <c:v>8754.9999999999982</c:v>
                </c:pt>
                <c:pt idx="8">
                  <c:v>9250</c:v>
                </c:pt>
                <c:pt idx="9">
                  <c:v>9744.9999999999982</c:v>
                </c:pt>
                <c:pt idx="10">
                  <c:v>10239.999999999998</c:v>
                </c:pt>
                <c:pt idx="11">
                  <c:v>10735</c:v>
                </c:pt>
                <c:pt idx="12">
                  <c:v>11230</c:v>
                </c:pt>
                <c:pt idx="13">
                  <c:v>11724.999999999998</c:v>
                </c:pt>
                <c:pt idx="14">
                  <c:v>12220</c:v>
                </c:pt>
                <c:pt idx="15">
                  <c:v>12714.999999999998</c:v>
                </c:pt>
                <c:pt idx="16">
                  <c:v>13210</c:v>
                </c:pt>
                <c:pt idx="17">
                  <c:v>13705</c:v>
                </c:pt>
                <c:pt idx="18">
                  <c:v>14200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4-4FC2-B8EF-900F1012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87328"/>
        <c:axId val="417152992"/>
      </c:scatterChart>
      <c:valAx>
        <c:axId val="422187328"/>
        <c:scaling>
          <c:orientation val="minMax"/>
          <c:max val="0.65000000000000013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PrNoBid (B6)</a:t>
                </a:r>
              </a:p>
            </c:rich>
          </c:tx>
          <c:layout>
            <c:manualLayout>
              <c:xMode val="edge"/>
              <c:yMode val="edge"/>
              <c:x val="0.36408841710206785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17152992"/>
        <c:crossesAt val="-1.0000000000000001E+300"/>
        <c:crossBetween val="midCat"/>
        <c:majorUnit val="5.0000000000000017E-2"/>
      </c:valAx>
      <c:valAx>
        <c:axId val="417152992"/>
        <c:scaling>
          <c:orientation val="minMax"/>
          <c:max val="15000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22187328"/>
        <c:crossesAt val="-1.0000000000000001E+300"/>
        <c:crossBetween val="midCat"/>
        <c:majorUnit val="1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47</xdr:row>
      <xdr:rowOff>177800</xdr:rowOff>
    </xdr:from>
    <xdr:to>
      <xdr:col>6</xdr:col>
      <xdr:colOff>127</xdr:colOff>
      <xdr:row>47</xdr:row>
      <xdr:rowOff>177800</xdr:rowOff>
    </xdr:to>
    <xdr:cxnSp macro="_xll.PtreeEvent_ObjectClick">
      <xdr:nvCxnSpPr>
        <xdr:cNvPr id="107" name="PTObj_DBranchHLine_1_18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>
          <a:off x="8186547" y="88417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45</xdr:row>
      <xdr:rowOff>172720</xdr:rowOff>
    </xdr:from>
    <xdr:to>
      <xdr:col>5</xdr:col>
      <xdr:colOff>238887</xdr:colOff>
      <xdr:row>47</xdr:row>
      <xdr:rowOff>177800</xdr:rowOff>
    </xdr:to>
    <xdr:cxnSp macro="_xll.PtreeEvent_ObjectClick">
      <xdr:nvCxnSpPr>
        <xdr:cNvPr id="106" name="PTObj_DBranchDLine_1_18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8034147" y="84709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43</xdr:row>
      <xdr:rowOff>177800</xdr:rowOff>
    </xdr:from>
    <xdr:to>
      <xdr:col>6</xdr:col>
      <xdr:colOff>127</xdr:colOff>
      <xdr:row>43</xdr:row>
      <xdr:rowOff>177800</xdr:rowOff>
    </xdr:to>
    <xdr:cxnSp macro="_xll.PtreeEvent_ObjectClick">
      <xdr:nvCxnSpPr>
        <xdr:cNvPr id="103" name="PTObj_DBranchHLine_1_1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>
          <a:off x="8186547" y="81102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177800</xdr:rowOff>
    </xdr:from>
    <xdr:to>
      <xdr:col>5</xdr:col>
      <xdr:colOff>238887</xdr:colOff>
      <xdr:row>45</xdr:row>
      <xdr:rowOff>172720</xdr:rowOff>
    </xdr:to>
    <xdr:cxnSp macro="_xll.PtreeEvent_ObjectClick">
      <xdr:nvCxnSpPr>
        <xdr:cNvPr id="102" name="PTObj_DBranchDLine_1_1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 flipV="1">
          <a:off x="8034147" y="81102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45</xdr:row>
      <xdr:rowOff>177800</xdr:rowOff>
    </xdr:from>
    <xdr:to>
      <xdr:col>5</xdr:col>
      <xdr:colOff>127</xdr:colOff>
      <xdr:row>45</xdr:row>
      <xdr:rowOff>177800</xdr:rowOff>
    </xdr:to>
    <xdr:cxnSp macro="_xll.PtreeEvent_ObjectClick">
      <xdr:nvCxnSpPr>
        <xdr:cNvPr id="99" name="PTObj_DBranchHLine_1_1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6281547" y="8475980"/>
          <a:ext cx="1666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41</xdr:row>
      <xdr:rowOff>172720</xdr:rowOff>
    </xdr:from>
    <xdr:to>
      <xdr:col>4</xdr:col>
      <xdr:colOff>238887</xdr:colOff>
      <xdr:row>45</xdr:row>
      <xdr:rowOff>177800</xdr:rowOff>
    </xdr:to>
    <xdr:cxnSp macro="_xll.PtreeEvent_ObjectClick">
      <xdr:nvCxnSpPr>
        <xdr:cNvPr id="98" name="PTObj_DBranchDLine_1_1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6129147" y="77393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39</xdr:row>
      <xdr:rowOff>177800</xdr:rowOff>
    </xdr:from>
    <xdr:to>
      <xdr:col>5</xdr:col>
      <xdr:colOff>127</xdr:colOff>
      <xdr:row>39</xdr:row>
      <xdr:rowOff>177800</xdr:rowOff>
    </xdr:to>
    <xdr:cxnSp macro="_xll.PtreeEvent_ObjectClick">
      <xdr:nvCxnSpPr>
        <xdr:cNvPr id="95" name="PTObj_DBranchHLine_1_1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>
          <a:off x="6281547" y="7378700"/>
          <a:ext cx="1666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39</xdr:row>
      <xdr:rowOff>177800</xdr:rowOff>
    </xdr:from>
    <xdr:to>
      <xdr:col>4</xdr:col>
      <xdr:colOff>238887</xdr:colOff>
      <xdr:row>41</xdr:row>
      <xdr:rowOff>172720</xdr:rowOff>
    </xdr:to>
    <xdr:cxnSp macro="_xll.PtreeEvent_ObjectClick">
      <xdr:nvCxnSpPr>
        <xdr:cNvPr id="94" name="PTObj_DBranchDLine_1_1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 flipV="1">
          <a:off x="6129147" y="73787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41</xdr:row>
      <xdr:rowOff>177800</xdr:rowOff>
    </xdr:from>
    <xdr:to>
      <xdr:col>4</xdr:col>
      <xdr:colOff>127</xdr:colOff>
      <xdr:row>41</xdr:row>
      <xdr:rowOff>177800</xdr:rowOff>
    </xdr:to>
    <xdr:cxnSp macro="_xll.PtreeEvent_ObjectClick">
      <xdr:nvCxnSpPr>
        <xdr:cNvPr id="91" name="PTObj_DBranchHLine_1_6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>
          <a:off x="4749927" y="77444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27</xdr:row>
      <xdr:rowOff>172720</xdr:rowOff>
    </xdr:from>
    <xdr:to>
      <xdr:col>3</xdr:col>
      <xdr:colOff>238887</xdr:colOff>
      <xdr:row>41</xdr:row>
      <xdr:rowOff>177800</xdr:rowOff>
    </xdr:to>
    <xdr:cxnSp macro="_xll.PtreeEvent_ObjectClick">
      <xdr:nvCxnSpPr>
        <xdr:cNvPr id="90" name="PTObj_DBranchDLine_1_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4597527" y="5179060"/>
          <a:ext cx="152400" cy="25654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37</xdr:row>
      <xdr:rowOff>177800</xdr:rowOff>
    </xdr:from>
    <xdr:to>
      <xdr:col>6</xdr:col>
      <xdr:colOff>127</xdr:colOff>
      <xdr:row>37</xdr:row>
      <xdr:rowOff>177800</xdr:rowOff>
    </xdr:to>
    <xdr:cxnSp macro="_xll.PtreeEvent_ObjectClick">
      <xdr:nvCxnSpPr>
        <xdr:cNvPr id="83" name="PTObj_DBranchHLine_1_1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8186547" y="70129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35</xdr:row>
      <xdr:rowOff>172720</xdr:rowOff>
    </xdr:from>
    <xdr:to>
      <xdr:col>5</xdr:col>
      <xdr:colOff>238887</xdr:colOff>
      <xdr:row>37</xdr:row>
      <xdr:rowOff>177800</xdr:rowOff>
    </xdr:to>
    <xdr:cxnSp macro="_xll.PtreeEvent_ObjectClick">
      <xdr:nvCxnSpPr>
        <xdr:cNvPr id="82" name="PTObj_DBranchDLine_1_1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8034147" y="66421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33</xdr:row>
      <xdr:rowOff>177800</xdr:rowOff>
    </xdr:from>
    <xdr:to>
      <xdr:col>6</xdr:col>
      <xdr:colOff>127</xdr:colOff>
      <xdr:row>33</xdr:row>
      <xdr:rowOff>177800</xdr:rowOff>
    </xdr:to>
    <xdr:cxnSp macro="_xll.PtreeEvent_ObjectClick">
      <xdr:nvCxnSpPr>
        <xdr:cNvPr id="79" name="PTObj_DBranchHLine_1_1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8186547" y="62814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33</xdr:row>
      <xdr:rowOff>177800</xdr:rowOff>
    </xdr:from>
    <xdr:to>
      <xdr:col>5</xdr:col>
      <xdr:colOff>238887</xdr:colOff>
      <xdr:row>35</xdr:row>
      <xdr:rowOff>172720</xdr:rowOff>
    </xdr:to>
    <xdr:cxnSp macro="_xll.PtreeEvent_ObjectClick">
      <xdr:nvCxnSpPr>
        <xdr:cNvPr id="78" name="PTObj_DBranchDLine_1_1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V="1">
          <a:off x="8034147" y="62814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35</xdr:row>
      <xdr:rowOff>177800</xdr:rowOff>
    </xdr:from>
    <xdr:to>
      <xdr:col>5</xdr:col>
      <xdr:colOff>127</xdr:colOff>
      <xdr:row>35</xdr:row>
      <xdr:rowOff>177800</xdr:rowOff>
    </xdr:to>
    <xdr:cxnSp macro="_xll.PtreeEvent_ObjectClick">
      <xdr:nvCxnSpPr>
        <xdr:cNvPr id="75" name="PTObj_DBranchHLine_1_1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6281547" y="6647180"/>
          <a:ext cx="1666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31</xdr:row>
      <xdr:rowOff>172720</xdr:rowOff>
    </xdr:from>
    <xdr:to>
      <xdr:col>4</xdr:col>
      <xdr:colOff>238887</xdr:colOff>
      <xdr:row>35</xdr:row>
      <xdr:rowOff>177800</xdr:rowOff>
    </xdr:to>
    <xdr:cxnSp macro="_xll.PtreeEvent_ObjectClick">
      <xdr:nvCxnSpPr>
        <xdr:cNvPr id="74" name="PTObj_DBranchDLine_1_1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6129147" y="59105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29</xdr:row>
      <xdr:rowOff>177800</xdr:rowOff>
    </xdr:from>
    <xdr:to>
      <xdr:col>5</xdr:col>
      <xdr:colOff>127</xdr:colOff>
      <xdr:row>29</xdr:row>
      <xdr:rowOff>177800</xdr:rowOff>
    </xdr:to>
    <xdr:cxnSp macro="_xll.PtreeEvent_ObjectClick">
      <xdr:nvCxnSpPr>
        <xdr:cNvPr id="71" name="PTObj_DBranchHLine_1_1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6281547" y="5549900"/>
          <a:ext cx="1666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29</xdr:row>
      <xdr:rowOff>177800</xdr:rowOff>
    </xdr:from>
    <xdr:to>
      <xdr:col>4</xdr:col>
      <xdr:colOff>238887</xdr:colOff>
      <xdr:row>31</xdr:row>
      <xdr:rowOff>172720</xdr:rowOff>
    </xdr:to>
    <xdr:cxnSp macro="_xll.PtreeEvent_ObjectClick">
      <xdr:nvCxnSpPr>
        <xdr:cNvPr id="70" name="PTObj_DBranchDLine_1_1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6129147" y="55499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31</xdr:row>
      <xdr:rowOff>177800</xdr:rowOff>
    </xdr:from>
    <xdr:to>
      <xdr:col>4</xdr:col>
      <xdr:colOff>127</xdr:colOff>
      <xdr:row>31</xdr:row>
      <xdr:rowOff>177800</xdr:rowOff>
    </xdr:to>
    <xdr:cxnSp macro="_xll.PtreeEvent_ObjectClick">
      <xdr:nvCxnSpPr>
        <xdr:cNvPr id="67" name="PTObj_DBranchHLine_1_5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4749927" y="59156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27</xdr:row>
      <xdr:rowOff>172720</xdr:rowOff>
    </xdr:from>
    <xdr:to>
      <xdr:col>3</xdr:col>
      <xdr:colOff>238887</xdr:colOff>
      <xdr:row>31</xdr:row>
      <xdr:rowOff>177800</xdr:rowOff>
    </xdr:to>
    <xdr:cxnSp macro="_xll.PtreeEvent_ObjectClick">
      <xdr:nvCxnSpPr>
        <xdr:cNvPr id="66" name="PTObj_DBranchDLine_1_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4597527" y="51790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238888</xdr:colOff>
      <xdr:row>25</xdr:row>
      <xdr:rowOff>177800</xdr:rowOff>
    </xdr:from>
    <xdr:to>
      <xdr:col>6</xdr:col>
      <xdr:colOff>127</xdr:colOff>
      <xdr:row>25</xdr:row>
      <xdr:rowOff>177800</xdr:rowOff>
    </xdr:to>
    <xdr:cxnSp macro="_xll.PtreeEvent_ObjectClick">
      <xdr:nvCxnSpPr>
        <xdr:cNvPr id="59" name="PTObj_DBranchHLine_1_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8186548" y="4818380"/>
          <a:ext cx="11404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86488</xdr:colOff>
      <xdr:row>23</xdr:row>
      <xdr:rowOff>172720</xdr:rowOff>
    </xdr:from>
    <xdr:to>
      <xdr:col>5</xdr:col>
      <xdr:colOff>238888</xdr:colOff>
      <xdr:row>25</xdr:row>
      <xdr:rowOff>177800</xdr:rowOff>
    </xdr:to>
    <xdr:cxnSp macro="_xll.PtreeEvent_ObjectClick">
      <xdr:nvCxnSpPr>
        <xdr:cNvPr id="58" name="PTObj_DBranchDLine_1_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8034148" y="44475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238888</xdr:colOff>
      <xdr:row>21</xdr:row>
      <xdr:rowOff>177800</xdr:rowOff>
    </xdr:from>
    <xdr:to>
      <xdr:col>6</xdr:col>
      <xdr:colOff>127</xdr:colOff>
      <xdr:row>21</xdr:row>
      <xdr:rowOff>177800</xdr:rowOff>
    </xdr:to>
    <xdr:cxnSp macro="_xll.PtreeEvent_ObjectClick">
      <xdr:nvCxnSpPr>
        <xdr:cNvPr id="55" name="PTObj_DBranchHLine_1_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8186548" y="4086860"/>
          <a:ext cx="911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86488</xdr:colOff>
      <xdr:row>21</xdr:row>
      <xdr:rowOff>177800</xdr:rowOff>
    </xdr:from>
    <xdr:to>
      <xdr:col>5</xdr:col>
      <xdr:colOff>238888</xdr:colOff>
      <xdr:row>23</xdr:row>
      <xdr:rowOff>172720</xdr:rowOff>
    </xdr:to>
    <xdr:cxnSp macro="_xll.PtreeEvent_ObjectClick">
      <xdr:nvCxnSpPr>
        <xdr:cNvPr id="54" name="PTObj_DBranchDLine_1_9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V="1">
          <a:off x="8034148" y="40868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23</xdr:row>
      <xdr:rowOff>177800</xdr:rowOff>
    </xdr:from>
    <xdr:to>
      <xdr:col>5</xdr:col>
      <xdr:colOff>127</xdr:colOff>
      <xdr:row>23</xdr:row>
      <xdr:rowOff>177800</xdr:rowOff>
    </xdr:to>
    <xdr:cxnSp macro="_xll.PtreeEvent_ObjectClick">
      <xdr:nvCxnSpPr>
        <xdr:cNvPr id="51" name="PTObj_DBranchHLine_1_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6281547" y="4086860"/>
          <a:ext cx="16586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19</xdr:row>
      <xdr:rowOff>172720</xdr:rowOff>
    </xdr:from>
    <xdr:to>
      <xdr:col>4</xdr:col>
      <xdr:colOff>238887</xdr:colOff>
      <xdr:row>23</xdr:row>
      <xdr:rowOff>177800</xdr:rowOff>
    </xdr:to>
    <xdr:cxnSp macro="_xll.PtreeEvent_ObjectClick">
      <xdr:nvCxnSpPr>
        <xdr:cNvPr id="50" name="PTObj_DBranchDLine_1_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129147" y="37160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17</xdr:row>
      <xdr:rowOff>177800</xdr:rowOff>
    </xdr:from>
    <xdr:to>
      <xdr:col>5</xdr:col>
      <xdr:colOff>127</xdr:colOff>
      <xdr:row>17</xdr:row>
      <xdr:rowOff>177800</xdr:rowOff>
    </xdr:to>
    <xdr:cxnSp macro="_xll.PtreeEvent_ObjectClick">
      <xdr:nvCxnSpPr>
        <xdr:cNvPr id="43" name="PTObj_DBranchHLine_1_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6281547" y="335534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17</xdr:row>
      <xdr:rowOff>177800</xdr:rowOff>
    </xdr:from>
    <xdr:to>
      <xdr:col>4</xdr:col>
      <xdr:colOff>238887</xdr:colOff>
      <xdr:row>19</xdr:row>
      <xdr:rowOff>172720</xdr:rowOff>
    </xdr:to>
    <xdr:cxnSp macro="_xll.PtreeEvent_ObjectClick">
      <xdr:nvCxnSpPr>
        <xdr:cNvPr id="42" name="PTObj_DBranchDLine_1_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6129147" y="33553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19</xdr:row>
      <xdr:rowOff>177800</xdr:rowOff>
    </xdr:from>
    <xdr:to>
      <xdr:col>4</xdr:col>
      <xdr:colOff>127</xdr:colOff>
      <xdr:row>19</xdr:row>
      <xdr:rowOff>177800</xdr:rowOff>
    </xdr:to>
    <xdr:cxnSp macro="_xll.PtreeEvent_ObjectClick">
      <xdr:nvCxnSpPr>
        <xdr:cNvPr id="39" name="PTObj_DBranchHLine_1_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4749927" y="33553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19</xdr:row>
      <xdr:rowOff>177800</xdr:rowOff>
    </xdr:from>
    <xdr:to>
      <xdr:col>3</xdr:col>
      <xdr:colOff>238887</xdr:colOff>
      <xdr:row>27</xdr:row>
      <xdr:rowOff>172720</xdr:rowOff>
    </xdr:to>
    <xdr:cxnSp macro="_xll.PtreeEvent_ObjectClick">
      <xdr:nvCxnSpPr>
        <xdr:cNvPr id="38" name="PTObj_DBranchDLine_1_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4597527" y="33553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27</xdr:row>
      <xdr:rowOff>177800</xdr:rowOff>
    </xdr:from>
    <xdr:to>
      <xdr:col>3</xdr:col>
      <xdr:colOff>127</xdr:colOff>
      <xdr:row>27</xdr:row>
      <xdr:rowOff>177800</xdr:rowOff>
    </xdr:to>
    <xdr:cxnSp macro="_xll.PtreeEvent_ObjectClick">
      <xdr:nvCxnSpPr>
        <xdr:cNvPr id="23" name="PTObj_DBranchHLine_1_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3225927" y="33553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15</xdr:row>
      <xdr:rowOff>172720</xdr:rowOff>
    </xdr:from>
    <xdr:to>
      <xdr:col>2</xdr:col>
      <xdr:colOff>238887</xdr:colOff>
      <xdr:row>27</xdr:row>
      <xdr:rowOff>177800</xdr:rowOff>
    </xdr:to>
    <xdr:cxnSp macro="_xll.PtreeEvent_ObjectClick">
      <xdr:nvCxnSpPr>
        <xdr:cNvPr id="22" name="PTObj_DBranchDLine_1_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073527" y="29845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13</xdr:row>
      <xdr:rowOff>177800</xdr:rowOff>
    </xdr:from>
    <xdr:to>
      <xdr:col>3</xdr:col>
      <xdr:colOff>127</xdr:colOff>
      <xdr:row>13</xdr:row>
      <xdr:rowOff>177800</xdr:rowOff>
    </xdr:to>
    <xdr:cxnSp macro="_xll.PtreeEvent_ObjectClick">
      <xdr:nvCxnSpPr>
        <xdr:cNvPr id="15" name="PTObj_DBranchHLine_1_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3225927" y="262382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13</xdr:row>
      <xdr:rowOff>177800</xdr:rowOff>
    </xdr:from>
    <xdr:to>
      <xdr:col>2</xdr:col>
      <xdr:colOff>238887</xdr:colOff>
      <xdr:row>15</xdr:row>
      <xdr:rowOff>172720</xdr:rowOff>
    </xdr:to>
    <xdr:cxnSp macro="_xll.PtreeEvent_ObjectClick">
      <xdr:nvCxnSpPr>
        <xdr:cNvPr id="14" name="PTObj_DBranchDLine_1_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3073527" y="26238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15</xdr:row>
      <xdr:rowOff>177800</xdr:rowOff>
    </xdr:from>
    <xdr:to>
      <xdr:col>2</xdr:col>
      <xdr:colOff>127</xdr:colOff>
      <xdr:row>15</xdr:row>
      <xdr:rowOff>177800</xdr:rowOff>
    </xdr:to>
    <xdr:cxnSp macro="_xll.PtreeEvent_ObjectClick">
      <xdr:nvCxnSpPr>
        <xdr:cNvPr id="11" name="PTObj_DBranchHLine_1_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014220" y="2623820"/>
          <a:ext cx="9729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204757</xdr:colOff>
      <xdr:row>1</xdr:row>
      <xdr:rowOff>68334</xdr:rowOff>
    </xdr:from>
    <xdr:to>
      <xdr:col>3</xdr:col>
      <xdr:colOff>82837</xdr:colOff>
      <xdr:row>5</xdr:row>
      <xdr:rowOff>66429</xdr:rowOff>
    </xdr:to>
    <xdr:sp macro="" textlink="">
      <xdr:nvSpPr>
        <xdr:cNvPr id="9" name="Text Box 1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193763" y="274811"/>
          <a:ext cx="1402080" cy="755179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CA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Range names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CA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BidCost: B3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CA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PrNoBid: B6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CA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ProdCost: B4</a:t>
          </a:r>
        </a:p>
      </xdr:txBody>
    </xdr:sp>
    <xdr:clientData/>
  </xdr:twoCellAnchor>
  <xdr:twoCellAnchor editAs="oneCell">
    <xdr:from>
      <xdr:col>2</xdr:col>
      <xdr:colOff>127</xdr:colOff>
      <xdr:row>15</xdr:row>
      <xdr:rowOff>86360</xdr:rowOff>
    </xdr:from>
    <xdr:to>
      <xdr:col>2</xdr:col>
      <xdr:colOff>183007</xdr:colOff>
      <xdr:row>16</xdr:row>
      <xdr:rowOff>86360</xdr:rowOff>
    </xdr:to>
    <xdr:sp macro="_xll.PtreeEvent_ObjectClick" textlink="">
      <xdr:nvSpPr>
        <xdr:cNvPr id="10" name="PTObj_DNode_1_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87167" y="25323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215900</xdr:colOff>
      <xdr:row>15</xdr:row>
      <xdr:rowOff>87487</xdr:rowOff>
    </xdr:from>
    <xdr:ext cx="391389" cy="180627"/>
    <xdr:sp macro="_xll.PtreeEvent_ObjectClick" textlink="">
      <xdr:nvSpPr>
        <xdr:cNvPr id="12" name="PTObj_DBranchName_1_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052320" y="2899267"/>
          <a:ext cx="39138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SciTools</a:t>
          </a:r>
        </a:p>
      </xdr:txBody>
    </xdr:sp>
    <xdr:clientData/>
  </xdr:oneCellAnchor>
  <xdr:twoCellAnchor editAs="oneCell">
    <xdr:from>
      <xdr:col>3</xdr:col>
      <xdr:colOff>127</xdr:colOff>
      <xdr:row>13</xdr:row>
      <xdr:rowOff>86360</xdr:rowOff>
    </xdr:from>
    <xdr:to>
      <xdr:col>3</xdr:col>
      <xdr:colOff>183007</xdr:colOff>
      <xdr:row>14</xdr:row>
      <xdr:rowOff>86361</xdr:rowOff>
    </xdr:to>
    <xdr:sp macro="_xll.PtreeEvent_ObjectClick" textlink="">
      <xdr:nvSpPr>
        <xdr:cNvPr id="13" name="PTObj_DNode_1_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rot="-5400000">
          <a:off x="4137787" y="25323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13</xdr:row>
      <xdr:rowOff>87487</xdr:rowOff>
    </xdr:from>
    <xdr:ext cx="439992" cy="180627"/>
    <xdr:sp macro="_xll.PtreeEvent_ObjectClick" textlink="">
      <xdr:nvSpPr>
        <xdr:cNvPr id="16" name="PTObj_DBranchName_1_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264027" y="2533507"/>
          <a:ext cx="4399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Don't Bid</a:t>
          </a:r>
        </a:p>
      </xdr:txBody>
    </xdr:sp>
    <xdr:clientData/>
  </xdr:oneCellAnchor>
  <xdr:twoCellAnchor editAs="oneCell">
    <xdr:from>
      <xdr:col>3</xdr:col>
      <xdr:colOff>127</xdr:colOff>
      <xdr:row>27</xdr:row>
      <xdr:rowOff>86360</xdr:rowOff>
    </xdr:from>
    <xdr:to>
      <xdr:col>3</xdr:col>
      <xdr:colOff>183007</xdr:colOff>
      <xdr:row>28</xdr:row>
      <xdr:rowOff>86360</xdr:rowOff>
    </xdr:to>
    <xdr:sp macro="_xll.PtreeEvent_ObjectClick" textlink="">
      <xdr:nvSpPr>
        <xdr:cNvPr id="21" name="PTObj_DNode_1_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511167" y="32639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27</xdr:row>
      <xdr:rowOff>87487</xdr:rowOff>
    </xdr:from>
    <xdr:ext cx="188641" cy="180627"/>
    <xdr:sp macro="_xll.PtreeEvent_ObjectClick" textlink="">
      <xdr:nvSpPr>
        <xdr:cNvPr id="24" name="PTObj_DBranchName_1_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264027" y="3265027"/>
          <a:ext cx="1886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Bid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86360</xdr:rowOff>
    </xdr:from>
    <xdr:to>
      <xdr:col>4</xdr:col>
      <xdr:colOff>183007</xdr:colOff>
      <xdr:row>20</xdr:row>
      <xdr:rowOff>86360</xdr:rowOff>
    </xdr:to>
    <xdr:sp macro="_xll.PtreeEvent_ObjectClick" textlink="">
      <xdr:nvSpPr>
        <xdr:cNvPr id="37" name="PTObj_DNode_1_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042787" y="32639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19</xdr:row>
      <xdr:rowOff>87487</xdr:rowOff>
    </xdr:from>
    <xdr:ext cx="473143" cy="180627"/>
    <xdr:sp macro="_xll.PtreeEvent_ObjectClick" textlink="">
      <xdr:nvSpPr>
        <xdr:cNvPr id="40" name="PTObj_DBranchName_1_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788027" y="3265027"/>
          <a:ext cx="4731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Bid $115K</a:t>
          </a:r>
        </a:p>
      </xdr:txBody>
    </xdr:sp>
    <xdr:clientData/>
  </xdr:oneCellAnchor>
  <xdr:twoCellAnchor editAs="oneCell">
    <xdr:from>
      <xdr:col>5</xdr:col>
      <xdr:colOff>127</xdr:colOff>
      <xdr:row>17</xdr:row>
      <xdr:rowOff>86360</xdr:rowOff>
    </xdr:from>
    <xdr:to>
      <xdr:col>5</xdr:col>
      <xdr:colOff>183007</xdr:colOff>
      <xdr:row>18</xdr:row>
      <xdr:rowOff>86361</xdr:rowOff>
    </xdr:to>
    <xdr:sp macro="_xll.PtreeEvent_ObjectClick" textlink="">
      <xdr:nvSpPr>
        <xdr:cNvPr id="41" name="PTObj_DNode_1_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 rot="-5400000">
          <a:off x="7193407" y="32639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17</xdr:row>
      <xdr:rowOff>87487</xdr:rowOff>
    </xdr:from>
    <xdr:ext cx="811248" cy="180627"/>
    <xdr:sp macro="_xll.PtreeEvent_ObjectClick" textlink="">
      <xdr:nvSpPr>
        <xdr:cNvPr id="44" name="PTObj_DBranchName_1_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319647" y="3265027"/>
          <a:ext cx="81124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Competing Bid</a:t>
          </a:r>
        </a:p>
      </xdr:txBody>
    </xdr:sp>
    <xdr:clientData/>
  </xdr:oneCellAnchor>
  <xdr:twoCellAnchor editAs="oneCell">
    <xdr:from>
      <xdr:col>5</xdr:col>
      <xdr:colOff>127</xdr:colOff>
      <xdr:row>23</xdr:row>
      <xdr:rowOff>86360</xdr:rowOff>
    </xdr:from>
    <xdr:to>
      <xdr:col>5</xdr:col>
      <xdr:colOff>183008</xdr:colOff>
      <xdr:row>24</xdr:row>
      <xdr:rowOff>86360</xdr:rowOff>
    </xdr:to>
    <xdr:sp macro="_xll.PtreeEvent_ObjectClick" textlink="">
      <xdr:nvSpPr>
        <xdr:cNvPr id="49" name="PTObj_DNode_1_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7940167" y="39954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23</xdr:row>
      <xdr:rowOff>87486</xdr:rowOff>
    </xdr:from>
    <xdr:ext cx="667682" cy="180627"/>
    <xdr:sp macro="_xll.PtreeEvent_ObjectClick" textlink="">
      <xdr:nvSpPr>
        <xdr:cNvPr id="52" name="PTObj_DBranchName_1_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319647" y="4362306"/>
          <a:ext cx="66768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Competing Bid</a:t>
          </a:r>
        </a:p>
      </xdr:txBody>
    </xdr:sp>
    <xdr:clientData/>
  </xdr:oneCellAnchor>
  <xdr:twoCellAnchor editAs="oneCell">
    <xdr:from>
      <xdr:col>6</xdr:col>
      <xdr:colOff>127</xdr:colOff>
      <xdr:row>21</xdr:row>
      <xdr:rowOff>86360</xdr:rowOff>
    </xdr:from>
    <xdr:to>
      <xdr:col>6</xdr:col>
      <xdr:colOff>183007</xdr:colOff>
      <xdr:row>22</xdr:row>
      <xdr:rowOff>86361</xdr:rowOff>
    </xdr:to>
    <xdr:sp macro="_xll.PtreeEvent_ObjectClick" textlink="">
      <xdr:nvSpPr>
        <xdr:cNvPr id="53" name="PTObj_DNode_1_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 rot="-5400000">
          <a:off x="9098407" y="39954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276988</xdr:colOff>
      <xdr:row>21</xdr:row>
      <xdr:rowOff>87486</xdr:rowOff>
    </xdr:from>
    <xdr:ext cx="224100" cy="180627"/>
    <xdr:sp macro="_xll.PtreeEvent_ObjectClick" textlink="">
      <xdr:nvSpPr>
        <xdr:cNvPr id="56" name="PTObj_DBranchName_1_9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8224648" y="3996546"/>
          <a:ext cx="22410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Win</a:t>
          </a:r>
        </a:p>
      </xdr:txBody>
    </xdr:sp>
    <xdr:clientData/>
  </xdr:oneCellAnchor>
  <xdr:twoCellAnchor editAs="oneCell">
    <xdr:from>
      <xdr:col>6</xdr:col>
      <xdr:colOff>127</xdr:colOff>
      <xdr:row>25</xdr:row>
      <xdr:rowOff>86360</xdr:rowOff>
    </xdr:from>
    <xdr:to>
      <xdr:col>6</xdr:col>
      <xdr:colOff>183007</xdr:colOff>
      <xdr:row>26</xdr:row>
      <xdr:rowOff>86361</xdr:rowOff>
    </xdr:to>
    <xdr:sp macro="_xll.PtreeEvent_ObjectClick" textlink="">
      <xdr:nvSpPr>
        <xdr:cNvPr id="57" name="PTObj_DNode_1_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 rot="-5400000">
          <a:off x="9327007" y="47269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276988</xdr:colOff>
      <xdr:row>25</xdr:row>
      <xdr:rowOff>87486</xdr:rowOff>
    </xdr:from>
    <xdr:ext cx="243848" cy="180627"/>
    <xdr:sp macro="_xll.PtreeEvent_ObjectClick" textlink="">
      <xdr:nvSpPr>
        <xdr:cNvPr id="60" name="PTObj_DBranchName_1_10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8224648" y="4728066"/>
          <a:ext cx="24384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Lose</a:t>
          </a:r>
        </a:p>
      </xdr:txBody>
    </xdr:sp>
    <xdr:clientData/>
  </xdr:oneCellAnchor>
  <xdr:twoCellAnchor editAs="oneCell">
    <xdr:from>
      <xdr:col>4</xdr:col>
      <xdr:colOff>127</xdr:colOff>
      <xdr:row>31</xdr:row>
      <xdr:rowOff>86360</xdr:rowOff>
    </xdr:from>
    <xdr:to>
      <xdr:col>4</xdr:col>
      <xdr:colOff>183007</xdr:colOff>
      <xdr:row>32</xdr:row>
      <xdr:rowOff>86360</xdr:rowOff>
    </xdr:to>
    <xdr:sp macro="_xll.PtreeEvent_ObjectClick" textlink="">
      <xdr:nvSpPr>
        <xdr:cNvPr id="65" name="PTObj_DNode_1_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6042787" y="58242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31</xdr:row>
      <xdr:rowOff>87486</xdr:rowOff>
    </xdr:from>
    <xdr:ext cx="473143" cy="180627"/>
    <xdr:sp macro="_xll.PtreeEvent_ObjectClick" textlink="">
      <xdr:nvSpPr>
        <xdr:cNvPr id="68" name="PTObj_DBranchName_1_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4788027" y="5825346"/>
          <a:ext cx="4731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Bid $120K</a:t>
          </a:r>
        </a:p>
      </xdr:txBody>
    </xdr:sp>
    <xdr:clientData/>
  </xdr:oneCellAnchor>
  <xdr:twoCellAnchor editAs="oneCell">
    <xdr:from>
      <xdr:col>5</xdr:col>
      <xdr:colOff>127</xdr:colOff>
      <xdr:row>29</xdr:row>
      <xdr:rowOff>86360</xdr:rowOff>
    </xdr:from>
    <xdr:to>
      <xdr:col>5</xdr:col>
      <xdr:colOff>183007</xdr:colOff>
      <xdr:row>30</xdr:row>
      <xdr:rowOff>86361</xdr:rowOff>
    </xdr:to>
    <xdr:sp macro="_xll.PtreeEvent_ObjectClick" textlink="">
      <xdr:nvSpPr>
        <xdr:cNvPr id="69" name="PTObj_DNode_1_1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 rot="-5400000">
          <a:off x="7947787" y="54584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29</xdr:row>
      <xdr:rowOff>87487</xdr:rowOff>
    </xdr:from>
    <xdr:ext cx="811248" cy="180627"/>
    <xdr:sp macro="_xll.PtreeEvent_ObjectClick" textlink="">
      <xdr:nvSpPr>
        <xdr:cNvPr id="72" name="PTObj_DBranchName_1_1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319647" y="5459587"/>
          <a:ext cx="8112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Competing Bid</a:t>
          </a:r>
        </a:p>
      </xdr:txBody>
    </xdr:sp>
    <xdr:clientData/>
  </xdr:oneCellAnchor>
  <xdr:twoCellAnchor editAs="oneCell">
    <xdr:from>
      <xdr:col>5</xdr:col>
      <xdr:colOff>127</xdr:colOff>
      <xdr:row>35</xdr:row>
      <xdr:rowOff>86360</xdr:rowOff>
    </xdr:from>
    <xdr:to>
      <xdr:col>5</xdr:col>
      <xdr:colOff>183007</xdr:colOff>
      <xdr:row>36</xdr:row>
      <xdr:rowOff>86360</xdr:rowOff>
    </xdr:to>
    <xdr:sp macro="_xll.PtreeEvent_ObjectClick" textlink="">
      <xdr:nvSpPr>
        <xdr:cNvPr id="73" name="PTObj_DNode_1_1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947787" y="65557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35</xdr:row>
      <xdr:rowOff>87486</xdr:rowOff>
    </xdr:from>
    <xdr:ext cx="667682" cy="180627"/>
    <xdr:sp macro="_xll.PtreeEvent_ObjectClick" textlink="">
      <xdr:nvSpPr>
        <xdr:cNvPr id="76" name="PTObj_DBranchName_1_1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319647" y="6556866"/>
          <a:ext cx="66768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Competing Bid</a:t>
          </a:r>
        </a:p>
      </xdr:txBody>
    </xdr:sp>
    <xdr:clientData/>
  </xdr:oneCellAnchor>
  <xdr:twoCellAnchor editAs="oneCell">
    <xdr:from>
      <xdr:col>6</xdr:col>
      <xdr:colOff>127</xdr:colOff>
      <xdr:row>33</xdr:row>
      <xdr:rowOff>86360</xdr:rowOff>
    </xdr:from>
    <xdr:to>
      <xdr:col>6</xdr:col>
      <xdr:colOff>183007</xdr:colOff>
      <xdr:row>34</xdr:row>
      <xdr:rowOff>86361</xdr:rowOff>
    </xdr:to>
    <xdr:sp macro="_xll.PtreeEvent_ObjectClick" textlink="">
      <xdr:nvSpPr>
        <xdr:cNvPr id="77" name="PTObj_DNode_1_1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 rot="-5400000">
          <a:off x="9471787" y="61899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33</xdr:row>
      <xdr:rowOff>87487</xdr:rowOff>
    </xdr:from>
    <xdr:ext cx="224100" cy="180627"/>
    <xdr:sp macro="_xll.PtreeEvent_ObjectClick" textlink="">
      <xdr:nvSpPr>
        <xdr:cNvPr id="80" name="PTObj_DBranchName_1_1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8224647" y="6191107"/>
          <a:ext cx="2241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Win</a:t>
          </a:r>
        </a:p>
      </xdr:txBody>
    </xdr:sp>
    <xdr:clientData/>
  </xdr:oneCellAnchor>
  <xdr:twoCellAnchor editAs="oneCell">
    <xdr:from>
      <xdr:col>6</xdr:col>
      <xdr:colOff>127</xdr:colOff>
      <xdr:row>37</xdr:row>
      <xdr:rowOff>86360</xdr:rowOff>
    </xdr:from>
    <xdr:to>
      <xdr:col>6</xdr:col>
      <xdr:colOff>183007</xdr:colOff>
      <xdr:row>38</xdr:row>
      <xdr:rowOff>86361</xdr:rowOff>
    </xdr:to>
    <xdr:sp macro="_xll.PtreeEvent_ObjectClick" textlink="">
      <xdr:nvSpPr>
        <xdr:cNvPr id="81" name="PTObj_DNode_1_1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 rot="-5400000">
          <a:off x="9471787" y="69215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37</xdr:row>
      <xdr:rowOff>87486</xdr:rowOff>
    </xdr:from>
    <xdr:ext cx="243849" cy="180627"/>
    <xdr:sp macro="_xll.PtreeEvent_ObjectClick" textlink="">
      <xdr:nvSpPr>
        <xdr:cNvPr id="84" name="PTObj_DBranchName_1_14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8224647" y="6922626"/>
          <a:ext cx="2438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Lose</a:t>
          </a:r>
        </a:p>
      </xdr:txBody>
    </xdr:sp>
    <xdr:clientData/>
  </xdr:oneCellAnchor>
  <xdr:twoCellAnchor editAs="oneCell">
    <xdr:from>
      <xdr:col>4</xdr:col>
      <xdr:colOff>127</xdr:colOff>
      <xdr:row>41</xdr:row>
      <xdr:rowOff>86360</xdr:rowOff>
    </xdr:from>
    <xdr:to>
      <xdr:col>4</xdr:col>
      <xdr:colOff>183007</xdr:colOff>
      <xdr:row>42</xdr:row>
      <xdr:rowOff>86361</xdr:rowOff>
    </xdr:to>
    <xdr:sp macro="_xll.PtreeEvent_ObjectClick" textlink="">
      <xdr:nvSpPr>
        <xdr:cNvPr id="89" name="PTObj_DNode_1_6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6042787" y="76530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41</xdr:row>
      <xdr:rowOff>87487</xdr:rowOff>
    </xdr:from>
    <xdr:ext cx="473143" cy="180627"/>
    <xdr:sp macro="_xll.PtreeEvent_ObjectClick" textlink="">
      <xdr:nvSpPr>
        <xdr:cNvPr id="92" name="PTObj_DBranchName_1_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4788027" y="7654147"/>
          <a:ext cx="4731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Bid $125K</a:t>
          </a:r>
        </a:p>
      </xdr:txBody>
    </xdr:sp>
    <xdr:clientData/>
  </xdr:oneCellAnchor>
  <xdr:twoCellAnchor editAs="oneCell">
    <xdr:from>
      <xdr:col>5</xdr:col>
      <xdr:colOff>127</xdr:colOff>
      <xdr:row>39</xdr:row>
      <xdr:rowOff>86360</xdr:rowOff>
    </xdr:from>
    <xdr:to>
      <xdr:col>5</xdr:col>
      <xdr:colOff>183007</xdr:colOff>
      <xdr:row>40</xdr:row>
      <xdr:rowOff>86360</xdr:rowOff>
    </xdr:to>
    <xdr:sp macro="_xll.PtreeEvent_ObjectClick" textlink="">
      <xdr:nvSpPr>
        <xdr:cNvPr id="93" name="PTObj_DNode_1_15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 rot="-5400000">
          <a:off x="7947787" y="72872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39</xdr:row>
      <xdr:rowOff>87486</xdr:rowOff>
    </xdr:from>
    <xdr:ext cx="811248" cy="180627"/>
    <xdr:sp macro="_xll.PtreeEvent_ObjectClick" textlink="">
      <xdr:nvSpPr>
        <xdr:cNvPr id="96" name="PTObj_DBranchName_1_1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6319647" y="7288386"/>
          <a:ext cx="8112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Competing Bid</a:t>
          </a:r>
        </a:p>
      </xdr:txBody>
    </xdr:sp>
    <xdr:clientData/>
  </xdr:oneCellAnchor>
  <xdr:twoCellAnchor editAs="oneCell">
    <xdr:from>
      <xdr:col>5</xdr:col>
      <xdr:colOff>127</xdr:colOff>
      <xdr:row>45</xdr:row>
      <xdr:rowOff>86360</xdr:rowOff>
    </xdr:from>
    <xdr:to>
      <xdr:col>5</xdr:col>
      <xdr:colOff>183007</xdr:colOff>
      <xdr:row>46</xdr:row>
      <xdr:rowOff>86361</xdr:rowOff>
    </xdr:to>
    <xdr:sp macro="_xll.PtreeEvent_ObjectClick" textlink="">
      <xdr:nvSpPr>
        <xdr:cNvPr id="97" name="PTObj_DNode_1_1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7947787" y="83845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45</xdr:row>
      <xdr:rowOff>87486</xdr:rowOff>
    </xdr:from>
    <xdr:ext cx="667682" cy="180627"/>
    <xdr:sp macro="_xll.PtreeEvent_ObjectClick" textlink="">
      <xdr:nvSpPr>
        <xdr:cNvPr id="100" name="PTObj_DBranchName_1_1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6319647" y="8385666"/>
          <a:ext cx="66768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Competing Bid</a:t>
          </a:r>
        </a:p>
      </xdr:txBody>
    </xdr:sp>
    <xdr:clientData/>
  </xdr:oneCellAnchor>
  <xdr:twoCellAnchor editAs="oneCell">
    <xdr:from>
      <xdr:col>6</xdr:col>
      <xdr:colOff>126</xdr:colOff>
      <xdr:row>43</xdr:row>
      <xdr:rowOff>86361</xdr:rowOff>
    </xdr:from>
    <xdr:to>
      <xdr:col>6</xdr:col>
      <xdr:colOff>183007</xdr:colOff>
      <xdr:row>44</xdr:row>
      <xdr:rowOff>86361</xdr:rowOff>
    </xdr:to>
    <xdr:sp macro="_xll.PtreeEvent_ObjectClick" textlink="">
      <xdr:nvSpPr>
        <xdr:cNvPr id="101" name="PTObj_DNode_1_1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 rot="-5400000">
          <a:off x="9471787" y="80187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43</xdr:row>
      <xdr:rowOff>87487</xdr:rowOff>
    </xdr:from>
    <xdr:ext cx="224100" cy="180627"/>
    <xdr:sp macro="_xll.PtreeEvent_ObjectClick" textlink="">
      <xdr:nvSpPr>
        <xdr:cNvPr id="104" name="PTObj_DBranchName_1_1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8224647" y="8019907"/>
          <a:ext cx="2241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Win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86360</xdr:rowOff>
    </xdr:from>
    <xdr:to>
      <xdr:col>6</xdr:col>
      <xdr:colOff>183007</xdr:colOff>
      <xdr:row>48</xdr:row>
      <xdr:rowOff>86360</xdr:rowOff>
    </xdr:to>
    <xdr:sp macro="_xll.PtreeEvent_ObjectClick" textlink="">
      <xdr:nvSpPr>
        <xdr:cNvPr id="105" name="PTObj_DNode_1_1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 rot="-5400000">
          <a:off x="9471787" y="87503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47</xdr:row>
      <xdr:rowOff>87486</xdr:rowOff>
    </xdr:from>
    <xdr:ext cx="243849" cy="180627"/>
    <xdr:sp macro="_xll.PtreeEvent_ObjectClick" textlink="">
      <xdr:nvSpPr>
        <xdr:cNvPr id="108" name="PTObj_DBranchName_1_18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8224647" y="8751426"/>
          <a:ext cx="2438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Lose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292100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960AD-1E44-4135-BB14-07BCFF82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3358          ">
          <a:extLst xmlns:a="http://schemas.openxmlformats.org/drawingml/2006/main">
            <a:ext uri="{FF2B5EF4-FFF2-40B4-BE49-F238E27FC236}">
              <a16:creationId xmlns:a16="http://schemas.microsoft.com/office/drawing/2014/main" id="{8CCBB2CA-5C7F-4706-8D13-D921629B6AD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3358         ">
          <a:extLst xmlns:a="http://schemas.openxmlformats.org/drawingml/2006/main">
            <a:ext uri="{FF2B5EF4-FFF2-40B4-BE49-F238E27FC236}">
              <a16:creationId xmlns:a16="http://schemas.microsoft.com/office/drawing/2014/main" id="{C596093E-CA23-4964-B830-F826047B7F4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3358        ">
          <a:extLst xmlns:a="http://schemas.openxmlformats.org/drawingml/2006/main">
            <a:ext uri="{FF2B5EF4-FFF2-40B4-BE49-F238E27FC236}">
              <a16:creationId xmlns:a16="http://schemas.microsoft.com/office/drawing/2014/main" id="{B6FEE83D-FFCA-4F06-8FFA-8793CBD9045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3358       ">
          <a:extLst xmlns:a="http://schemas.openxmlformats.org/drawingml/2006/main">
            <a:ext uri="{FF2B5EF4-FFF2-40B4-BE49-F238E27FC236}">
              <a16:creationId xmlns:a16="http://schemas.microsoft.com/office/drawing/2014/main" id="{143516CF-EC90-4A23-9439-A2BDC32CEE1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3358      ">
          <a:extLst xmlns:a="http://schemas.openxmlformats.org/drawingml/2006/main">
            <a:ext uri="{FF2B5EF4-FFF2-40B4-BE49-F238E27FC236}">
              <a16:creationId xmlns:a16="http://schemas.microsoft.com/office/drawing/2014/main" id="{2CDD6925-3F87-4F7A-A10D-2A4F1544C93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263525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FE0D6-938B-43CC-9842-B3B02EF7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8969          ">
          <a:extLst xmlns:a="http://schemas.openxmlformats.org/drawingml/2006/main">
            <a:ext uri="{FF2B5EF4-FFF2-40B4-BE49-F238E27FC236}">
              <a16:creationId xmlns:a16="http://schemas.microsoft.com/office/drawing/2014/main" id="{8EF8729C-7118-4536-AC38-371B77CD0C6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8969         ">
          <a:extLst xmlns:a="http://schemas.openxmlformats.org/drawingml/2006/main">
            <a:ext uri="{FF2B5EF4-FFF2-40B4-BE49-F238E27FC236}">
              <a16:creationId xmlns:a16="http://schemas.microsoft.com/office/drawing/2014/main" id="{158D231B-0EFC-45E6-BB9C-0F6ACEF4712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8969        ">
          <a:extLst xmlns:a="http://schemas.openxmlformats.org/drawingml/2006/main">
            <a:ext uri="{FF2B5EF4-FFF2-40B4-BE49-F238E27FC236}">
              <a16:creationId xmlns:a16="http://schemas.microsoft.com/office/drawing/2014/main" id="{F0C530E6-C319-43B0-9176-0B811F520E3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8969       ">
          <a:extLst xmlns:a="http://schemas.openxmlformats.org/drawingml/2006/main">
            <a:ext uri="{FF2B5EF4-FFF2-40B4-BE49-F238E27FC236}">
              <a16:creationId xmlns:a16="http://schemas.microsoft.com/office/drawing/2014/main" id="{67659779-F118-4C69-A228-8F4CF3B1807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8969      ">
          <a:extLst xmlns:a="http://schemas.openxmlformats.org/drawingml/2006/main">
            <a:ext uri="{FF2B5EF4-FFF2-40B4-BE49-F238E27FC236}">
              <a16:creationId xmlns:a16="http://schemas.microsoft.com/office/drawing/2014/main" id="{D3FDCBD7-792C-41F1-B6E8-EE8DFEAEC0B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Q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ueen's University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showGridLines="0" tabSelected="1" zoomScaleNormal="100" workbookViewId="0">
      <selection activeCell="F25" sqref="F25"/>
    </sheetView>
  </sheetViews>
  <sheetFormatPr defaultRowHeight="15" x14ac:dyDescent="0.25"/>
  <cols>
    <col min="1" max="1" width="26.7109375" bestFit="1" customWidth="1"/>
    <col min="2" max="2" width="16.7109375" customWidth="1"/>
    <col min="3" max="4" width="22.28515625" customWidth="1"/>
    <col min="5" max="5" width="27.7109375" customWidth="1"/>
    <col min="6" max="6" width="22.28515625" customWidth="1"/>
    <col min="7" max="7" width="16.7109375" customWidth="1"/>
  </cols>
  <sheetData>
    <row r="1" spans="1:4" ht="16.149999999999999" customHeight="1" x14ac:dyDescent="0.25">
      <c r="A1" s="8" t="s">
        <v>44</v>
      </c>
    </row>
    <row r="2" spans="1:4" ht="15.75" thickBot="1" x14ac:dyDescent="0.3">
      <c r="A2" s="8" t="s">
        <v>45</v>
      </c>
      <c r="D2" s="9"/>
    </row>
    <row r="3" spans="1:4" ht="14.45" x14ac:dyDescent="0.3">
      <c r="A3" t="s">
        <v>46</v>
      </c>
      <c r="B3" s="10">
        <v>5000</v>
      </c>
      <c r="C3" s="11"/>
      <c r="D3" s="6"/>
    </row>
    <row r="4" spans="1:4" thickBot="1" x14ac:dyDescent="0.35">
      <c r="A4" t="s">
        <v>47</v>
      </c>
      <c r="B4" s="12">
        <v>95000</v>
      </c>
      <c r="C4" s="11"/>
      <c r="D4" s="11"/>
    </row>
    <row r="5" spans="1:4" thickBot="1" x14ac:dyDescent="0.35">
      <c r="D5" s="11"/>
    </row>
    <row r="6" spans="1:4" thickBot="1" x14ac:dyDescent="0.35">
      <c r="A6" t="s">
        <v>48</v>
      </c>
      <c r="B6" s="13">
        <v>0.3</v>
      </c>
      <c r="D6" s="11"/>
    </row>
    <row r="7" spans="1:4" thickBot="1" x14ac:dyDescent="0.35">
      <c r="A7" s="14" t="s">
        <v>50</v>
      </c>
    </row>
    <row r="8" spans="1:4" ht="14.45" x14ac:dyDescent="0.3">
      <c r="A8" t="s">
        <v>49</v>
      </c>
      <c r="B8" s="15">
        <v>0.2</v>
      </c>
    </row>
    <row r="9" spans="1:4" ht="14.45" x14ac:dyDescent="0.3">
      <c r="A9" t="s">
        <v>78</v>
      </c>
      <c r="B9" s="16">
        <v>0.4</v>
      </c>
      <c r="C9" s="25">
        <f>1-B8</f>
        <v>0.8</v>
      </c>
      <c r="D9" s="24" t="s">
        <v>81</v>
      </c>
    </row>
    <row r="10" spans="1:4" ht="14.45" x14ac:dyDescent="0.3">
      <c r="A10" t="s">
        <v>79</v>
      </c>
      <c r="B10" s="16">
        <v>0.3</v>
      </c>
      <c r="C10" s="25">
        <f>SUM(B10:B11)</f>
        <v>0.4</v>
      </c>
      <c r="D10" s="24" t="s">
        <v>82</v>
      </c>
    </row>
    <row r="11" spans="1:4" thickBot="1" x14ac:dyDescent="0.35">
      <c r="A11" t="s">
        <v>80</v>
      </c>
      <c r="B11" s="17">
        <v>0.1</v>
      </c>
      <c r="C11" s="25">
        <f>B11</f>
        <v>0.1</v>
      </c>
      <c r="D11" s="24" t="s">
        <v>83</v>
      </c>
    </row>
    <row r="14" spans="1:4" ht="14.45" customHeight="1" x14ac:dyDescent="0.3">
      <c r="C14" s="20" t="b">
        <f>_xll.PTreeNodeDecision(treeCalc_1!$F$2,2)</f>
        <v>0</v>
      </c>
      <c r="D14" s="5">
        <f>_xll.PTreeNodeProbability(treeCalc_1!$F$2,2)</f>
        <v>0</v>
      </c>
    </row>
    <row r="15" spans="1:4" ht="14.45" customHeight="1" x14ac:dyDescent="0.3">
      <c r="C15" s="7">
        <v>0</v>
      </c>
      <c r="D15" s="4">
        <f>_xll.PTreeNodeValue(treeCalc_1!$F$2,2)</f>
        <v>0</v>
      </c>
    </row>
    <row r="16" spans="1:4" ht="14.45" customHeight="1" x14ac:dyDescent="0.3">
      <c r="B16" s="7"/>
      <c r="C16" s="18" t="s">
        <v>51</v>
      </c>
    </row>
    <row r="17" spans="2:7" ht="14.45" customHeight="1" x14ac:dyDescent="0.3">
      <c r="B17" s="7"/>
      <c r="C17" s="19">
        <f>_xll.PTreeNodeValue(treeCalc_1!$F$2,1)</f>
        <v>12200</v>
      </c>
    </row>
    <row r="18" spans="2:7" ht="14.45" customHeight="1" x14ac:dyDescent="0.3">
      <c r="E18" s="23">
        <f>PrNoBid</f>
        <v>0.3</v>
      </c>
      <c r="F18" s="5">
        <f>_xll.PTreeNodeProbability(treeCalc_1!$F$2,7)</f>
        <v>0.3</v>
      </c>
    </row>
    <row r="19" spans="2:7" ht="14.45" customHeight="1" x14ac:dyDescent="0.3">
      <c r="E19" s="7">
        <v>20000</v>
      </c>
      <c r="F19" s="4">
        <f>_xll.PTreeNodeValue(treeCalc_1!$F$2,7)</f>
        <v>15000</v>
      </c>
    </row>
    <row r="20" spans="2:7" ht="14.45" customHeight="1" x14ac:dyDescent="0.3">
      <c r="D20" s="20" t="b">
        <f>_xll.PTreeNodeDecision(treeCalc_1!$F$2,4)</f>
        <v>1</v>
      </c>
      <c r="E20" s="21" t="s">
        <v>61</v>
      </c>
    </row>
    <row r="21" spans="2:7" ht="14.45" customHeight="1" x14ac:dyDescent="0.3">
      <c r="D21" s="7">
        <v>0</v>
      </c>
      <c r="E21" s="22">
        <f>_xll.PTreeNodeValue(treeCalc_1!$F$2,4)</f>
        <v>12200</v>
      </c>
    </row>
    <row r="22" spans="2:7" ht="14.45" customHeight="1" x14ac:dyDescent="0.3">
      <c r="F22" s="23">
        <f>Win115_</f>
        <v>0.8</v>
      </c>
      <c r="G22" s="5">
        <f>_xll.PTreeNodeProbability(treeCalc_1!$F$2,9)</f>
        <v>0.55999999999999994</v>
      </c>
    </row>
    <row r="23" spans="2:7" ht="14.45" customHeight="1" x14ac:dyDescent="0.3">
      <c r="F23" s="7">
        <v>20000</v>
      </c>
      <c r="G23" s="4">
        <f>_xll.PTreeNodeValue(treeCalc_1!$F$2,9)</f>
        <v>15000</v>
      </c>
    </row>
    <row r="24" spans="2:7" ht="14.45" customHeight="1" x14ac:dyDescent="0.3">
      <c r="E24" s="23">
        <f>1-PrNoBid</f>
        <v>0.7</v>
      </c>
      <c r="F24" s="21" t="s">
        <v>61</v>
      </c>
    </row>
    <row r="25" spans="2:7" ht="14.45" customHeight="1" x14ac:dyDescent="0.3">
      <c r="E25" s="7">
        <v>0</v>
      </c>
      <c r="F25" s="22">
        <f>_xll.PTreeNodeValue(treeCalc_1!$F$2,8)</f>
        <v>11000</v>
      </c>
    </row>
    <row r="26" spans="2:7" ht="14.45" customHeight="1" x14ac:dyDescent="0.3">
      <c r="F26" s="23">
        <f>1-F22</f>
        <v>0.19999999999999996</v>
      </c>
      <c r="G26" s="5">
        <f>_xll.PTreeNodeProbability(treeCalc_1!$F$2,10)</f>
        <v>0.13999999999999996</v>
      </c>
    </row>
    <row r="27" spans="2:7" ht="14.45" customHeight="1" x14ac:dyDescent="0.3">
      <c r="F27" s="7">
        <v>0</v>
      </c>
      <c r="G27" s="4">
        <f>_xll.PTreeNodeValue(treeCalc_1!$F$2,10)</f>
        <v>-5000</v>
      </c>
    </row>
    <row r="28" spans="2:7" ht="14.45" customHeight="1" x14ac:dyDescent="0.25">
      <c r="C28" s="20" t="b">
        <f>_xll.PTreeNodeDecision(treeCalc_1!$F$2,3)</f>
        <v>1</v>
      </c>
      <c r="D28" s="18" t="s">
        <v>51</v>
      </c>
    </row>
    <row r="29" spans="2:7" ht="14.45" customHeight="1" x14ac:dyDescent="0.25">
      <c r="C29" s="7">
        <v>-5000</v>
      </c>
      <c r="D29" s="19">
        <f>_xll.PTreeNodeValue(treeCalc_1!$F$2,3)</f>
        <v>12200</v>
      </c>
    </row>
    <row r="30" spans="2:7" ht="14.45" customHeight="1" x14ac:dyDescent="0.25">
      <c r="E30" s="23">
        <f>PrNoBid</f>
        <v>0.3</v>
      </c>
      <c r="F30" s="5">
        <f>_xll.PTreeNodeProbability(treeCalc_1!$F$2,11)</f>
        <v>0</v>
      </c>
    </row>
    <row r="31" spans="2:7" ht="14.45" customHeight="1" x14ac:dyDescent="0.25">
      <c r="E31" s="7">
        <v>25000</v>
      </c>
      <c r="F31" s="4">
        <f>_xll.PTreeNodeValue(treeCalc_1!$F$2,11)</f>
        <v>20000</v>
      </c>
    </row>
    <row r="32" spans="2:7" ht="14.45" customHeight="1" x14ac:dyDescent="0.25">
      <c r="D32" s="20" t="b">
        <f>_xll.PTreeNodeDecision(treeCalc_1!$F$2,5)</f>
        <v>0</v>
      </c>
      <c r="E32" s="21" t="s">
        <v>61</v>
      </c>
    </row>
    <row r="33" spans="4:7" ht="14.45" customHeight="1" x14ac:dyDescent="0.25">
      <c r="D33" s="7">
        <v>0</v>
      </c>
      <c r="E33" s="22">
        <f>_xll.PTreeNodeValue(treeCalc_1!$F$2,5)</f>
        <v>9500</v>
      </c>
    </row>
    <row r="34" spans="4:7" ht="14.45" customHeight="1" x14ac:dyDescent="0.25">
      <c r="F34" s="23">
        <f>Win120_</f>
        <v>0.4</v>
      </c>
      <c r="G34" s="5">
        <f>_xll.PTreeNodeProbability(treeCalc_1!$F$2,13)</f>
        <v>0</v>
      </c>
    </row>
    <row r="35" spans="4:7" ht="14.45" customHeight="1" x14ac:dyDescent="0.25">
      <c r="F35" s="7">
        <v>25000</v>
      </c>
      <c r="G35" s="4">
        <f>_xll.PTreeNodeValue(treeCalc_1!$F$2,13)</f>
        <v>20000</v>
      </c>
    </row>
    <row r="36" spans="4:7" ht="14.45" customHeight="1" x14ac:dyDescent="0.25">
      <c r="E36" s="23">
        <f>1-PrNoBid</f>
        <v>0.7</v>
      </c>
      <c r="F36" s="21" t="s">
        <v>61</v>
      </c>
    </row>
    <row r="37" spans="4:7" ht="14.45" customHeight="1" x14ac:dyDescent="0.25">
      <c r="E37" s="7">
        <v>0</v>
      </c>
      <c r="F37" s="22">
        <f>_xll.PTreeNodeValue(treeCalc_1!$F$2,12)</f>
        <v>5000</v>
      </c>
    </row>
    <row r="38" spans="4:7" ht="14.45" customHeight="1" x14ac:dyDescent="0.25">
      <c r="F38" s="23">
        <f>1-F34</f>
        <v>0.6</v>
      </c>
      <c r="G38" s="5">
        <f>_xll.PTreeNodeProbability(treeCalc_1!$F$2,14)</f>
        <v>0</v>
      </c>
    </row>
    <row r="39" spans="4:7" ht="14.45" customHeight="1" x14ac:dyDescent="0.25">
      <c r="F39" s="7">
        <v>0</v>
      </c>
      <c r="G39" s="4">
        <f>_xll.PTreeNodeValue(treeCalc_1!$F$2,14)</f>
        <v>-5000</v>
      </c>
    </row>
    <row r="40" spans="4:7" ht="14.45" customHeight="1" x14ac:dyDescent="0.25">
      <c r="E40" s="23">
        <f>PrNoBid</f>
        <v>0.3</v>
      </c>
      <c r="F40" s="5">
        <f>_xll.PTreeNodeProbability(treeCalc_1!$F$2,15)</f>
        <v>0</v>
      </c>
    </row>
    <row r="41" spans="4:7" ht="14.45" customHeight="1" x14ac:dyDescent="0.25">
      <c r="E41" s="7">
        <v>30000</v>
      </c>
      <c r="F41" s="4">
        <f>_xll.PTreeNodeValue(treeCalc_1!$F$2,15)</f>
        <v>25000</v>
      </c>
    </row>
    <row r="42" spans="4:7" ht="14.45" customHeight="1" x14ac:dyDescent="0.25">
      <c r="D42" s="20" t="b">
        <f>_xll.PTreeNodeDecision(treeCalc_1!$F$2,6)</f>
        <v>0</v>
      </c>
      <c r="E42" s="21" t="s">
        <v>61</v>
      </c>
    </row>
    <row r="43" spans="4:7" ht="14.45" customHeight="1" x14ac:dyDescent="0.25">
      <c r="D43" s="7">
        <v>0</v>
      </c>
      <c r="E43" s="22">
        <f>_xll.PTreeNodeValue(treeCalc_1!$F$2,6)</f>
        <v>6100</v>
      </c>
    </row>
    <row r="44" spans="4:7" ht="14.45" customHeight="1" x14ac:dyDescent="0.25">
      <c r="F44" s="23">
        <f>Win125_</f>
        <v>0.1</v>
      </c>
      <c r="G44" s="5">
        <f>_xll.PTreeNodeProbability(treeCalc_1!$F$2,17)</f>
        <v>0</v>
      </c>
    </row>
    <row r="45" spans="4:7" ht="14.45" customHeight="1" x14ac:dyDescent="0.25">
      <c r="F45" s="7">
        <v>30000</v>
      </c>
      <c r="G45" s="4">
        <f>_xll.PTreeNodeValue(treeCalc_1!$F$2,17)</f>
        <v>25000</v>
      </c>
    </row>
    <row r="46" spans="4:7" ht="14.45" customHeight="1" x14ac:dyDescent="0.25">
      <c r="E46" s="23">
        <f>1-PrNoBid</f>
        <v>0.7</v>
      </c>
      <c r="F46" s="21" t="s">
        <v>61</v>
      </c>
    </row>
    <row r="47" spans="4:7" ht="14.45" customHeight="1" x14ac:dyDescent="0.25">
      <c r="E47" s="7">
        <v>0</v>
      </c>
      <c r="F47" s="22">
        <f>_xll.PTreeNodeValue(treeCalc_1!$F$2,16)</f>
        <v>-2000</v>
      </c>
    </row>
    <row r="48" spans="4:7" ht="14.45" customHeight="1" x14ac:dyDescent="0.25">
      <c r="F48" s="23">
        <f>1-F44</f>
        <v>0.9</v>
      </c>
      <c r="G48" s="5">
        <f>_xll.PTreeNodeProbability(treeCalc_1!$F$2,18)</f>
        <v>0</v>
      </c>
    </row>
    <row r="49" spans="6:7" ht="14.45" customHeight="1" x14ac:dyDescent="0.25">
      <c r="F49" s="7">
        <v>0</v>
      </c>
      <c r="G49" s="4">
        <f>_xll.PTreeNodeValue(treeCalc_1!$F$2,18)</f>
        <v>-5000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/>
  </sheetViews>
  <sheetFormatPr defaultColWidth="15.7109375" defaultRowHeight="15" x14ac:dyDescent="0.25"/>
  <cols>
    <col min="1" max="16384" width="15.7109375" style="1"/>
  </cols>
  <sheetData>
    <row r="1" spans="1:16" ht="14.45" x14ac:dyDescent="0.3">
      <c r="A1" s="1" t="s">
        <v>0</v>
      </c>
      <c r="B1" s="2" t="s">
        <v>56</v>
      </c>
      <c r="E1" s="1" t="s">
        <v>8</v>
      </c>
      <c r="F1" s="1">
        <v>3</v>
      </c>
      <c r="H1" s="1" t="s">
        <v>14</v>
      </c>
      <c r="I1" s="2" t="s">
        <v>40</v>
      </c>
      <c r="K1" s="1" t="s">
        <v>19</v>
      </c>
      <c r="L1" s="1">
        <v>100</v>
      </c>
    </row>
    <row r="2" spans="1:16" ht="14.45" x14ac:dyDescent="0.3">
      <c r="A2" s="1" t="s">
        <v>1</v>
      </c>
      <c r="B2" s="1" t="e">
        <f>Model!#REF!</f>
        <v>#REF!</v>
      </c>
      <c r="E2" s="1" t="s">
        <v>9</v>
      </c>
      <c r="F2" s="1">
        <f>_xll.PTreeEvaluate5(B3,$L$11:$L$28,$J$11:$J$28,$K$11:$K$28,$N$11:$N$28,$G$11:$G$28,,L1)</f>
        <v>1312129</v>
      </c>
    </row>
    <row r="3" spans="1:16" ht="14.45" x14ac:dyDescent="0.3">
      <c r="A3" s="1" t="s">
        <v>2</v>
      </c>
      <c r="B3" s="1" t="s">
        <v>43</v>
      </c>
      <c r="E3" s="1" t="s">
        <v>10</v>
      </c>
      <c r="F3" s="2" t="s">
        <v>36</v>
      </c>
      <c r="H3" s="1" t="s">
        <v>15</v>
      </c>
      <c r="I3" s="3" t="s">
        <v>38</v>
      </c>
    </row>
    <row r="4" spans="1:16" ht="14.45" x14ac:dyDescent="0.3">
      <c r="A4" s="1" t="s">
        <v>3</v>
      </c>
      <c r="B4" s="1" t="s">
        <v>35</v>
      </c>
      <c r="E4" s="1" t="s">
        <v>11</v>
      </c>
      <c r="F4" s="2" t="s">
        <v>37</v>
      </c>
      <c r="H4" s="1" t="s">
        <v>16</v>
      </c>
      <c r="I4" s="2" t="s">
        <v>39</v>
      </c>
    </row>
    <row r="5" spans="1:16" ht="14.45" x14ac:dyDescent="0.3">
      <c r="A5" s="1" t="s">
        <v>4</v>
      </c>
      <c r="B5" s="1">
        <v>0</v>
      </c>
      <c r="E5" s="1" t="s">
        <v>12</v>
      </c>
      <c r="F5" s="2" t="s">
        <v>37</v>
      </c>
      <c r="H5" s="1" t="s">
        <v>17</v>
      </c>
      <c r="I5" s="3" t="s">
        <v>38</v>
      </c>
    </row>
    <row r="6" spans="1:16" ht="14.45" x14ac:dyDescent="0.3">
      <c r="A6" s="1" t="s">
        <v>5</v>
      </c>
      <c r="E6" s="1" t="s">
        <v>13</v>
      </c>
      <c r="F6" s="2" t="s">
        <v>85</v>
      </c>
      <c r="H6" s="1" t="s">
        <v>18</v>
      </c>
      <c r="I6" s="2" t="s">
        <v>39</v>
      </c>
    </row>
    <row r="7" spans="1:16" ht="14.45" x14ac:dyDescent="0.3">
      <c r="A7" s="1" t="s">
        <v>6</v>
      </c>
      <c r="F7" s="2" t="s">
        <v>84</v>
      </c>
    </row>
    <row r="8" spans="1:16" ht="14.45" x14ac:dyDescent="0.3">
      <c r="A8" s="1" t="s">
        <v>7</v>
      </c>
      <c r="B8" s="1">
        <v>18</v>
      </c>
    </row>
    <row r="10" spans="1:16" ht="14.45" x14ac:dyDescent="0.3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30</v>
      </c>
      <c r="L10" s="1" t="s">
        <v>2</v>
      </c>
      <c r="M10" s="1" t="s">
        <v>31</v>
      </c>
      <c r="N10" s="1" t="s">
        <v>32</v>
      </c>
      <c r="O10" s="1" t="s">
        <v>33</v>
      </c>
      <c r="P10" s="1" t="s">
        <v>34</v>
      </c>
    </row>
    <row r="11" spans="1:16" ht="14.45" x14ac:dyDescent="0.3">
      <c r="A11" s="1">
        <f>Model!$C$17</f>
        <v>12200</v>
      </c>
      <c r="B11" s="1" t="str">
        <f>B1</f>
        <v>SciTools</v>
      </c>
      <c r="C11" s="1">
        <v>0</v>
      </c>
      <c r="I11" s="1" t="s">
        <v>41</v>
      </c>
      <c r="J11" s="1">
        <f>Model!$B$17</f>
        <v>0</v>
      </c>
      <c r="K11" s="1">
        <f>Model!$B$16</f>
        <v>0</v>
      </c>
      <c r="L11" s="1" t="s">
        <v>53</v>
      </c>
      <c r="M11" s="2" t="s">
        <v>42</v>
      </c>
      <c r="O11" s="1" t="str">
        <f>Model!$C$16</f>
        <v>Decision</v>
      </c>
      <c r="P11" s="1" t="b">
        <v>0</v>
      </c>
    </row>
    <row r="12" spans="1:16" ht="14.45" x14ac:dyDescent="0.3">
      <c r="A12" s="1">
        <f>Model!$D$15</f>
        <v>0</v>
      </c>
      <c r="B12" s="2" t="s">
        <v>55</v>
      </c>
      <c r="C12" s="1">
        <v>0</v>
      </c>
      <c r="H12" s="1" t="s">
        <v>41</v>
      </c>
      <c r="I12" s="1" t="s">
        <v>41</v>
      </c>
      <c r="J12" s="1">
        <f>Model!$C$15</f>
        <v>0</v>
      </c>
      <c r="L12" s="1" t="s">
        <v>52</v>
      </c>
      <c r="M12" s="2" t="s">
        <v>42</v>
      </c>
      <c r="P12" s="1" t="b">
        <v>0</v>
      </c>
    </row>
    <row r="13" spans="1:16" ht="14.45" x14ac:dyDescent="0.3">
      <c r="A13" s="1">
        <f>Model!$D$29</f>
        <v>12200</v>
      </c>
      <c r="B13" s="2" t="s">
        <v>54</v>
      </c>
      <c r="C13" s="1">
        <v>0</v>
      </c>
      <c r="I13" s="1" t="s">
        <v>41</v>
      </c>
      <c r="J13" s="1">
        <f>Model!$C$29</f>
        <v>-5000</v>
      </c>
      <c r="L13" s="1" t="s">
        <v>57</v>
      </c>
      <c r="M13" s="2" t="s">
        <v>42</v>
      </c>
      <c r="O13" s="1" t="str">
        <f>Model!$D$28</f>
        <v>Decision</v>
      </c>
      <c r="P13" s="1" t="b">
        <v>0</v>
      </c>
    </row>
    <row r="14" spans="1:16" ht="14.45" x14ac:dyDescent="0.3">
      <c r="A14" s="1">
        <f>Model!$E$21</f>
        <v>12200</v>
      </c>
      <c r="B14" s="2" t="s">
        <v>58</v>
      </c>
      <c r="C14" s="1">
        <v>0</v>
      </c>
      <c r="I14" s="1" t="s">
        <v>41</v>
      </c>
      <c r="J14" s="1">
        <f>Model!$D$21</f>
        <v>0</v>
      </c>
      <c r="L14" s="1" t="s">
        <v>63</v>
      </c>
      <c r="M14" s="2" t="s">
        <v>42</v>
      </c>
      <c r="O14" s="1" t="str">
        <f>Model!$E$20</f>
        <v>Chance</v>
      </c>
      <c r="P14" s="1" t="b">
        <v>0</v>
      </c>
    </row>
    <row r="15" spans="1:16" ht="14.45" x14ac:dyDescent="0.3">
      <c r="A15" s="1">
        <f>Model!$E$33</f>
        <v>9500</v>
      </c>
      <c r="B15" s="2" t="s">
        <v>59</v>
      </c>
      <c r="C15" s="1">
        <v>0</v>
      </c>
      <c r="I15" s="1" t="s">
        <v>41</v>
      </c>
      <c r="J15" s="1">
        <f>Model!$D$33</f>
        <v>0</v>
      </c>
      <c r="L15" s="1" t="s">
        <v>70</v>
      </c>
      <c r="M15" s="2" t="s">
        <v>42</v>
      </c>
      <c r="O15" s="1" t="str">
        <f>Model!$E$32</f>
        <v>Chance</v>
      </c>
      <c r="P15" s="1" t="b">
        <v>0</v>
      </c>
    </row>
    <row r="16" spans="1:16" ht="14.45" x14ac:dyDescent="0.3">
      <c r="A16" s="1">
        <f>Model!$E$43</f>
        <v>6100</v>
      </c>
      <c r="B16" s="2" t="s">
        <v>60</v>
      </c>
      <c r="C16" s="1">
        <v>0</v>
      </c>
      <c r="I16" s="1" t="s">
        <v>41</v>
      </c>
      <c r="J16" s="1">
        <f>Model!$D$43</f>
        <v>0</v>
      </c>
      <c r="L16" s="1" t="s">
        <v>74</v>
      </c>
      <c r="M16" s="2" t="s">
        <v>42</v>
      </c>
      <c r="O16" s="1" t="str">
        <f>Model!$E$42</f>
        <v>Chance</v>
      </c>
      <c r="P16" s="1" t="b">
        <v>0</v>
      </c>
    </row>
    <row r="17" spans="1:16" ht="14.45" x14ac:dyDescent="0.3">
      <c r="A17" s="1">
        <f>Model!$F$19</f>
        <v>15000</v>
      </c>
      <c r="B17" s="2" t="s">
        <v>64</v>
      </c>
      <c r="C17" s="1">
        <v>0</v>
      </c>
      <c r="H17" s="1" t="s">
        <v>41</v>
      </c>
      <c r="I17" s="1" t="s">
        <v>41</v>
      </c>
      <c r="J17" s="1">
        <f>Model!$E$19</f>
        <v>20000</v>
      </c>
      <c r="K17" s="1">
        <f>Model!$E$18</f>
        <v>0.3</v>
      </c>
      <c r="L17" s="1" t="s">
        <v>62</v>
      </c>
      <c r="M17" s="2" t="s">
        <v>42</v>
      </c>
      <c r="P17" s="1" t="b">
        <v>0</v>
      </c>
    </row>
    <row r="18" spans="1:16" ht="14.45" x14ac:dyDescent="0.3">
      <c r="A18" s="1">
        <f>Model!$F$25</f>
        <v>11000</v>
      </c>
      <c r="B18" s="2" t="s">
        <v>67</v>
      </c>
      <c r="C18" s="1">
        <v>0</v>
      </c>
      <c r="I18" s="1" t="s">
        <v>41</v>
      </c>
      <c r="J18" s="1">
        <f>Model!$E$25</f>
        <v>0</v>
      </c>
      <c r="K18" s="1">
        <f>Model!$E$24</f>
        <v>0.7</v>
      </c>
      <c r="L18" s="1" t="s">
        <v>66</v>
      </c>
      <c r="M18" s="2" t="s">
        <v>42</v>
      </c>
      <c r="O18" s="1" t="str">
        <f>Model!$F$24</f>
        <v>Chance</v>
      </c>
      <c r="P18" s="1" t="b">
        <v>0</v>
      </c>
    </row>
    <row r="19" spans="1:16" ht="14.45" x14ac:dyDescent="0.3">
      <c r="A19" s="1">
        <f>Model!$G$23</f>
        <v>15000</v>
      </c>
      <c r="B19" s="2" t="s">
        <v>68</v>
      </c>
      <c r="C19" s="1">
        <v>0</v>
      </c>
      <c r="H19" s="1" t="s">
        <v>41</v>
      </c>
      <c r="I19" s="1" t="s">
        <v>41</v>
      </c>
      <c r="J19" s="1">
        <f>Model!$F$23</f>
        <v>20000</v>
      </c>
      <c r="K19" s="1">
        <f>Model!$F$22</f>
        <v>0.8</v>
      </c>
      <c r="L19" s="1" t="s">
        <v>65</v>
      </c>
      <c r="M19" s="2" t="s">
        <v>42</v>
      </c>
      <c r="P19" s="1" t="b">
        <v>0</v>
      </c>
    </row>
    <row r="20" spans="1:16" ht="14.45" x14ac:dyDescent="0.3">
      <c r="A20" s="1">
        <f>Model!$G$27</f>
        <v>-5000</v>
      </c>
      <c r="B20" s="2" t="s">
        <v>69</v>
      </c>
      <c r="C20" s="1">
        <v>0</v>
      </c>
      <c r="H20" s="1" t="s">
        <v>41</v>
      </c>
      <c r="I20" s="1" t="s">
        <v>41</v>
      </c>
      <c r="J20" s="1">
        <f>Model!$F$27</f>
        <v>0</v>
      </c>
      <c r="K20" s="1">
        <f>Model!$F$26</f>
        <v>0.19999999999999996</v>
      </c>
      <c r="L20" s="1" t="s">
        <v>65</v>
      </c>
      <c r="M20" s="2" t="s">
        <v>42</v>
      </c>
      <c r="P20" s="1" t="b">
        <v>0</v>
      </c>
    </row>
    <row r="21" spans="1:16" ht="14.45" x14ac:dyDescent="0.3">
      <c r="A21" s="1">
        <f>Model!$F$31</f>
        <v>20000</v>
      </c>
      <c r="B21" s="2" t="s">
        <v>64</v>
      </c>
      <c r="C21" s="1">
        <v>0</v>
      </c>
      <c r="H21" s="1" t="s">
        <v>41</v>
      </c>
      <c r="I21" s="1" t="s">
        <v>41</v>
      </c>
      <c r="J21" s="1">
        <f>Model!$E$31</f>
        <v>25000</v>
      </c>
      <c r="K21" s="1">
        <f>Model!$E$30</f>
        <v>0.3</v>
      </c>
      <c r="L21" s="1" t="s">
        <v>71</v>
      </c>
      <c r="M21" s="2" t="s">
        <v>42</v>
      </c>
      <c r="P21" s="1" t="b">
        <v>0</v>
      </c>
    </row>
    <row r="22" spans="1:16" ht="14.45" x14ac:dyDescent="0.3">
      <c r="A22" s="1">
        <f>Model!$F$37</f>
        <v>5000</v>
      </c>
      <c r="B22" s="2" t="s">
        <v>67</v>
      </c>
      <c r="C22" s="1">
        <v>0</v>
      </c>
      <c r="I22" s="1" t="s">
        <v>41</v>
      </c>
      <c r="J22" s="1">
        <f>Model!$E$37</f>
        <v>0</v>
      </c>
      <c r="K22" s="1">
        <f>Model!$E$36</f>
        <v>0.7</v>
      </c>
      <c r="L22" s="1" t="s">
        <v>72</v>
      </c>
      <c r="M22" s="2" t="s">
        <v>42</v>
      </c>
      <c r="O22" s="1" t="str">
        <f>Model!$F$36</f>
        <v>Chance</v>
      </c>
      <c r="P22" s="1" t="b">
        <v>0</v>
      </c>
    </row>
    <row r="23" spans="1:16" ht="14.45" x14ac:dyDescent="0.3">
      <c r="A23" s="1">
        <f>Model!$G$35</f>
        <v>20000</v>
      </c>
      <c r="B23" s="2" t="s">
        <v>68</v>
      </c>
      <c r="C23" s="1">
        <v>0</v>
      </c>
      <c r="H23" s="1" t="s">
        <v>41</v>
      </c>
      <c r="I23" s="1" t="s">
        <v>41</v>
      </c>
      <c r="J23" s="1">
        <f>Model!$F$35</f>
        <v>25000</v>
      </c>
      <c r="K23" s="1">
        <f>Model!$F$34</f>
        <v>0.4</v>
      </c>
      <c r="L23" s="1" t="s">
        <v>73</v>
      </c>
      <c r="M23" s="2" t="s">
        <v>42</v>
      </c>
      <c r="P23" s="1" t="b">
        <v>0</v>
      </c>
    </row>
    <row r="24" spans="1:16" ht="14.45" x14ac:dyDescent="0.3">
      <c r="A24" s="1">
        <f>Model!$G$39</f>
        <v>-5000</v>
      </c>
      <c r="B24" s="2" t="s">
        <v>69</v>
      </c>
      <c r="C24" s="1">
        <v>0</v>
      </c>
      <c r="H24" s="1" t="s">
        <v>41</v>
      </c>
      <c r="I24" s="1" t="s">
        <v>41</v>
      </c>
      <c r="J24" s="1">
        <f>Model!$F$39</f>
        <v>0</v>
      </c>
      <c r="K24" s="1">
        <f>Model!$F$38</f>
        <v>0.6</v>
      </c>
      <c r="L24" s="1" t="s">
        <v>73</v>
      </c>
      <c r="M24" s="2" t="s">
        <v>42</v>
      </c>
      <c r="P24" s="1" t="b">
        <v>0</v>
      </c>
    </row>
    <row r="25" spans="1:16" ht="14.45" x14ac:dyDescent="0.3">
      <c r="A25" s="1">
        <f>Model!$F$41</f>
        <v>25000</v>
      </c>
      <c r="B25" s="2" t="s">
        <v>64</v>
      </c>
      <c r="C25" s="1">
        <v>0</v>
      </c>
      <c r="H25" s="1" t="s">
        <v>41</v>
      </c>
      <c r="I25" s="1" t="s">
        <v>41</v>
      </c>
      <c r="J25" s="1">
        <f>Model!$E$41</f>
        <v>30000</v>
      </c>
      <c r="K25" s="1">
        <f>Model!$E$40</f>
        <v>0.3</v>
      </c>
      <c r="L25" s="1" t="s">
        <v>75</v>
      </c>
      <c r="M25" s="2" t="s">
        <v>42</v>
      </c>
      <c r="P25" s="1" t="b">
        <v>0</v>
      </c>
    </row>
    <row r="26" spans="1:16" ht="14.45" x14ac:dyDescent="0.3">
      <c r="A26" s="1">
        <f>Model!$F$47</f>
        <v>-2000</v>
      </c>
      <c r="B26" s="2" t="s">
        <v>67</v>
      </c>
      <c r="C26" s="1">
        <v>0</v>
      </c>
      <c r="I26" s="1" t="s">
        <v>41</v>
      </c>
      <c r="J26" s="1">
        <f>Model!$E$47</f>
        <v>0</v>
      </c>
      <c r="K26" s="1">
        <f>Model!$E$46</f>
        <v>0.7</v>
      </c>
      <c r="L26" s="1" t="s">
        <v>76</v>
      </c>
      <c r="M26" s="2" t="s">
        <v>42</v>
      </c>
      <c r="O26" s="1" t="str">
        <f>Model!$F$46</f>
        <v>Chance</v>
      </c>
      <c r="P26" s="1" t="b">
        <v>0</v>
      </c>
    </row>
    <row r="27" spans="1:16" x14ac:dyDescent="0.25">
      <c r="A27" s="1">
        <f>Model!$G$45</f>
        <v>25000</v>
      </c>
      <c r="B27" s="2" t="s">
        <v>68</v>
      </c>
      <c r="C27" s="1">
        <v>0</v>
      </c>
      <c r="H27" s="1" t="s">
        <v>41</v>
      </c>
      <c r="I27" s="1" t="s">
        <v>41</v>
      </c>
      <c r="J27" s="1">
        <f>Model!$F$45</f>
        <v>30000</v>
      </c>
      <c r="K27" s="1">
        <f>Model!$F$44</f>
        <v>0.1</v>
      </c>
      <c r="L27" s="1" t="s">
        <v>77</v>
      </c>
      <c r="M27" s="2" t="s">
        <v>42</v>
      </c>
      <c r="P27" s="1" t="b">
        <v>0</v>
      </c>
    </row>
    <row r="28" spans="1:16" x14ac:dyDescent="0.25">
      <c r="A28" s="1">
        <f>Model!$G$49</f>
        <v>-5000</v>
      </c>
      <c r="B28" s="2" t="s">
        <v>69</v>
      </c>
      <c r="C28" s="1">
        <v>0</v>
      </c>
      <c r="H28" s="1" t="s">
        <v>41</v>
      </c>
      <c r="I28" s="1" t="s">
        <v>41</v>
      </c>
      <c r="J28" s="1">
        <f>Model!$F$49</f>
        <v>0</v>
      </c>
      <c r="K28" s="1">
        <f>Model!$F$48</f>
        <v>0.9</v>
      </c>
      <c r="L28" s="1" t="s">
        <v>77</v>
      </c>
      <c r="M28" s="2" t="s">
        <v>42</v>
      </c>
      <c r="P28" s="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4DF7-07B6-48BB-BC3E-E51111A94F3D}">
  <dimension ref="B1:F50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4" max="4" width="8.140625" bestFit="1" customWidth="1"/>
    <col min="5" max="5" width="10.42578125" bestFit="1" customWidth="1"/>
    <col min="6" max="6" width="8.140625" bestFit="1" customWidth="1"/>
  </cols>
  <sheetData>
    <row r="1" spans="2:2" s="26" customFormat="1" ht="18" x14ac:dyDescent="0.25">
      <c r="B1" s="29" t="s">
        <v>86</v>
      </c>
    </row>
    <row r="2" spans="2:2" s="27" customFormat="1" ht="10.5" x14ac:dyDescent="0.15">
      <c r="B2" s="30" t="s">
        <v>87</v>
      </c>
    </row>
    <row r="3" spans="2:2" s="27" customFormat="1" ht="10.5" x14ac:dyDescent="0.15">
      <c r="B3" s="30" t="s">
        <v>88</v>
      </c>
    </row>
    <row r="4" spans="2:2" s="27" customFormat="1" ht="10.5" x14ac:dyDescent="0.15">
      <c r="B4" s="30" t="s">
        <v>89</v>
      </c>
    </row>
    <row r="5" spans="2:2" s="28" customFormat="1" ht="10.5" x14ac:dyDescent="0.15">
      <c r="B5" s="31" t="s">
        <v>90</v>
      </c>
    </row>
    <row r="28" spans="2:6" ht="15.75" thickBot="1" x14ac:dyDescent="0.3"/>
    <row r="29" spans="2:6" ht="15.75" thickBot="1" x14ac:dyDescent="0.3">
      <c r="B29" s="32" t="s">
        <v>91</v>
      </c>
      <c r="C29" s="33"/>
      <c r="D29" s="33"/>
      <c r="E29" s="33"/>
      <c r="F29" s="34"/>
    </row>
    <row r="30" spans="2:6" x14ac:dyDescent="0.25">
      <c r="B30" s="37"/>
      <c r="C30" s="43" t="s">
        <v>111</v>
      </c>
      <c r="D30" s="44"/>
      <c r="E30" s="48" t="s">
        <v>114</v>
      </c>
      <c r="F30" s="49"/>
    </row>
    <row r="31" spans="2:6" x14ac:dyDescent="0.25">
      <c r="B31" s="38"/>
      <c r="C31" s="35" t="s">
        <v>112</v>
      </c>
      <c r="D31" s="45" t="s">
        <v>113</v>
      </c>
      <c r="E31" s="35" t="s">
        <v>112</v>
      </c>
      <c r="F31" s="36" t="s">
        <v>113</v>
      </c>
    </row>
    <row r="32" spans="2:6" x14ac:dyDescent="0.25">
      <c r="B32" s="39" t="s">
        <v>92</v>
      </c>
      <c r="C32" s="41">
        <v>0.26999999999999996</v>
      </c>
      <c r="D32" s="46">
        <v>-0.10000000000000009</v>
      </c>
      <c r="E32" s="41">
        <v>12080</v>
      </c>
      <c r="F32" s="50">
        <v>-9.8360655737704927E-3</v>
      </c>
    </row>
    <row r="33" spans="2:6" x14ac:dyDescent="0.25">
      <c r="B33" s="39" t="s">
        <v>93</v>
      </c>
      <c r="C33" s="41">
        <v>0.28833333333333327</v>
      </c>
      <c r="D33" s="46">
        <v>-3.8888888888889049E-2</v>
      </c>
      <c r="E33" s="41">
        <v>12153.333333333332</v>
      </c>
      <c r="F33" s="50">
        <v>-3.8251366120219572E-3</v>
      </c>
    </row>
    <row r="34" spans="2:6" x14ac:dyDescent="0.25">
      <c r="B34" s="39" t="s">
        <v>94</v>
      </c>
      <c r="C34" s="41">
        <v>0.30666666666666664</v>
      </c>
      <c r="D34" s="46">
        <v>2.2222222222222181E-2</v>
      </c>
      <c r="E34" s="41">
        <v>12226.666666666668</v>
      </c>
      <c r="F34" s="50">
        <v>2.1857923497268753E-3</v>
      </c>
    </row>
    <row r="35" spans="2:6" x14ac:dyDescent="0.25">
      <c r="B35" s="39" t="s">
        <v>95</v>
      </c>
      <c r="C35" s="41">
        <v>0.32499999999999996</v>
      </c>
      <c r="D35" s="46">
        <v>8.3333333333333232E-2</v>
      </c>
      <c r="E35" s="41">
        <v>12300</v>
      </c>
      <c r="F35" s="50">
        <v>8.1967213114754103E-3</v>
      </c>
    </row>
    <row r="36" spans="2:6" x14ac:dyDescent="0.25">
      <c r="B36" s="39" t="s">
        <v>96</v>
      </c>
      <c r="C36" s="41">
        <v>0.34333333333333332</v>
      </c>
      <c r="D36" s="46">
        <v>0.14444444444444446</v>
      </c>
      <c r="E36" s="41">
        <v>12373.333333333334</v>
      </c>
      <c r="F36" s="50">
        <v>1.4207650273224093E-2</v>
      </c>
    </row>
    <row r="37" spans="2:6" x14ac:dyDescent="0.25">
      <c r="B37" s="39" t="s">
        <v>97</v>
      </c>
      <c r="C37" s="41">
        <v>0.36166666666666664</v>
      </c>
      <c r="D37" s="46">
        <v>0.20555555555555549</v>
      </c>
      <c r="E37" s="41">
        <v>12446.666666666668</v>
      </c>
      <c r="F37" s="50">
        <v>2.0218579234972778E-2</v>
      </c>
    </row>
    <row r="38" spans="2:6" x14ac:dyDescent="0.25">
      <c r="B38" s="39" t="s">
        <v>98</v>
      </c>
      <c r="C38" s="41">
        <v>0.37999999999999995</v>
      </c>
      <c r="D38" s="46">
        <v>0.26666666666666655</v>
      </c>
      <c r="E38" s="41">
        <v>12520</v>
      </c>
      <c r="F38" s="50">
        <v>2.6229508196721311E-2</v>
      </c>
    </row>
    <row r="39" spans="2:6" x14ac:dyDescent="0.25">
      <c r="B39" s="39" t="s">
        <v>99</v>
      </c>
      <c r="C39" s="41">
        <v>0.39833333333333332</v>
      </c>
      <c r="D39" s="46">
        <v>0.32777777777777778</v>
      </c>
      <c r="E39" s="41">
        <v>12593.333333333334</v>
      </c>
      <c r="F39" s="50">
        <v>3.2240437158469998E-2</v>
      </c>
    </row>
    <row r="40" spans="2:6" x14ac:dyDescent="0.25">
      <c r="B40" s="39" t="s">
        <v>100</v>
      </c>
      <c r="C40" s="41">
        <v>0.41666666666666663</v>
      </c>
      <c r="D40" s="46">
        <v>0.38888888888888884</v>
      </c>
      <c r="E40" s="41">
        <v>12666.666666666666</v>
      </c>
      <c r="F40" s="50">
        <v>3.8251366120218531E-2</v>
      </c>
    </row>
    <row r="41" spans="2:6" x14ac:dyDescent="0.25">
      <c r="B41" s="39" t="s">
        <v>101</v>
      </c>
      <c r="C41" s="41">
        <v>0.43499999999999994</v>
      </c>
      <c r="D41" s="46">
        <v>0.44999999999999984</v>
      </c>
      <c r="E41" s="41">
        <v>12740</v>
      </c>
      <c r="F41" s="50">
        <v>4.4262295081967211E-2</v>
      </c>
    </row>
    <row r="42" spans="2:6" x14ac:dyDescent="0.25">
      <c r="B42" s="39" t="s">
        <v>102</v>
      </c>
      <c r="C42" s="41">
        <v>0.45333333333333331</v>
      </c>
      <c r="D42" s="46">
        <v>0.51111111111111107</v>
      </c>
      <c r="E42" s="41">
        <v>12813.333333333332</v>
      </c>
      <c r="F42" s="50">
        <v>5.0273224043715745E-2</v>
      </c>
    </row>
    <row r="43" spans="2:6" x14ac:dyDescent="0.25">
      <c r="B43" s="39" t="s">
        <v>103</v>
      </c>
      <c r="C43" s="41">
        <v>0.47166666666666662</v>
      </c>
      <c r="D43" s="46">
        <v>0.57222222222222219</v>
      </c>
      <c r="E43" s="41">
        <v>12886.666666666666</v>
      </c>
      <c r="F43" s="50">
        <v>5.6284153005464431E-2</v>
      </c>
    </row>
    <row r="44" spans="2:6" x14ac:dyDescent="0.25">
      <c r="B44" s="39" t="s">
        <v>104</v>
      </c>
      <c r="C44" s="41">
        <v>0.49</v>
      </c>
      <c r="D44" s="46">
        <v>0.63333333333333341</v>
      </c>
      <c r="E44" s="41">
        <v>12960</v>
      </c>
      <c r="F44" s="50">
        <v>6.2295081967213117E-2</v>
      </c>
    </row>
    <row r="45" spans="2:6" x14ac:dyDescent="0.25">
      <c r="B45" s="39" t="s">
        <v>105</v>
      </c>
      <c r="C45" s="41">
        <v>0.5083333333333333</v>
      </c>
      <c r="D45" s="46">
        <v>0.69444444444444442</v>
      </c>
      <c r="E45" s="41">
        <v>13033.333333333334</v>
      </c>
      <c r="F45" s="50">
        <v>6.8306010928961797E-2</v>
      </c>
    </row>
    <row r="46" spans="2:6" x14ac:dyDescent="0.25">
      <c r="B46" s="39" t="s">
        <v>106</v>
      </c>
      <c r="C46" s="41">
        <v>0.52666666666666662</v>
      </c>
      <c r="D46" s="46">
        <v>0.75555555555555542</v>
      </c>
      <c r="E46" s="41">
        <v>13106.666666666666</v>
      </c>
      <c r="F46" s="50">
        <v>7.4316939890710337E-2</v>
      </c>
    </row>
    <row r="47" spans="2:6" x14ac:dyDescent="0.25">
      <c r="B47" s="39" t="s">
        <v>107</v>
      </c>
      <c r="C47" s="41">
        <v>0.54499999999999993</v>
      </c>
      <c r="D47" s="46">
        <v>0.81666666666666654</v>
      </c>
      <c r="E47" s="41">
        <v>13180</v>
      </c>
      <c r="F47" s="50">
        <v>8.0327868852459017E-2</v>
      </c>
    </row>
    <row r="48" spans="2:6" x14ac:dyDescent="0.25">
      <c r="B48" s="39" t="s">
        <v>108</v>
      </c>
      <c r="C48" s="41">
        <v>0.56333333333333335</v>
      </c>
      <c r="D48" s="46">
        <v>0.87777777777777788</v>
      </c>
      <c r="E48" s="41">
        <v>13450</v>
      </c>
      <c r="F48" s="50">
        <v>0.10245901639344263</v>
      </c>
    </row>
    <row r="49" spans="2:6" x14ac:dyDescent="0.25">
      <c r="B49" s="39" t="s">
        <v>109</v>
      </c>
      <c r="C49" s="41">
        <v>0.58166666666666667</v>
      </c>
      <c r="D49" s="46">
        <v>0.93888888888888899</v>
      </c>
      <c r="E49" s="41">
        <v>13725</v>
      </c>
      <c r="F49" s="50">
        <v>0.125</v>
      </c>
    </row>
    <row r="50" spans="2:6" ht="15.75" thickBot="1" x14ac:dyDescent="0.3">
      <c r="B50" s="40" t="s">
        <v>110</v>
      </c>
      <c r="C50" s="42">
        <v>0.6</v>
      </c>
      <c r="D50" s="47">
        <v>1</v>
      </c>
      <c r="E50" s="42">
        <v>14200</v>
      </c>
      <c r="F50" s="51">
        <v>0.16393442622950818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290-2A22-4500-878A-F20990DB2FB4}">
  <dimension ref="B1:J50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10.42578125" bestFit="1" customWidth="1"/>
    <col min="6" max="6" width="8.140625" bestFit="1" customWidth="1"/>
    <col min="7" max="7" width="5.28515625" bestFit="1" customWidth="1"/>
    <col min="8" max="8" width="8.140625" bestFit="1" customWidth="1"/>
    <col min="9" max="9" width="5.28515625" bestFit="1" customWidth="1"/>
    <col min="10" max="10" width="8.140625" bestFit="1" customWidth="1"/>
  </cols>
  <sheetData>
    <row r="1" spans="2:2" s="26" customFormat="1" ht="18" x14ac:dyDescent="0.25">
      <c r="B1" s="29" t="s">
        <v>115</v>
      </c>
    </row>
    <row r="2" spans="2:2" s="27" customFormat="1" ht="10.5" x14ac:dyDescent="0.15">
      <c r="B2" s="30" t="s">
        <v>87</v>
      </c>
    </row>
    <row r="3" spans="2:2" s="27" customFormat="1" ht="10.5" x14ac:dyDescent="0.15">
      <c r="B3" s="30" t="s">
        <v>116</v>
      </c>
    </row>
    <row r="4" spans="2:2" s="27" customFormat="1" ht="10.5" x14ac:dyDescent="0.15">
      <c r="B4" s="30" t="s">
        <v>89</v>
      </c>
    </row>
    <row r="5" spans="2:2" s="28" customFormat="1" ht="10.5" x14ac:dyDescent="0.15">
      <c r="B5" s="31" t="s">
        <v>90</v>
      </c>
    </row>
    <row r="28" spans="2:10" ht="15.75" thickBot="1" x14ac:dyDescent="0.3"/>
    <row r="29" spans="2:10" ht="15.75" thickBot="1" x14ac:dyDescent="0.3">
      <c r="B29" s="32" t="s">
        <v>117</v>
      </c>
      <c r="C29" s="33"/>
      <c r="D29" s="33"/>
      <c r="E29" s="33"/>
      <c r="F29" s="33"/>
      <c r="G29" s="33"/>
      <c r="H29" s="33"/>
      <c r="I29" s="33"/>
      <c r="J29" s="34"/>
    </row>
    <row r="30" spans="2:10" x14ac:dyDescent="0.25">
      <c r="B30" s="37"/>
      <c r="C30" s="43" t="s">
        <v>111</v>
      </c>
      <c r="D30" s="44"/>
      <c r="E30" s="48" t="s">
        <v>58</v>
      </c>
      <c r="F30" s="44"/>
      <c r="G30" s="48" t="s">
        <v>59</v>
      </c>
      <c r="H30" s="44"/>
      <c r="I30" s="48" t="s">
        <v>60</v>
      </c>
      <c r="J30" s="49"/>
    </row>
    <row r="31" spans="2:10" x14ac:dyDescent="0.25">
      <c r="B31" s="38"/>
      <c r="C31" s="35" t="s">
        <v>112</v>
      </c>
      <c r="D31" s="45" t="s">
        <v>113</v>
      </c>
      <c r="E31" s="35" t="s">
        <v>112</v>
      </c>
      <c r="F31" s="45" t="s">
        <v>113</v>
      </c>
      <c r="G31" s="35" t="s">
        <v>112</v>
      </c>
      <c r="H31" s="45" t="s">
        <v>113</v>
      </c>
      <c r="I31" s="35" t="s">
        <v>112</v>
      </c>
      <c r="J31" s="36" t="s">
        <v>113</v>
      </c>
    </row>
    <row r="32" spans="2:10" x14ac:dyDescent="0.25">
      <c r="B32" s="39" t="s">
        <v>92</v>
      </c>
      <c r="C32" s="41">
        <v>0.26999999999999996</v>
      </c>
      <c r="D32" s="46">
        <v>-0.10000000000000009</v>
      </c>
      <c r="E32" s="41">
        <v>12080</v>
      </c>
      <c r="F32" s="46">
        <v>-9.8360655737704927E-3</v>
      </c>
      <c r="G32" s="41">
        <v>9050</v>
      </c>
      <c r="H32" s="46">
        <v>-0.25819672131147542</v>
      </c>
      <c r="I32" s="41">
        <v>5289.9999999999991</v>
      </c>
      <c r="J32" s="50">
        <v>-0.56639344262295088</v>
      </c>
    </row>
    <row r="33" spans="2:10" x14ac:dyDescent="0.25">
      <c r="B33" s="39" t="s">
        <v>93</v>
      </c>
      <c r="C33" s="41">
        <v>0.28833333333333327</v>
      </c>
      <c r="D33" s="46">
        <v>-3.8888888888889049E-2</v>
      </c>
      <c r="E33" s="41">
        <v>12153.333333333332</v>
      </c>
      <c r="F33" s="46">
        <v>-3.8251366120219572E-3</v>
      </c>
      <c r="G33" s="41">
        <v>9324.9999999999982</v>
      </c>
      <c r="H33" s="46">
        <v>-0.23565573770491818</v>
      </c>
      <c r="I33" s="41">
        <v>5784.9999999999991</v>
      </c>
      <c r="J33" s="50">
        <v>-0.52581967213114766</v>
      </c>
    </row>
    <row r="34" spans="2:10" x14ac:dyDescent="0.25">
      <c r="B34" s="39" t="s">
        <v>94</v>
      </c>
      <c r="C34" s="41">
        <v>0.30666666666666664</v>
      </c>
      <c r="D34" s="46">
        <v>2.2222222222222181E-2</v>
      </c>
      <c r="E34" s="41">
        <v>12226.666666666668</v>
      </c>
      <c r="F34" s="46">
        <v>2.1857923497268753E-3</v>
      </c>
      <c r="G34" s="41">
        <v>9600</v>
      </c>
      <c r="H34" s="46">
        <v>-0.21311475409836064</v>
      </c>
      <c r="I34" s="41">
        <v>6279.9999999999991</v>
      </c>
      <c r="J34" s="50">
        <v>-0.48524590163934433</v>
      </c>
    </row>
    <row r="35" spans="2:10" x14ac:dyDescent="0.25">
      <c r="B35" s="39" t="s">
        <v>95</v>
      </c>
      <c r="C35" s="41">
        <v>0.32499999999999996</v>
      </c>
      <c r="D35" s="46">
        <v>8.3333333333333232E-2</v>
      </c>
      <c r="E35" s="41">
        <v>12300</v>
      </c>
      <c r="F35" s="46">
        <v>8.1967213114754103E-3</v>
      </c>
      <c r="G35" s="41">
        <v>9875</v>
      </c>
      <c r="H35" s="46">
        <v>-0.19057377049180327</v>
      </c>
      <c r="I35" s="41">
        <v>6774.9999999999991</v>
      </c>
      <c r="J35" s="50">
        <v>-0.44467213114754106</v>
      </c>
    </row>
    <row r="36" spans="2:10" x14ac:dyDescent="0.25">
      <c r="B36" s="39" t="s">
        <v>96</v>
      </c>
      <c r="C36" s="41">
        <v>0.34333333333333332</v>
      </c>
      <c r="D36" s="46">
        <v>0.14444444444444446</v>
      </c>
      <c r="E36" s="41">
        <v>12373.333333333334</v>
      </c>
      <c r="F36" s="46">
        <v>1.4207650273224093E-2</v>
      </c>
      <c r="G36" s="41">
        <v>10150</v>
      </c>
      <c r="H36" s="46">
        <v>-0.16803278688524589</v>
      </c>
      <c r="I36" s="41">
        <v>7270</v>
      </c>
      <c r="J36" s="50">
        <v>-0.40409836065573773</v>
      </c>
    </row>
    <row r="37" spans="2:10" x14ac:dyDescent="0.25">
      <c r="B37" s="39" t="s">
        <v>97</v>
      </c>
      <c r="C37" s="41">
        <v>0.36166666666666664</v>
      </c>
      <c r="D37" s="46">
        <v>0.20555555555555549</v>
      </c>
      <c r="E37" s="41">
        <v>12446.666666666668</v>
      </c>
      <c r="F37" s="46">
        <v>2.0218579234972778E-2</v>
      </c>
      <c r="G37" s="41">
        <v>10425</v>
      </c>
      <c r="H37" s="46">
        <v>-0.14549180327868852</v>
      </c>
      <c r="I37" s="41">
        <v>7764.9999999999991</v>
      </c>
      <c r="J37" s="50">
        <v>-0.36352459016393451</v>
      </c>
    </row>
    <row r="38" spans="2:10" x14ac:dyDescent="0.25">
      <c r="B38" s="39" t="s">
        <v>98</v>
      </c>
      <c r="C38" s="41">
        <v>0.37999999999999995</v>
      </c>
      <c r="D38" s="46">
        <v>0.26666666666666655</v>
      </c>
      <c r="E38" s="41">
        <v>12520</v>
      </c>
      <c r="F38" s="46">
        <v>2.6229508196721311E-2</v>
      </c>
      <c r="G38" s="41">
        <v>10700</v>
      </c>
      <c r="H38" s="46">
        <v>-0.12295081967213115</v>
      </c>
      <c r="I38" s="41">
        <v>8259.9999999999982</v>
      </c>
      <c r="J38" s="50">
        <v>-0.3229508196721313</v>
      </c>
    </row>
    <row r="39" spans="2:10" x14ac:dyDescent="0.25">
      <c r="B39" s="39" t="s">
        <v>99</v>
      </c>
      <c r="C39" s="41">
        <v>0.39833333333333332</v>
      </c>
      <c r="D39" s="46">
        <v>0.32777777777777778</v>
      </c>
      <c r="E39" s="41">
        <v>12593.333333333334</v>
      </c>
      <c r="F39" s="46">
        <v>3.2240437158469998E-2</v>
      </c>
      <c r="G39" s="41">
        <v>10975</v>
      </c>
      <c r="H39" s="46">
        <v>-0.10040983606557377</v>
      </c>
      <c r="I39" s="41">
        <v>8754.9999999999982</v>
      </c>
      <c r="J39" s="50">
        <v>-0.28237704918032802</v>
      </c>
    </row>
    <row r="40" spans="2:10" x14ac:dyDescent="0.25">
      <c r="B40" s="39" t="s">
        <v>100</v>
      </c>
      <c r="C40" s="41">
        <v>0.41666666666666663</v>
      </c>
      <c r="D40" s="46">
        <v>0.38888888888888884</v>
      </c>
      <c r="E40" s="41">
        <v>12666.666666666666</v>
      </c>
      <c r="F40" s="46">
        <v>3.8251366120218531E-2</v>
      </c>
      <c r="G40" s="41">
        <v>11250</v>
      </c>
      <c r="H40" s="46">
        <v>-7.7868852459016397E-2</v>
      </c>
      <c r="I40" s="41">
        <v>9250</v>
      </c>
      <c r="J40" s="50">
        <v>-0.24180327868852458</v>
      </c>
    </row>
    <row r="41" spans="2:10" x14ac:dyDescent="0.25">
      <c r="B41" s="39" t="s">
        <v>101</v>
      </c>
      <c r="C41" s="41">
        <v>0.43499999999999994</v>
      </c>
      <c r="D41" s="46">
        <v>0.44999999999999984</v>
      </c>
      <c r="E41" s="41">
        <v>12740</v>
      </c>
      <c r="F41" s="46">
        <v>4.4262295081967211E-2</v>
      </c>
      <c r="G41" s="41">
        <v>11524.999999999998</v>
      </c>
      <c r="H41" s="46">
        <v>-5.5327868852459168E-2</v>
      </c>
      <c r="I41" s="41">
        <v>9744.9999999999982</v>
      </c>
      <c r="J41" s="50">
        <v>-0.20122950819672147</v>
      </c>
    </row>
    <row r="42" spans="2:10" x14ac:dyDescent="0.25">
      <c r="B42" s="39" t="s">
        <v>102</v>
      </c>
      <c r="C42" s="41">
        <v>0.45333333333333331</v>
      </c>
      <c r="D42" s="46">
        <v>0.51111111111111107</v>
      </c>
      <c r="E42" s="41">
        <v>12813.333333333332</v>
      </c>
      <c r="F42" s="46">
        <v>5.0273224043715745E-2</v>
      </c>
      <c r="G42" s="41">
        <v>11800</v>
      </c>
      <c r="H42" s="46">
        <v>-3.2786885245901641E-2</v>
      </c>
      <c r="I42" s="41">
        <v>10239.999999999998</v>
      </c>
      <c r="J42" s="50">
        <v>-0.16065573770491817</v>
      </c>
    </row>
    <row r="43" spans="2:10" x14ac:dyDescent="0.25">
      <c r="B43" s="39" t="s">
        <v>103</v>
      </c>
      <c r="C43" s="41">
        <v>0.47166666666666662</v>
      </c>
      <c r="D43" s="46">
        <v>0.57222222222222219</v>
      </c>
      <c r="E43" s="41">
        <v>12886.666666666666</v>
      </c>
      <c r="F43" s="46">
        <v>5.6284153005464431E-2</v>
      </c>
      <c r="G43" s="41">
        <v>12074.999999999998</v>
      </c>
      <c r="H43" s="46">
        <v>-1.0245901639344411E-2</v>
      </c>
      <c r="I43" s="41">
        <v>10735</v>
      </c>
      <c r="J43" s="50">
        <v>-0.12008196721311476</v>
      </c>
    </row>
    <row r="44" spans="2:10" x14ac:dyDescent="0.25">
      <c r="B44" s="39" t="s">
        <v>104</v>
      </c>
      <c r="C44" s="41">
        <v>0.49</v>
      </c>
      <c r="D44" s="46">
        <v>0.63333333333333341</v>
      </c>
      <c r="E44" s="41">
        <v>12960</v>
      </c>
      <c r="F44" s="46">
        <v>6.2295081967213117E-2</v>
      </c>
      <c r="G44" s="41">
        <v>12350</v>
      </c>
      <c r="H44" s="46">
        <v>1.2295081967213115E-2</v>
      </c>
      <c r="I44" s="41">
        <v>11230</v>
      </c>
      <c r="J44" s="50">
        <v>-7.9508196721311472E-2</v>
      </c>
    </row>
    <row r="45" spans="2:10" x14ac:dyDescent="0.25">
      <c r="B45" s="39" t="s">
        <v>105</v>
      </c>
      <c r="C45" s="41">
        <v>0.5083333333333333</v>
      </c>
      <c r="D45" s="46">
        <v>0.69444444444444442</v>
      </c>
      <c r="E45" s="41">
        <v>13033.333333333334</v>
      </c>
      <c r="F45" s="46">
        <v>6.8306010928961797E-2</v>
      </c>
      <c r="G45" s="41">
        <v>12625</v>
      </c>
      <c r="H45" s="46">
        <v>3.4836065573770489E-2</v>
      </c>
      <c r="I45" s="41">
        <v>11724.999999999998</v>
      </c>
      <c r="J45" s="50">
        <v>-3.8934426229508344E-2</v>
      </c>
    </row>
    <row r="46" spans="2:10" x14ac:dyDescent="0.25">
      <c r="B46" s="39" t="s">
        <v>106</v>
      </c>
      <c r="C46" s="41">
        <v>0.52666666666666662</v>
      </c>
      <c r="D46" s="46">
        <v>0.75555555555555542</v>
      </c>
      <c r="E46" s="41">
        <v>13106.666666666666</v>
      </c>
      <c r="F46" s="46">
        <v>7.4316939890710337E-2</v>
      </c>
      <c r="G46" s="41">
        <v>12900</v>
      </c>
      <c r="H46" s="46">
        <v>5.737704918032787E-2</v>
      </c>
      <c r="I46" s="41">
        <v>12220</v>
      </c>
      <c r="J46" s="50">
        <v>1.639344262295082E-3</v>
      </c>
    </row>
    <row r="47" spans="2:10" x14ac:dyDescent="0.25">
      <c r="B47" s="39" t="s">
        <v>107</v>
      </c>
      <c r="C47" s="41">
        <v>0.54499999999999993</v>
      </c>
      <c r="D47" s="46">
        <v>0.81666666666666654</v>
      </c>
      <c r="E47" s="41">
        <v>13180</v>
      </c>
      <c r="F47" s="46">
        <v>8.0327868852459017E-2</v>
      </c>
      <c r="G47" s="41">
        <v>13174.999999999998</v>
      </c>
      <c r="H47" s="46">
        <v>7.9918032786885099E-2</v>
      </c>
      <c r="I47" s="41">
        <v>12714.999999999998</v>
      </c>
      <c r="J47" s="50">
        <v>4.221311475409821E-2</v>
      </c>
    </row>
    <row r="48" spans="2:10" x14ac:dyDescent="0.25">
      <c r="B48" s="39" t="s">
        <v>108</v>
      </c>
      <c r="C48" s="41">
        <v>0.56333333333333335</v>
      </c>
      <c r="D48" s="46">
        <v>0.87777777777777788</v>
      </c>
      <c r="E48" s="41">
        <v>13253.333333333332</v>
      </c>
      <c r="F48" s="46">
        <v>8.6338797814207557E-2</v>
      </c>
      <c r="G48" s="41">
        <v>13450</v>
      </c>
      <c r="H48" s="46">
        <v>0.10245901639344263</v>
      </c>
      <c r="I48" s="41">
        <v>13210</v>
      </c>
      <c r="J48" s="50">
        <v>8.2786885245901637E-2</v>
      </c>
    </row>
    <row r="49" spans="2:10" x14ac:dyDescent="0.25">
      <c r="B49" s="39" t="s">
        <v>109</v>
      </c>
      <c r="C49" s="41">
        <v>0.58166666666666667</v>
      </c>
      <c r="D49" s="46">
        <v>0.93888888888888899</v>
      </c>
      <c r="E49" s="41">
        <v>13326.666666666668</v>
      </c>
      <c r="F49" s="46">
        <v>9.2349726775956389E-2</v>
      </c>
      <c r="G49" s="41">
        <v>13725</v>
      </c>
      <c r="H49" s="46">
        <v>0.125</v>
      </c>
      <c r="I49" s="41">
        <v>13705</v>
      </c>
      <c r="J49" s="50">
        <v>0.12336065573770492</v>
      </c>
    </row>
    <row r="50" spans="2:10" ht="15.75" thickBot="1" x14ac:dyDescent="0.3">
      <c r="B50" s="40" t="s">
        <v>110</v>
      </c>
      <c r="C50" s="42">
        <v>0.6</v>
      </c>
      <c r="D50" s="47">
        <v>1</v>
      </c>
      <c r="E50" s="42">
        <v>13400</v>
      </c>
      <c r="F50" s="47">
        <v>9.8360655737704916E-2</v>
      </c>
      <c r="G50" s="42">
        <v>14000</v>
      </c>
      <c r="H50" s="47">
        <v>0.14754098360655737</v>
      </c>
      <c r="I50" s="42">
        <v>14200</v>
      </c>
      <c r="J50" s="51">
        <v>0.16393442622950818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Model</vt:lpstr>
      <vt:lpstr>treeCalc_1</vt:lpstr>
      <vt:lpstr>Sensitivity B6</vt:lpstr>
      <vt:lpstr>Strategy B6</vt:lpstr>
      <vt:lpstr>BidCost</vt:lpstr>
      <vt:lpstr>PrNoBid</vt:lpstr>
      <vt:lpstr>ProdCost</vt:lpstr>
      <vt:lpstr>Win115_</vt:lpstr>
      <vt:lpstr>Win120_</vt:lpstr>
      <vt:lpstr>Win125_</vt:lpstr>
    </vt:vector>
  </TitlesOfParts>
  <Company>Queen's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Ramelo</cp:lastModifiedBy>
  <cp:lastPrinted>2012-02-29T16:06:36Z</cp:lastPrinted>
  <dcterms:created xsi:type="dcterms:W3CDTF">2011-07-29T21:44:54Z</dcterms:created>
  <dcterms:modified xsi:type="dcterms:W3CDTF">2024-07-06T15:32:52Z</dcterms:modified>
</cp:coreProperties>
</file>