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0"/>
  <workbookPr/>
  <mc:AlternateContent xmlns:mc="http://schemas.openxmlformats.org/markup-compatibility/2006">
    <mc:Choice Requires="x15">
      <x15ac:absPath xmlns:x15ac="http://schemas.microsoft.com/office/spreadsheetml/2010/11/ac" url="D:\Naico Datas\Ramesh\Documents\Waste Water Management\"/>
    </mc:Choice>
  </mc:AlternateContent>
  <xr:revisionPtr revIDLastSave="0" documentId="13_ncr:1_{EC0DE656-A7AE-49F4-8F6E-C7DB51089418}" xr6:coauthVersionLast="36" xr6:coauthVersionMax="36" xr10:uidLastSave="{00000000-0000-0000-0000-000000000000}"/>
  <bookViews>
    <workbookView xWindow="0" yWindow="0" windowWidth="20490" windowHeight="7545" tabRatio="763" firstSheet="1" activeTab="1" xr2:uid="{00000000-000D-0000-FFFF-FFFF00000000}"/>
  </bookViews>
  <sheets>
    <sheet name="Guidelines" sheetId="11" r:id="rId1"/>
    <sheet name="Estimate" sheetId="17" r:id="rId2"/>
    <sheet name="ResourcePlan" sheetId="19" r:id="rId3"/>
    <sheet name="S&amp;D - Websites" sheetId="20" r:id="rId4"/>
    <sheet name="S&amp;D - Mobile App" sheetId="21" r:id="rId5"/>
    <sheet name="S&amp;D - Apps(Large)" sheetId="22" r:id="rId6"/>
    <sheet name="S&amp;D - PES" sheetId="23" r:id="rId7"/>
    <sheet name="Lookups" sheetId="10" r:id="rId8"/>
    <sheet name="Overheads" sheetId="18" r:id="rId9"/>
    <sheet name="AdjustmentFactor" sheetId="5" r:id="rId10"/>
    <sheet name="Weightages" sheetId="14" r:id="rId11"/>
  </sheets>
  <externalReferences>
    <externalReference r:id="rId12"/>
    <externalReference r:id="rId13"/>
  </externalReferences>
  <definedNames>
    <definedName name="CommentCategory">[1]Lists!$B$3:$B$14</definedName>
    <definedName name="DBList" localSheetId="1">#REF!</definedName>
    <definedName name="DBList" localSheetId="10">[2]AdjustmentFactor!#REF!</definedName>
    <definedName name="DBList">AdjustmentFactor!$H$6:$H$22</definedName>
    <definedName name="DBList1" localSheetId="1">#REF!</definedName>
    <definedName name="DBList1">#REF!</definedName>
    <definedName name="FileType">[1]Lists!$C$3:$C$15</definedName>
    <definedName name="PriorityType">[1]Lists!$D$3:$D$8</definedName>
  </definedNames>
  <calcPr calcId="191029"/>
</workbook>
</file>

<file path=xl/calcChain.xml><?xml version="1.0" encoding="utf-8"?>
<calcChain xmlns="http://schemas.openxmlformats.org/spreadsheetml/2006/main">
  <c r="J114" i="17" l="1"/>
  <c r="C10" i="18" l="1"/>
  <c r="J100" i="17"/>
  <c r="J103" i="17"/>
  <c r="J104" i="17"/>
  <c r="P78" i="18" l="1"/>
  <c r="L78" i="18"/>
  <c r="H78" i="18"/>
  <c r="P77" i="18"/>
  <c r="L77" i="18"/>
  <c r="H77" i="18"/>
  <c r="P76" i="18"/>
  <c r="L76" i="18"/>
  <c r="H76" i="18"/>
  <c r="P75" i="18"/>
  <c r="L75" i="18"/>
  <c r="H75" i="18"/>
  <c r="P74" i="18"/>
  <c r="L74" i="18"/>
  <c r="H74" i="18"/>
  <c r="P73" i="18"/>
  <c r="L73" i="18"/>
  <c r="H73" i="18"/>
  <c r="P72" i="18"/>
  <c r="L72" i="18"/>
  <c r="H72" i="18"/>
  <c r="P71" i="18"/>
  <c r="L71" i="18"/>
  <c r="H71" i="18"/>
  <c r="P70" i="18"/>
  <c r="L70" i="18"/>
  <c r="H70" i="18"/>
  <c r="P69" i="18"/>
  <c r="L69" i="18"/>
  <c r="H69" i="18"/>
  <c r="P65" i="18"/>
  <c r="L65" i="18"/>
  <c r="H65" i="18"/>
  <c r="P64" i="18"/>
  <c r="L64" i="18"/>
  <c r="H64" i="18"/>
  <c r="P63" i="18"/>
  <c r="L63" i="18"/>
  <c r="H63" i="18"/>
  <c r="P62" i="18"/>
  <c r="L62" i="18"/>
  <c r="H62" i="18"/>
  <c r="P61" i="18"/>
  <c r="L61" i="18"/>
  <c r="H61" i="18"/>
  <c r="P60" i="18"/>
  <c r="L60" i="18"/>
  <c r="H60" i="18"/>
  <c r="P59" i="18"/>
  <c r="L59" i="18"/>
  <c r="H59" i="18"/>
  <c r="P58" i="18"/>
  <c r="L58" i="18"/>
  <c r="H58" i="18"/>
  <c r="P57" i="18"/>
  <c r="L57" i="18"/>
  <c r="H57" i="18"/>
  <c r="P56" i="18"/>
  <c r="L56" i="18"/>
  <c r="H56" i="18"/>
  <c r="P52" i="18"/>
  <c r="L52" i="18"/>
  <c r="H52" i="18"/>
  <c r="P51" i="18"/>
  <c r="L51" i="18"/>
  <c r="H51" i="18"/>
  <c r="P50" i="18"/>
  <c r="L50" i="18"/>
  <c r="H50" i="18"/>
  <c r="P49" i="18"/>
  <c r="L49" i="18"/>
  <c r="H49" i="18"/>
  <c r="P48" i="18"/>
  <c r="L48" i="18"/>
  <c r="H48" i="18"/>
  <c r="P47" i="18"/>
  <c r="L47" i="18"/>
  <c r="H47" i="18"/>
  <c r="P46" i="18"/>
  <c r="L46" i="18"/>
  <c r="H46" i="18"/>
  <c r="P45" i="18"/>
  <c r="L45" i="18"/>
  <c r="H45" i="18"/>
  <c r="P44" i="18"/>
  <c r="L44" i="18"/>
  <c r="H44" i="18"/>
  <c r="P43" i="18"/>
  <c r="L43" i="18"/>
  <c r="H43" i="18"/>
  <c r="P39" i="18"/>
  <c r="L39" i="18"/>
  <c r="H39" i="18"/>
  <c r="P38" i="18"/>
  <c r="L38" i="18"/>
  <c r="H38" i="18"/>
  <c r="P37" i="18"/>
  <c r="L37" i="18"/>
  <c r="H37" i="18"/>
  <c r="P36" i="18"/>
  <c r="L36" i="18"/>
  <c r="H36" i="18"/>
  <c r="P35" i="18"/>
  <c r="L35" i="18"/>
  <c r="H35" i="18"/>
  <c r="P34" i="18"/>
  <c r="L34" i="18"/>
  <c r="H34" i="18"/>
  <c r="N33" i="18"/>
  <c r="P33" i="18" s="1"/>
  <c r="L33" i="18"/>
  <c r="H33" i="18"/>
  <c r="P32" i="18"/>
  <c r="L32" i="18"/>
  <c r="H32" i="18"/>
  <c r="N31" i="18"/>
  <c r="P31" i="18" s="1"/>
  <c r="L31" i="18"/>
  <c r="H31" i="18"/>
  <c r="P30" i="18"/>
  <c r="L30" i="18"/>
  <c r="H30" i="18"/>
  <c r="P26" i="18"/>
  <c r="L26" i="18"/>
  <c r="H26" i="18"/>
  <c r="P25" i="18"/>
  <c r="L25" i="18"/>
  <c r="H25" i="18"/>
  <c r="P24" i="18"/>
  <c r="L24" i="18"/>
  <c r="H24" i="18"/>
  <c r="P23" i="18"/>
  <c r="L23" i="18"/>
  <c r="H23" i="18"/>
  <c r="P22" i="18"/>
  <c r="L22" i="18"/>
  <c r="H22" i="18"/>
  <c r="P21" i="18"/>
  <c r="L21" i="18"/>
  <c r="H21" i="18"/>
  <c r="P20" i="18"/>
  <c r="L20" i="18"/>
  <c r="H20" i="18"/>
  <c r="P19" i="18"/>
  <c r="L19" i="18"/>
  <c r="H19" i="18"/>
  <c r="P18" i="18"/>
  <c r="L18" i="18"/>
  <c r="H18" i="18"/>
  <c r="P17" i="18"/>
  <c r="N17" i="18"/>
  <c r="L17" i="18"/>
  <c r="H17" i="18"/>
  <c r="P13" i="18"/>
  <c r="L13" i="18"/>
  <c r="H13" i="18"/>
  <c r="P12" i="18"/>
  <c r="L12" i="18"/>
  <c r="H12" i="18"/>
  <c r="P11" i="18"/>
  <c r="L11" i="18"/>
  <c r="H11" i="18"/>
  <c r="P10" i="18"/>
  <c r="L10" i="18"/>
  <c r="H10" i="18"/>
  <c r="P9" i="18"/>
  <c r="L9" i="18"/>
  <c r="H9" i="18"/>
  <c r="P8" i="18"/>
  <c r="L8" i="18"/>
  <c r="H8" i="18"/>
  <c r="N7" i="18"/>
  <c r="P7" i="18" s="1"/>
  <c r="L7" i="18"/>
  <c r="H7" i="18"/>
  <c r="P6" i="18"/>
  <c r="L6" i="18"/>
  <c r="H6" i="18"/>
  <c r="P5" i="18"/>
  <c r="L5" i="18"/>
  <c r="F5" i="18"/>
  <c r="H5" i="18" s="1"/>
  <c r="P4" i="18"/>
  <c r="N4" i="18"/>
  <c r="L4" i="18"/>
  <c r="H4" i="18"/>
  <c r="E30" i="5" l="1"/>
  <c r="E29" i="5"/>
  <c r="E28" i="5"/>
  <c r="E27" i="5"/>
  <c r="E26" i="5"/>
  <c r="E25" i="5"/>
  <c r="E24" i="5"/>
  <c r="E23" i="5"/>
  <c r="E22" i="5"/>
  <c r="E21" i="5"/>
  <c r="E20" i="5"/>
  <c r="E19" i="5"/>
  <c r="E18" i="5"/>
  <c r="E17" i="5"/>
  <c r="E16" i="5"/>
  <c r="E15" i="5"/>
  <c r="E14" i="5"/>
  <c r="E13" i="5"/>
  <c r="E12" i="5"/>
  <c r="E11" i="5"/>
  <c r="E10" i="5"/>
  <c r="E9" i="5"/>
  <c r="E8" i="5"/>
  <c r="E7" i="5"/>
  <c r="E6" i="5"/>
  <c r="E31" i="5" s="1"/>
  <c r="B72" i="10"/>
  <c r="B71" i="10"/>
  <c r="B70" i="10"/>
  <c r="Q66" i="10"/>
  <c r="N66" i="10"/>
  <c r="K66" i="10"/>
  <c r="H66" i="10"/>
  <c r="E66" i="10"/>
  <c r="B66" i="10"/>
  <c r="Q65" i="10"/>
  <c r="N65" i="10"/>
  <c r="K65" i="10"/>
  <c r="H65" i="10"/>
  <c r="E65" i="10"/>
  <c r="B65" i="10"/>
  <c r="Q64" i="10"/>
  <c r="N64" i="10"/>
  <c r="K64" i="10"/>
  <c r="H64" i="10"/>
  <c r="E64" i="10"/>
  <c r="B64" i="10"/>
  <c r="F53" i="19"/>
  <c r="G53" i="19" s="1"/>
  <c r="F52" i="19"/>
  <c r="G52" i="19" s="1"/>
  <c r="F51" i="19"/>
  <c r="F50" i="19"/>
  <c r="G50" i="19" s="1"/>
  <c r="F49" i="19"/>
  <c r="F54" i="19" s="1"/>
  <c r="G48" i="19"/>
  <c r="R44" i="19"/>
  <c r="S44" i="19" s="1"/>
  <c r="P44" i="19"/>
  <c r="R43" i="19"/>
  <c r="S43" i="19" s="1"/>
  <c r="P43" i="19"/>
  <c r="P42" i="19"/>
  <c r="R42" i="19" s="1"/>
  <c r="S41" i="19"/>
  <c r="O41" i="19"/>
  <c r="N41" i="19"/>
  <c r="M41" i="19"/>
  <c r="L41" i="19"/>
  <c r="K41" i="19"/>
  <c r="J41" i="19"/>
  <c r="I41" i="19"/>
  <c r="H41" i="19"/>
  <c r="G41" i="19"/>
  <c r="F41" i="19"/>
  <c r="E41" i="19"/>
  <c r="D41" i="19"/>
  <c r="O19" i="19"/>
  <c r="N19" i="19"/>
  <c r="M19" i="19"/>
  <c r="L19" i="19"/>
  <c r="K19" i="19"/>
  <c r="J19" i="19"/>
  <c r="I19" i="19"/>
  <c r="H19" i="19"/>
  <c r="G19" i="19"/>
  <c r="F19" i="19"/>
  <c r="E19" i="19"/>
  <c r="D19" i="19"/>
  <c r="P18" i="19"/>
  <c r="Q18" i="19" s="1"/>
  <c r="P17" i="19"/>
  <c r="Q17" i="19" s="1"/>
  <c r="P16" i="19"/>
  <c r="Q16" i="19" s="1"/>
  <c r="P15" i="19"/>
  <c r="Q15" i="19" s="1"/>
  <c r="P14" i="19"/>
  <c r="Q14" i="19" s="1"/>
  <c r="Q13" i="19"/>
  <c r="P13" i="19"/>
  <c r="Q12" i="19"/>
  <c r="P12" i="19"/>
  <c r="Q11" i="19"/>
  <c r="R11" i="19" s="1"/>
  <c r="S11" i="19" s="1"/>
  <c r="P11" i="19"/>
  <c r="P10" i="19"/>
  <c r="Q10" i="19" s="1"/>
  <c r="P9" i="19"/>
  <c r="Q9" i="19" s="1"/>
  <c r="P8" i="19"/>
  <c r="Q8" i="19" s="1"/>
  <c r="P7" i="19"/>
  <c r="Q7" i="19" s="1"/>
  <c r="S6" i="19"/>
  <c r="P6" i="19"/>
  <c r="O6" i="19"/>
  <c r="N6" i="19"/>
  <c r="M6" i="19"/>
  <c r="L6" i="19"/>
  <c r="K6" i="19"/>
  <c r="J6" i="19"/>
  <c r="I6" i="19"/>
  <c r="H6" i="19"/>
  <c r="G6" i="19"/>
  <c r="F6" i="19"/>
  <c r="E6" i="19"/>
  <c r="D6" i="19"/>
  <c r="D4" i="19"/>
  <c r="G51" i="19" s="1"/>
  <c r="D3" i="19"/>
  <c r="M136" i="17"/>
  <c r="M145" i="17" s="1"/>
  <c r="L136" i="17"/>
  <c r="L146" i="17" s="1"/>
  <c r="K136" i="17"/>
  <c r="K145" i="17" s="1"/>
  <c r="J134" i="17"/>
  <c r="J133" i="17"/>
  <c r="J130" i="17"/>
  <c r="J129" i="17"/>
  <c r="J126" i="17"/>
  <c r="J125" i="17"/>
  <c r="J122" i="17"/>
  <c r="J121" i="17"/>
  <c r="J118" i="17"/>
  <c r="J117" i="17"/>
  <c r="J113" i="17"/>
  <c r="J109" i="17"/>
  <c r="J108" i="17"/>
  <c r="J99" i="17"/>
  <c r="J98" i="17"/>
  <c r="J96" i="17"/>
  <c r="J95" i="17"/>
  <c r="J94" i="17"/>
  <c r="J88" i="17"/>
  <c r="J87" i="17"/>
  <c r="J86" i="17"/>
  <c r="J85" i="17"/>
  <c r="J81" i="17"/>
  <c r="J80" i="17"/>
  <c r="J79" i="17"/>
  <c r="J78" i="17"/>
  <c r="J77" i="17"/>
  <c r="J76" i="17"/>
  <c r="J75" i="17"/>
  <c r="J74" i="17"/>
  <c r="J73" i="17"/>
  <c r="J72" i="17"/>
  <c r="J71" i="17"/>
  <c r="J70" i="17"/>
  <c r="J69" i="17"/>
  <c r="J68" i="17"/>
  <c r="J67" i="17"/>
  <c r="J65" i="17"/>
  <c r="J64" i="17"/>
  <c r="J63" i="17"/>
  <c r="J62" i="17"/>
  <c r="J61" i="17"/>
  <c r="J60" i="17"/>
  <c r="J59" i="17"/>
  <c r="J58" i="17"/>
  <c r="J57" i="17"/>
  <c r="J56" i="17"/>
  <c r="J55" i="17"/>
  <c r="J54" i="17"/>
  <c r="J53" i="17"/>
  <c r="J52" i="17"/>
  <c r="J51" i="17"/>
  <c r="J50" i="17"/>
  <c r="J49" i="17"/>
  <c r="J46" i="17"/>
  <c r="J45" i="17"/>
  <c r="J44" i="17"/>
  <c r="J43" i="17"/>
  <c r="J42" i="17"/>
  <c r="J39" i="17"/>
  <c r="J36" i="17"/>
  <c r="J35" i="17"/>
  <c r="J34" i="17"/>
  <c r="J33" i="17"/>
  <c r="J32" i="17"/>
  <c r="J31" i="17"/>
  <c r="J30" i="17"/>
  <c r="J29" i="17"/>
  <c r="J28" i="17"/>
  <c r="J27" i="17"/>
  <c r="J26" i="17"/>
  <c r="J25" i="17"/>
  <c r="J24" i="17"/>
  <c r="J23" i="17"/>
  <c r="J22" i="17"/>
  <c r="J21" i="17"/>
  <c r="J20" i="17"/>
  <c r="J19" i="17"/>
  <c r="J18" i="17"/>
  <c r="J17" i="17"/>
  <c r="J13" i="17"/>
  <c r="J12" i="17"/>
  <c r="J11" i="17"/>
  <c r="J9" i="17"/>
  <c r="J8" i="17"/>
  <c r="J5" i="17"/>
  <c r="J4" i="17"/>
  <c r="D36" i="19"/>
  <c r="D30" i="19"/>
  <c r="D35" i="19"/>
  <c r="D33" i="19"/>
  <c r="D37" i="19"/>
  <c r="K146" i="17" l="1"/>
  <c r="M146" i="17"/>
  <c r="M147" i="17" s="1"/>
  <c r="J151" i="17"/>
  <c r="J136" i="17"/>
  <c r="J138" i="17" s="1"/>
  <c r="L145" i="17"/>
  <c r="J152" i="17" s="1"/>
  <c r="R8" i="19"/>
  <c r="S8" i="19" s="1"/>
  <c r="L148" i="17"/>
  <c r="L147" i="17"/>
  <c r="R9" i="19"/>
  <c r="S9" i="19" s="1"/>
  <c r="R14" i="19"/>
  <c r="S14" i="19" s="1"/>
  <c r="S42" i="19"/>
  <c r="R45" i="19"/>
  <c r="S45" i="19" s="1"/>
  <c r="R10" i="19"/>
  <c r="S10" i="19" s="1"/>
  <c r="R15" i="19"/>
  <c r="S15" i="19" s="1"/>
  <c r="T16" i="19"/>
  <c r="R16" i="19"/>
  <c r="S16" i="19" s="1"/>
  <c r="T17" i="19"/>
  <c r="R17" i="19"/>
  <c r="S17" i="19" s="1"/>
  <c r="R7" i="19"/>
  <c r="Q19" i="19"/>
  <c r="T8" i="19" s="1"/>
  <c r="R18" i="19"/>
  <c r="S18" i="19" s="1"/>
  <c r="T12" i="19"/>
  <c r="J150" i="17"/>
  <c r="T11" i="19"/>
  <c r="R13" i="19"/>
  <c r="S13" i="19" s="1"/>
  <c r="P19" i="19"/>
  <c r="G49" i="19"/>
  <c r="G54" i="19" s="1"/>
  <c r="R12" i="19"/>
  <c r="S12" i="19" s="1"/>
  <c r="D34" i="19"/>
  <c r="D32" i="19"/>
  <c r="D31" i="19"/>
  <c r="J154" i="17" l="1"/>
  <c r="M148" i="17"/>
  <c r="K148" i="17"/>
  <c r="K147" i="17"/>
  <c r="J157" i="17" s="1"/>
  <c r="J142" i="17"/>
  <c r="J139" i="17"/>
  <c r="J141" i="17"/>
  <c r="J140" i="17"/>
  <c r="T18" i="19"/>
  <c r="Q26" i="19"/>
  <c r="Q23" i="19"/>
  <c r="D38" i="19"/>
  <c r="Q20" i="19"/>
  <c r="Q22" i="19"/>
  <c r="M49" i="19"/>
  <c r="Q24" i="19"/>
  <c r="Q21" i="19"/>
  <c r="T15" i="19"/>
  <c r="T14" i="19"/>
  <c r="T7" i="19"/>
  <c r="T10" i="19"/>
  <c r="S7" i="19"/>
  <c r="S19" i="19" s="1"/>
  <c r="R19" i="19"/>
  <c r="T13" i="19"/>
  <c r="T9" i="19"/>
  <c r="J158" i="17" l="1"/>
  <c r="J156" i="17"/>
  <c r="J143" i="17"/>
  <c r="J171" i="17" s="1"/>
  <c r="C37" i="19" s="1"/>
  <c r="E37" i="19" s="1"/>
  <c r="R20" i="19"/>
  <c r="R22" i="19"/>
  <c r="S22" i="19" s="1"/>
  <c r="R24" i="19"/>
  <c r="S24" i="19" s="1"/>
  <c r="R21" i="19"/>
  <c r="S21" i="19" s="1"/>
  <c r="R26" i="19"/>
  <c r="S26" i="19" s="1"/>
  <c r="R23" i="19"/>
  <c r="S23" i="19" s="1"/>
  <c r="T19" i="19"/>
  <c r="Q27" i="19"/>
  <c r="J160" i="17"/>
  <c r="J159" i="17"/>
  <c r="J153" i="17"/>
  <c r="C30" i="19" l="1"/>
  <c r="E30" i="19" s="1"/>
  <c r="C9" i="18"/>
  <c r="J170" i="17" s="1"/>
  <c r="C36" i="19" s="1"/>
  <c r="E36" i="19" s="1"/>
  <c r="C6" i="18"/>
  <c r="J167" i="17" s="1"/>
  <c r="C33" i="19" s="1"/>
  <c r="E33" i="19" s="1"/>
  <c r="B155" i="17"/>
  <c r="J155" i="17" s="1"/>
  <c r="J161" i="17" s="1"/>
  <c r="C5" i="18"/>
  <c r="C8" i="18"/>
  <c r="J169" i="17" s="1"/>
  <c r="C35" i="19" s="1"/>
  <c r="E35" i="19" s="1"/>
  <c r="C7" i="18"/>
  <c r="J168" i="17" s="1"/>
  <c r="C34" i="19" s="1"/>
  <c r="E34" i="19" s="1"/>
  <c r="R25" i="19"/>
  <c r="S25" i="19" s="1"/>
  <c r="S20" i="19"/>
  <c r="S27" i="19" s="1"/>
  <c r="O51" i="19" s="1"/>
  <c r="R27" i="19"/>
  <c r="M51" i="19" s="1"/>
  <c r="C11" i="18" l="1"/>
  <c r="J164" i="17"/>
  <c r="K164" i="17" s="1"/>
  <c r="J166" i="17"/>
  <c r="C32" i="19" s="1"/>
  <c r="E32" i="19" s="1"/>
  <c r="J172" i="17" l="1"/>
  <c r="C38" i="19" s="1"/>
  <c r="C31" i="19"/>
  <c r="E31"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6" authorId="0" shapeId="0" xr:uid="{00000000-0006-0000-0200-000001000000}">
      <text>
        <r>
          <rPr>
            <b/>
            <sz val="9"/>
            <color rgb="FF000000"/>
            <rFont val="Arial"/>
            <charset val="134"/>
          </rPr>
          <t xml:space="preserve">Author:
</t>
        </r>
        <r>
          <rPr>
            <sz val="9"/>
            <color rgb="FF000000"/>
            <rFont val="Arial"/>
            <charset val="134"/>
          </rPr>
          <t>This column rates will be filled by Finance Team. Proposal team to put the resources and hand over to Finance.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3" authorId="0" shapeId="0" xr:uid="{00000000-0006-0000-0900-000001000000}">
      <text>
        <r>
          <rPr>
            <b/>
            <sz val="8"/>
            <rFont val="Tahoma"/>
            <charset val="134"/>
          </rPr>
          <t>Author:</t>
        </r>
        <r>
          <rPr>
            <sz val="8"/>
            <rFont val="Tahoma"/>
            <charset val="134"/>
          </rPr>
          <t xml:space="preserve">
Factors infulencing entire project. Implemtnetion of payment gate way or Google API integration not considered here as they not impact over all project.</t>
        </r>
      </text>
    </comment>
    <comment ref="C5" authorId="0" shapeId="0" xr:uid="{00000000-0006-0000-0900-000002000000}">
      <text>
        <r>
          <rPr>
            <b/>
            <sz val="8"/>
            <rFont val="Tahoma"/>
            <charset val="134"/>
          </rPr>
          <t>Author:</t>
        </r>
        <r>
          <rPr>
            <sz val="8"/>
            <rFont val="Tahoma"/>
            <charset val="134"/>
          </rPr>
          <t xml:space="preserve">
Standard items will have 0% additional impact </t>
        </r>
      </text>
    </comment>
  </commentList>
</comments>
</file>

<file path=xl/sharedStrings.xml><?xml version="1.0" encoding="utf-8"?>
<sst xmlns="http://schemas.openxmlformats.org/spreadsheetml/2006/main" count="1760" uniqueCount="736">
  <si>
    <t>Naico ITS Function Point Estimation Template</t>
  </si>
  <si>
    <t>WBS Estimation Template Usage Guidelines</t>
  </si>
  <si>
    <t>Estimation Sheet</t>
  </si>
  <si>
    <t>Only function points should be added in the estimation. No need to consider technical. 
Estimation should be categorized as Category, Group and Detailed Requirement</t>
  </si>
  <si>
    <t>The category should be the different modules, group should be the feature and the detailed requirement should be the different items. The Group to be defined in such a way that the distinct list from the group will be the feature list in the application</t>
  </si>
  <si>
    <t>Adjustment Factor - This sheet contains various factors which will impact the whole project. Select appropriate values from drop down for each factor.
Any item which is not available in the AdjustmentFactor should be informed to the proposal owner, so that a process improvement request can be raised and the same can be added to the template with proper weightage</t>
  </si>
  <si>
    <t xml:space="preserve">   In 'Estimate' worksheet, the user can write additional points such as 'constraints', 'assumptions', 'out of scope' and 'technical notes'. There will be prefix assigned for each sections such as 'C' for 'Constraints', 'A' for Assumptions, 'O' for 'Out of scope' conditions and 'T' for technical notes. User can enter the text after specifying the prefix. For E.g: 'O - Patient Information records will not be shared along with employee database'</t>
  </si>
  <si>
    <t>Once the estimation is reviewed and finalized, the ResourcePlanning along with the Schedule &amp; Deliverables can be added</t>
  </si>
  <si>
    <t>Revision History</t>
  </si>
  <si>
    <t>Rev</t>
  </si>
  <si>
    <t>Date of Revision</t>
  </si>
  <si>
    <t>Description of Change</t>
  </si>
  <si>
    <t>Created By</t>
  </si>
  <si>
    <t>1.0</t>
  </si>
  <si>
    <t>First version of WBS bassed estimate template with Schedule and deliverables. This can be a bsic template to be filled by the technical team for smallproject as part of the proposal preparation</t>
  </si>
  <si>
    <t>Nishad Hassan</t>
  </si>
  <si>
    <t>1.1</t>
  </si>
  <si>
    <t>Modified after review by bringing complexity risk etc. Also reviewing the overhead elements and options to match with latest technology and practices</t>
  </si>
  <si>
    <t>1.2</t>
  </si>
  <si>
    <t>Added the guidelines
Cleared the Schedul&amp;Deliverables sheet and added notes in Schedul&amp;Deliverables and Resource Planning
Added sample data in the estimates sheet</t>
  </si>
  <si>
    <t>Jose Francis K J</t>
  </si>
  <si>
    <t>1.3</t>
  </si>
  <si>
    <t>*Added 1 column 'Requirement' in Estimate worksheet. 
*Added 'Deployment' with 5% value in the overheads section. 
*Contraints, Assumptions, Technical Notes and 'Out of scope' is integrated in 1 column in 'Estimate' worksheet
*Added 'Reviewed By' column in Revision history table in 'Estimate' worksheet</t>
  </si>
  <si>
    <t>Deepak Venugopal</t>
  </si>
  <si>
    <t>1.4</t>
  </si>
  <si>
    <t>Made lot of modifications</t>
  </si>
  <si>
    <t>Rajesh Kummil</t>
  </si>
  <si>
    <t>1.5</t>
  </si>
  <si>
    <t>Feedback Integration</t>
  </si>
  <si>
    <t>1.6</t>
  </si>
  <si>
    <t>1.7</t>
  </si>
  <si>
    <t>No</t>
  </si>
  <si>
    <t>Module/ Category</t>
  </si>
  <si>
    <t>Epic/ Feature</t>
  </si>
  <si>
    <t>User Stories/ Requirement</t>
  </si>
  <si>
    <t>Detailed Requirement</t>
  </si>
  <si>
    <t>Size</t>
  </si>
  <si>
    <t>Complexity</t>
  </si>
  <si>
    <t>Risk / Uncertainity</t>
  </si>
  <si>
    <t>Count</t>
  </si>
  <si>
    <t>Hours</t>
  </si>
  <si>
    <t>Low Test Case Count</t>
  </si>
  <si>
    <t>Medium Test Case Count</t>
  </si>
  <si>
    <t>High Test Case Count</t>
  </si>
  <si>
    <t>Type( C - 'Constraints', 
A - 'Assumptions', 
O - 'Out of Scope'
T - 'Technical Notes')</t>
  </si>
  <si>
    <t>Remarks</t>
  </si>
  <si>
    <t>Web Side</t>
  </si>
  <si>
    <t>Project Initial Design and Architecture Setup</t>
  </si>
  <si>
    <t xml:space="preserve">Frontend </t>
  </si>
  <si>
    <t>Medium</t>
  </si>
  <si>
    <t>Normal</t>
  </si>
  <si>
    <t xml:space="preserve">A - Change in the estimated hours depending upon the resources and technologies. </t>
  </si>
  <si>
    <t>Backend</t>
  </si>
  <si>
    <t>A - Estimated using Node Js and Mongo DB (Backend) and Angular or React (Front end)</t>
  </si>
  <si>
    <t xml:space="preserve">A - Estimation is calculated for development only. </t>
  </si>
  <si>
    <t>Communication with Embedded Device</t>
  </si>
  <si>
    <t>Api Endpoints</t>
  </si>
  <si>
    <t>Create Standard Models (Incoming Data from the device)</t>
  </si>
  <si>
    <t>Data Format of the sensor readings</t>
  </si>
  <si>
    <t>Read Data from the device</t>
  </si>
  <si>
    <t>Generate Json From String</t>
  </si>
  <si>
    <t>Save Data Database</t>
  </si>
  <si>
    <t>Admin User Module</t>
  </si>
  <si>
    <t>Login</t>
  </si>
  <si>
    <t>Admin User Login</t>
  </si>
  <si>
    <t>Creating filter(Authentication Token)</t>
  </si>
  <si>
    <t xml:space="preserve">API  </t>
  </si>
  <si>
    <t>Small</t>
  </si>
  <si>
    <t>UI</t>
  </si>
  <si>
    <t>Dashboard</t>
  </si>
  <si>
    <t>Admin dashboard</t>
  </si>
  <si>
    <t>Listing Tenants and users</t>
  </si>
  <si>
    <t>Large</t>
  </si>
  <si>
    <t xml:space="preserve">Show Detailed View 
</t>
  </si>
  <si>
    <t>Profile Page</t>
  </si>
  <si>
    <t>Adim Profile Page</t>
  </si>
  <si>
    <t>Update Email Id</t>
  </si>
  <si>
    <t>Generate Reset Password Link</t>
  </si>
  <si>
    <t>Reset Password</t>
  </si>
  <si>
    <t>User Management</t>
  </si>
  <si>
    <t>Manage Tenant Users</t>
  </si>
  <si>
    <t>Add</t>
  </si>
  <si>
    <t>Edit</t>
  </si>
  <si>
    <t>Delete</t>
  </si>
  <si>
    <t>Manage the Tenant facility</t>
  </si>
  <si>
    <t>View Page</t>
  </si>
  <si>
    <t>Assign Tenant Facility to User</t>
  </si>
  <si>
    <t>Assign Facility page</t>
  </si>
  <si>
    <t>Information about Installed Sensors/ Devices</t>
  </si>
  <si>
    <t>Manage information about Installed Sensors/ Devices</t>
  </si>
  <si>
    <t>View Sensors/Devices</t>
  </si>
  <si>
    <t>Logout(common)</t>
  </si>
  <si>
    <t>For All users</t>
  </si>
  <si>
    <t>Logout</t>
  </si>
  <si>
    <t>Tenant User Module</t>
  </si>
  <si>
    <t>Tenant User Login</t>
  </si>
  <si>
    <t>login</t>
  </si>
  <si>
    <t>Tenant User Dashboard</t>
  </si>
  <si>
    <t>Water Level(Tank)</t>
  </si>
  <si>
    <t>Power Meter Reading</t>
  </si>
  <si>
    <t>Profile Page - Tenant User</t>
  </si>
  <si>
    <t>Update Email and Password</t>
  </si>
  <si>
    <t>Change Password</t>
  </si>
  <si>
    <t>Change Password Request to Admin</t>
  </si>
  <si>
    <t>Change Password request(Email)</t>
  </si>
  <si>
    <t>Power Resource Management</t>
  </si>
  <si>
    <t>Dashboard &amp; Reports</t>
  </si>
  <si>
    <t>Power Consumption - Campus</t>
  </si>
  <si>
    <t>View Total Usage</t>
  </si>
  <si>
    <t>Filter and Search</t>
  </si>
  <si>
    <t>View Usage by Tenant</t>
  </si>
  <si>
    <t>Power Consumption - Tenant wise</t>
  </si>
  <si>
    <t>View Power Consumption by Tenant Wise</t>
  </si>
  <si>
    <t>API</t>
  </si>
  <si>
    <t>Power Consumption - Block wise (Each tenant)</t>
  </si>
  <si>
    <t>View Power Consumption by Block wise</t>
  </si>
  <si>
    <t>Comparison with allocated load (% of power consumption)</t>
  </si>
  <si>
    <t>View Load Comparison</t>
  </si>
  <si>
    <t>Export Option</t>
  </si>
  <si>
    <t>Power Consumption by block</t>
  </si>
  <si>
    <t>Power Consumption by tenant</t>
  </si>
  <si>
    <t>Usage by tenants</t>
  </si>
  <si>
    <t>Total usage</t>
  </si>
  <si>
    <t>Water Resource Management</t>
  </si>
  <si>
    <t>Water availablity -Campus</t>
  </si>
  <si>
    <t>View Water Availability</t>
  </si>
  <si>
    <t>Water availability - Tenant wise</t>
  </si>
  <si>
    <t>View Availabiltiy by Tenant</t>
  </si>
  <si>
    <t>Consumption - Tenant wise</t>
  </si>
  <si>
    <t>View Consumption by tenant</t>
  </si>
  <si>
    <t>Consumption (Drill Down Block wise)</t>
  </si>
  <si>
    <t>View Blockwise Consumption</t>
  </si>
  <si>
    <t>Availability forcast</t>
  </si>
  <si>
    <t>UI Design (Live forecast widget)</t>
  </si>
  <si>
    <t xml:space="preserve">API </t>
  </si>
  <si>
    <t>Frontend</t>
  </si>
  <si>
    <t>Water Resource Consumption by block</t>
  </si>
  <si>
    <t>Water Resource Consumption by tenant</t>
  </si>
  <si>
    <t>Sewage Treatment Plant Management</t>
  </si>
  <si>
    <t>Treatment capacity available</t>
  </si>
  <si>
    <t>view the quantity</t>
  </si>
  <si>
    <t>% of treatment capacity utilised</t>
  </si>
  <si>
    <t>view the % capacity</t>
  </si>
  <si>
    <t>Availability of treated water</t>
  </si>
  <si>
    <t>Water quality monitoring</t>
  </si>
  <si>
    <t>view the pH, Turbidity, TDS, COD &amp; BOD level</t>
  </si>
  <si>
    <t>Embedded Side</t>
  </si>
  <si>
    <t>Initial Setup</t>
  </si>
  <si>
    <t>A - Change in the estimated hours depending upon the resources and format of the output of the sensors (endians).</t>
  </si>
  <si>
    <t xml:space="preserve">A - Hardware design estimations is not done. </t>
  </si>
  <si>
    <t>Extra Small</t>
  </si>
  <si>
    <t xml:space="preserve">A - Trying to get a single module from the market to interface the sensors which contain the microcontroller also. </t>
  </si>
  <si>
    <t>A - If the module is not available then the estimation will increase to design the hardware.</t>
  </si>
  <si>
    <t>Setup the Embedded device board</t>
  </si>
  <si>
    <t>Setup the embedded board for reading datas from the sensors</t>
  </si>
  <si>
    <t>Setup the power source</t>
  </si>
  <si>
    <t>A - Not included estimation of Unit testing and qa testing.</t>
  </si>
  <si>
    <t>Intialise the Board</t>
  </si>
  <si>
    <t>Check the Serial Ports</t>
  </si>
  <si>
    <t>Check the power consumption of the sensors</t>
  </si>
  <si>
    <t>Check the working of sensors serially</t>
  </si>
  <si>
    <t>Power Resources Management</t>
  </si>
  <si>
    <t>Smart Energy Meter</t>
  </si>
  <si>
    <t>Collecting load capacity data from the sensor</t>
  </si>
  <si>
    <t>Communication with the server</t>
  </si>
  <si>
    <t>Water Resources Management</t>
  </si>
  <si>
    <t>Digital Flow Meter Sensor</t>
  </si>
  <si>
    <t>Collecting water capacity data from the sensor</t>
  </si>
  <si>
    <t>Water Level Sensor</t>
  </si>
  <si>
    <t>Collecting water level data from the sensor</t>
  </si>
  <si>
    <t>Ph Sensor</t>
  </si>
  <si>
    <t>Collecting Ph level data from the sensor</t>
  </si>
  <si>
    <t>Turbidity Sensor</t>
  </si>
  <si>
    <t>Collecting Turbidity level data from the sensor</t>
  </si>
  <si>
    <t>TDS Sensor</t>
  </si>
  <si>
    <t>Collecting TDS level data from the sensor</t>
  </si>
  <si>
    <t>COD and BOD Sensor</t>
  </si>
  <si>
    <t>Collecting COD and BOD level data from the sensor</t>
  </si>
  <si>
    <t>Total</t>
  </si>
  <si>
    <t>Any additional  items outside overhead and adjustment factors</t>
  </si>
  <si>
    <t>Total Dev</t>
  </si>
  <si>
    <t>Additional  QA Test Case counts in various stages</t>
  </si>
  <si>
    <t>Integration Testing</t>
  </si>
  <si>
    <t>Considering 50% of Functional Testing test cases</t>
  </si>
  <si>
    <t>System Testing</t>
  </si>
  <si>
    <t>Considering 35% of Functional Testing test cases</t>
  </si>
  <si>
    <t>UAT</t>
  </si>
  <si>
    <t>Considering 35% of System Testing test cases</t>
  </si>
  <si>
    <t>Regression Testing</t>
  </si>
  <si>
    <t>Considering 50% of System Testing test cases</t>
  </si>
  <si>
    <t>QA Work Breakdown Structure</t>
  </si>
  <si>
    <t>Functional Testing Prep</t>
  </si>
  <si>
    <t>Functional Testing Exec</t>
  </si>
  <si>
    <t>Integration Testing Prep</t>
  </si>
  <si>
    <t>Integration Testing Exec</t>
  </si>
  <si>
    <t>System Testing Prep</t>
  </si>
  <si>
    <t>System Testing Exec</t>
  </si>
  <si>
    <t>UAT Prep</t>
  </si>
  <si>
    <t>UAT Exec</t>
  </si>
  <si>
    <t>Regression Testing Prep</t>
  </si>
  <si>
    <t>Regression Testing Exec</t>
  </si>
  <si>
    <t>Client Feedback Testing</t>
  </si>
  <si>
    <t>Defect Retesting</t>
  </si>
  <si>
    <t>Considering 20% of System testing</t>
  </si>
  <si>
    <t>Security Testing</t>
  </si>
  <si>
    <t>Stress Testing</t>
  </si>
  <si>
    <t>Total QA</t>
  </si>
  <si>
    <t>Overheads &amp; Adjustment Factors</t>
  </si>
  <si>
    <t>Requirement</t>
  </si>
  <si>
    <t>Architucture</t>
  </si>
  <si>
    <t>HLD</t>
  </si>
  <si>
    <t>LLD</t>
  </si>
  <si>
    <t>Development</t>
  </si>
  <si>
    <t>Deployment</t>
  </si>
  <si>
    <t>Grand Total</t>
  </si>
  <si>
    <t>Done By</t>
  </si>
  <si>
    <t>Reviewed By</t>
  </si>
  <si>
    <t>Rough Resource Plan based on Estimates</t>
  </si>
  <si>
    <t>Select Month / Week</t>
  </si>
  <si>
    <t>Wk</t>
  </si>
  <si>
    <t>Target Currency</t>
  </si>
  <si>
    <t>QR</t>
  </si>
  <si>
    <t>Design</t>
  </si>
  <si>
    <t>Live Release</t>
  </si>
  <si>
    <t>Role</t>
  </si>
  <si>
    <t>Hourly Rate</t>
  </si>
  <si>
    <t>TOTAL EFFORT HRS</t>
  </si>
  <si>
    <t>Cost USD</t>
  </si>
  <si>
    <t>% Share</t>
  </si>
  <si>
    <t>PM</t>
  </si>
  <si>
    <t>Architect</t>
  </si>
  <si>
    <t>Junior Developer</t>
  </si>
  <si>
    <t>Full Stack Developer</t>
  </si>
  <si>
    <t>WebDeveloper</t>
  </si>
  <si>
    <t>Senior Developer</t>
  </si>
  <si>
    <t>Graphic Designer</t>
  </si>
  <si>
    <t>QA Lead</t>
  </si>
  <si>
    <t>QA Engineer</t>
  </si>
  <si>
    <t>SEO Expert</t>
  </si>
  <si>
    <t>Deployment Support</t>
  </si>
  <si>
    <t xml:space="preserve">Documentation </t>
  </si>
  <si>
    <t>Risk</t>
  </si>
  <si>
    <t>Warranty</t>
  </si>
  <si>
    <t>Timeline Escalation Allow.</t>
  </si>
  <si>
    <t>Penalty for delivery delay</t>
  </si>
  <si>
    <t>Performance Bonus</t>
  </si>
  <si>
    <t>Tools Cost</t>
  </si>
  <si>
    <t>Any Other</t>
  </si>
  <si>
    <t>Total Rate</t>
  </si>
  <si>
    <t>Project Phase</t>
  </si>
  <si>
    <t>From Estimation Sheet</t>
  </si>
  <si>
    <t>From Resource Plan</t>
  </si>
  <si>
    <t>Difference</t>
  </si>
  <si>
    <t>Start Column</t>
  </si>
  <si>
    <t>End Column</t>
  </si>
  <si>
    <t>Comments</t>
  </si>
  <si>
    <t>Total Dev Hrs</t>
  </si>
  <si>
    <t>H9</t>
  </si>
  <si>
    <t>M13</t>
  </si>
  <si>
    <t>Total QA Hrs</t>
  </si>
  <si>
    <t>F14</t>
  </si>
  <si>
    <t>O14</t>
  </si>
  <si>
    <t>D7</t>
  </si>
  <si>
    <t>E16</t>
  </si>
  <si>
    <t>Architecture</t>
  </si>
  <si>
    <t>F8</t>
  </si>
  <si>
    <t>G8</t>
  </si>
  <si>
    <t>H7</t>
  </si>
  <si>
    <t>O13</t>
  </si>
  <si>
    <t>O7</t>
  </si>
  <si>
    <t>O17</t>
  </si>
  <si>
    <t>Onsite Expense(Travel and Accomodation)</t>
  </si>
  <si>
    <t>Name of Expense/ Allowances</t>
  </si>
  <si>
    <t>Rate Per Day($)</t>
  </si>
  <si>
    <t>Total Onsite Days</t>
  </si>
  <si>
    <t xml:space="preserve">Onsite Allowance </t>
  </si>
  <si>
    <t>Accomodation</t>
  </si>
  <si>
    <t>Travel</t>
  </si>
  <si>
    <t>Total Onsite Expense</t>
  </si>
  <si>
    <t>Other Expenses</t>
  </si>
  <si>
    <t>Name of Expense</t>
  </si>
  <si>
    <t>Quantity Type</t>
  </si>
  <si>
    <t>Quantity</t>
  </si>
  <si>
    <t>Rate USD</t>
  </si>
  <si>
    <t>Training</t>
  </si>
  <si>
    <t>Total Days</t>
  </si>
  <si>
    <t>Device Availability</t>
  </si>
  <si>
    <t>Grand Total Cost</t>
  </si>
  <si>
    <t xml:space="preserve">USD </t>
  </si>
  <si>
    <t>INR</t>
  </si>
  <si>
    <t>External Vendors</t>
  </si>
  <si>
    <t>Additional Expenses 1</t>
  </si>
  <si>
    <t>Additional Expenses 2</t>
  </si>
  <si>
    <t>Total Other Expenses</t>
  </si>
  <si>
    <t>**Referenced from QP Website</t>
  </si>
  <si>
    <t>Activity</t>
  </si>
  <si>
    <t>Deliverable</t>
  </si>
  <si>
    <t>W1</t>
  </si>
  <si>
    <t>W2</t>
  </si>
  <si>
    <t>W3</t>
  </si>
  <si>
    <t>W4</t>
  </si>
  <si>
    <t>W5</t>
  </si>
  <si>
    <t>W6</t>
  </si>
  <si>
    <t>W7</t>
  </si>
  <si>
    <t>W8</t>
  </si>
  <si>
    <t>W9</t>
  </si>
  <si>
    <t>W10</t>
  </si>
  <si>
    <t>W11</t>
  </si>
  <si>
    <t>W12</t>
  </si>
  <si>
    <t>Initiation, Planning &amp; Requirement</t>
  </si>
  <si>
    <t>Project Kick-off</t>
  </si>
  <si>
    <t>Kick-off Meeting and Meeting Minutes</t>
  </si>
  <si>
    <t>x</t>
  </si>
  <si>
    <t>Project Planning</t>
  </si>
  <si>
    <t>Project Plan</t>
  </si>
  <si>
    <t>Requirement Analysis</t>
  </si>
  <si>
    <t>Requirement Gathering Document</t>
  </si>
  <si>
    <t>Concept Finalization</t>
  </si>
  <si>
    <t>Concept and SiteMap Documentation</t>
  </si>
  <si>
    <t>Designing</t>
  </si>
  <si>
    <t>Low Fidelity Design (Mock up)</t>
  </si>
  <si>
    <t xml:space="preserve">All website pages clickable wireframes </t>
  </si>
  <si>
    <t>High Fidelity Design (layout Design)</t>
  </si>
  <si>
    <t>All Website pages final visual designs -  2 alternate designs
Assets</t>
  </si>
  <si>
    <t>Iteration 1</t>
  </si>
  <si>
    <t>Code &amp; Deployment Report</t>
  </si>
  <si>
    <t>Iteration 2</t>
  </si>
  <si>
    <t>Iteration 3</t>
  </si>
  <si>
    <t>Deployment &amp; Acceptance</t>
  </si>
  <si>
    <t>Prodution Deployment</t>
  </si>
  <si>
    <t>UAT &amp; Signoff</t>
  </si>
  <si>
    <t>UAT Acceptance</t>
  </si>
  <si>
    <t>Go Live</t>
  </si>
  <si>
    <t>PMO Activities</t>
  </si>
  <si>
    <t>Regular project review and update meeting</t>
  </si>
  <si>
    <t>MOMs</t>
  </si>
  <si>
    <t>Status Reporting</t>
  </si>
  <si>
    <t>Weekly project status report</t>
  </si>
  <si>
    <t>Maintenance &amp; Support</t>
  </si>
  <si>
    <t>Month -&gt;</t>
  </si>
  <si>
    <t>M1</t>
  </si>
  <si>
    <t>M2</t>
  </si>
  <si>
    <t>M3</t>
  </si>
  <si>
    <t>M4</t>
  </si>
  <si>
    <t>Sprint #</t>
  </si>
  <si>
    <t>Phase</t>
  </si>
  <si>
    <t>Planning</t>
  </si>
  <si>
    <t xml:space="preserve">Project Kick-off </t>
  </si>
  <si>
    <t>Kick-off Meeting and Meeting Minutes
Project Plan
Communication Plan</t>
  </si>
  <si>
    <t>X</t>
  </si>
  <si>
    <t>Requirements &amp; Design Phase</t>
  </si>
  <si>
    <t>Requirements &amp; Design</t>
  </si>
  <si>
    <t>Requirement Fianlization and Wireframe designs</t>
  </si>
  <si>
    <t>Functional Requirements
Story List
Product Backlog
Architecture Diagram
Wireframes &amp; Screen Designs (By Client)
Development Iteration Plan</t>
  </si>
  <si>
    <t>Development Phase</t>
  </si>
  <si>
    <t xml:space="preserve">   Iteration Development 1</t>
  </si>
  <si>
    <t>Software development and unit testing</t>
  </si>
  <si>
    <t>Source Code</t>
  </si>
  <si>
    <t>Testing</t>
  </si>
  <si>
    <t>Prepare Acceptance Test Criteria</t>
  </si>
  <si>
    <t>UAT Test Case</t>
  </si>
  <si>
    <t>Testing of Iteration Release</t>
  </si>
  <si>
    <t>Test Report</t>
  </si>
  <si>
    <t>Deploy the iteration deliverables on the UAT/ Demo environment</t>
  </si>
  <si>
    <t>Iteration Release and Client Demo</t>
  </si>
  <si>
    <t>Incorporate client feedbacks</t>
  </si>
  <si>
    <t>Iteration Release Feedback Report</t>
  </si>
  <si>
    <t xml:space="preserve">   Iteration Development 2</t>
  </si>
  <si>
    <t xml:space="preserve">   Iteration Development 3</t>
  </si>
  <si>
    <t>Deployment &amp; AcceptancePhase</t>
  </si>
  <si>
    <t>Deploy in UAT/Production environment</t>
  </si>
  <si>
    <t>Product release</t>
  </si>
  <si>
    <t>Present/demo the application module</t>
  </si>
  <si>
    <t>Client Demo Meeting</t>
  </si>
  <si>
    <t>Closure</t>
  </si>
  <si>
    <t>Project Acceptance</t>
  </si>
  <si>
    <t>Project Acceptance Letter Sign off</t>
  </si>
  <si>
    <t>Other Deliverables</t>
  </si>
  <si>
    <t>Project Management</t>
  </si>
  <si>
    <t>Meeting and MoM</t>
  </si>
  <si>
    <t xml:space="preserve">Status Report </t>
  </si>
  <si>
    <t>M5</t>
  </si>
  <si>
    <t>M6</t>
  </si>
  <si>
    <t>#</t>
  </si>
  <si>
    <t xml:space="preserve">Prepare Project Charter: </t>
  </si>
  <si>
    <t>Project Charter</t>
  </si>
  <si>
    <t>Prepare Quality Assurance Plan</t>
  </si>
  <si>
    <t>Quality Assurance Plan</t>
  </si>
  <si>
    <r>
      <rPr>
        <sz val="11"/>
        <color rgb="FF000000"/>
        <rFont val="Book Antiqua"/>
        <charset val="134"/>
      </rPr>
      <t xml:space="preserve">Prepare Project Management Plan 
 - </t>
    </r>
    <r>
      <rPr>
        <sz val="12"/>
        <color rgb="FF000000"/>
        <rFont val="Book Antiqua"/>
        <charset val="134"/>
      </rPr>
      <t>The project management procedures, 
 - Roles and responsibilities 
 - Change management plan, 
 - Communications plan, 
 - Risk management plan, 
 - System Installation Plan,  
 - Business process improvement plan, 
 - System implementation plan, 
 - System testing plan, Training plan</t>
    </r>
  </si>
  <si>
    <r>
      <rPr>
        <sz val="11"/>
        <color rgb="FF000000"/>
        <rFont val="Book Antiqua"/>
        <charset val="134"/>
      </rPr>
      <t>Project Management Plan</t>
    </r>
    <r>
      <rPr>
        <sz val="12"/>
        <color rgb="FF000000"/>
        <rFont val="Book Antiqua"/>
        <charset val="134"/>
      </rPr>
      <t xml:space="preserve"> </t>
    </r>
  </si>
  <si>
    <t>Requirements Phase</t>
  </si>
  <si>
    <t>Requirements</t>
  </si>
  <si>
    <t xml:space="preserve">Detailed Requirements Gathering and analysis  
a)      Functionality (Including Screen Prototype) 
b)      External Interfaces 
c)       Performance 
d)     Characteristics 
e)      Use and Misuse Cases 
f)       Specification of the integration 
g)      Requirements Traceability Matrix </t>
  </si>
  <si>
    <t xml:space="preserve">Software Requirement Specification (SRS) </t>
  </si>
  <si>
    <t>Architecture &amp; Design</t>
  </si>
  <si>
    <t xml:space="preserve">Prepare Solution Architecture and High Level Design </t>
  </si>
  <si>
    <t xml:space="preserve">Architecture Document with High level design </t>
  </si>
  <si>
    <t>Prepare Detailed Design Document</t>
  </si>
  <si>
    <t>Solution Design Document inlcuding UI Design</t>
  </si>
  <si>
    <t>Prepare Test Plan and Test Scenarios</t>
  </si>
  <si>
    <t>Test Plan Document</t>
  </si>
  <si>
    <t>Development Iteration Planning</t>
  </si>
  <si>
    <t>Development Iteration Plan</t>
  </si>
  <si>
    <t>Defect Summary and Test Reports</t>
  </si>
  <si>
    <t>Documentation</t>
  </si>
  <si>
    <t xml:space="preserve">Preparation of technical documentation and user manuals </t>
  </si>
  <si>
    <t xml:space="preserve">Implementation Manual </t>
  </si>
  <si>
    <t>User Manual</t>
  </si>
  <si>
    <t>Deploy in UAT/Demo environment</t>
  </si>
  <si>
    <t>Alpha release</t>
  </si>
  <si>
    <t>Incorporation of client feedback</t>
  </si>
  <si>
    <t>UAT Report</t>
  </si>
  <si>
    <t>Server software installation and server configuration</t>
  </si>
  <si>
    <t>Production Servers Ready</t>
  </si>
  <si>
    <t>Modules installed on server and configured</t>
  </si>
  <si>
    <t>Applications Production Ready</t>
  </si>
  <si>
    <t>Servers regression tested and released for production</t>
  </si>
  <si>
    <t>Beta Release, Release Notes, Installation and deployment plan</t>
  </si>
  <si>
    <t>Training &amp; KT</t>
  </si>
  <si>
    <t xml:space="preserve">Module and user group level training plans prepared </t>
  </si>
  <si>
    <t>Training Plan</t>
  </si>
  <si>
    <t>Training  various user groups</t>
  </si>
  <si>
    <t>Training Sessions</t>
  </si>
  <si>
    <t>Inititate Project Closure report</t>
  </si>
  <si>
    <t>Project Closure Report</t>
  </si>
  <si>
    <t>5.10</t>
  </si>
  <si>
    <t>Maintenance Phase</t>
  </si>
  <si>
    <t>Maintenance</t>
  </si>
  <si>
    <t>Monthly project status report detailing support information, operational malfunctions, actions taken etc.,</t>
  </si>
  <si>
    <t>Monthly Status Report</t>
  </si>
  <si>
    <t>Defect fixes, performance tuning, monitoring</t>
  </si>
  <si>
    <t>Patch Deployment</t>
  </si>
  <si>
    <t>Preventive Maintainanace (once in 6 months)</t>
  </si>
  <si>
    <t>Maintenance Reports</t>
  </si>
  <si>
    <r>
      <rPr>
        <sz val="11"/>
        <color rgb="FF000000"/>
        <rFont val="Book Antiqua"/>
        <charset val="134"/>
      </rPr>
      <t>Status Report,</t>
    </r>
    <r>
      <rPr>
        <sz val="12"/>
        <color rgb="FF000000"/>
        <rFont val="Book Antiqua"/>
        <charset val="134"/>
      </rPr>
      <t xml:space="preserve"> </t>
    </r>
  </si>
  <si>
    <t>Monthly Progress Reports</t>
  </si>
  <si>
    <t>Monthly progress reports</t>
  </si>
  <si>
    <t>Update Project Plan Based on the progress of the report</t>
  </si>
  <si>
    <t>Project Plan Updates</t>
  </si>
  <si>
    <t>Maintain Risk Log</t>
  </si>
  <si>
    <t>Risk Log</t>
  </si>
  <si>
    <t>Maintain Issue Log</t>
  </si>
  <si>
    <t>Issue Log</t>
  </si>
  <si>
    <t>**Referenced from 'DTA Mobile'</t>
  </si>
  <si>
    <t>Stage</t>
  </si>
  <si>
    <t>Phases</t>
  </si>
  <si>
    <t>Activities</t>
  </si>
  <si>
    <t>Activity Details</t>
  </si>
  <si>
    <t>Deliverables</t>
  </si>
  <si>
    <t>W13</t>
  </si>
  <si>
    <t>W14</t>
  </si>
  <si>
    <t>W15</t>
  </si>
  <si>
    <t>W16</t>
  </si>
  <si>
    <t>W17</t>
  </si>
  <si>
    <t>W18</t>
  </si>
  <si>
    <t>W19</t>
  </si>
  <si>
    <t>Naico Resource</t>
  </si>
  <si>
    <t>Prototype / Alpha Version</t>
  </si>
  <si>
    <t>Phase 1 
(Proof of Concept)</t>
  </si>
  <si>
    <t xml:space="preserve">Project Kick-Off </t>
  </si>
  <si>
    <t>MOM</t>
  </si>
  <si>
    <t>Project Management Plan
Quality Plan
Certification Process Plan (High Level)</t>
  </si>
  <si>
    <t>Requirements freeze</t>
  </si>
  <si>
    <t>Requirement Document</t>
  </si>
  <si>
    <t>Architecture Document</t>
  </si>
  <si>
    <t>Product Architecture</t>
  </si>
  <si>
    <t>Mechanical Architecture</t>
  </si>
  <si>
    <t>Firmware Architecture</t>
  </si>
  <si>
    <t>Cloud / Application Architecture</t>
  </si>
  <si>
    <t>Hardware BOM</t>
  </si>
  <si>
    <t>POC Demonstration</t>
  </si>
  <si>
    <t>Proof of Concept Demo</t>
  </si>
  <si>
    <t>Phase 2  (Design)</t>
  </si>
  <si>
    <t>Develop Housing</t>
  </si>
  <si>
    <t>Housing</t>
  </si>
  <si>
    <t xml:space="preserve">BOM </t>
  </si>
  <si>
    <t>Electrical BOM</t>
  </si>
  <si>
    <t>Mechanical BOM</t>
  </si>
  <si>
    <t>HW Schematic/PCB design</t>
  </si>
  <si>
    <t>Schematic &amp;  PCB Designs, Gerber</t>
  </si>
  <si>
    <t>Application Screens Design</t>
  </si>
  <si>
    <t>(If any)</t>
  </si>
  <si>
    <t>Phase 3 (Prototype Build)</t>
  </si>
  <si>
    <t>Fab &amp; Assembly (Iteration 1)</t>
  </si>
  <si>
    <r>
      <rPr>
        <sz val="11"/>
        <color rgb="FFFF0000"/>
        <rFont val="Book Antiqua"/>
        <charset val="134"/>
      </rPr>
      <t>X</t>
    </r>
    <r>
      <rPr>
        <sz val="11"/>
        <color theme="1"/>
        <rFont val="Book Antiqua"/>
        <charset val="134"/>
      </rPr>
      <t xml:space="preserve"> Units for internal Testing
Updated BOM</t>
    </r>
  </si>
  <si>
    <t>Procurement/fab/proto build</t>
  </si>
  <si>
    <t>PCB Assembly</t>
  </si>
  <si>
    <t>Firmware Development</t>
  </si>
  <si>
    <t>Firmware Code</t>
  </si>
  <si>
    <t>Application Development</t>
  </si>
  <si>
    <t>(if any)</t>
  </si>
  <si>
    <t>Functional Testing of X Units</t>
  </si>
  <si>
    <r>
      <rPr>
        <sz val="11"/>
        <color rgb="FFFF0000"/>
        <rFont val="Book Antiqua"/>
        <charset val="134"/>
      </rPr>
      <t>X</t>
    </r>
    <r>
      <rPr>
        <sz val="11"/>
        <color theme="1"/>
        <rFont val="Book Antiqua"/>
        <charset val="134"/>
      </rPr>
      <t xml:space="preserve"> Units tested </t>
    </r>
  </si>
  <si>
    <t>Board Bring up</t>
  </si>
  <si>
    <t>Software Bring Up</t>
  </si>
  <si>
    <t>Functional Test Devices</t>
  </si>
  <si>
    <t>System / Integration Test</t>
  </si>
  <si>
    <t>Fab &amp; Assembly (Iteration 2)</t>
  </si>
  <si>
    <r>
      <rPr>
        <sz val="11"/>
        <color rgb="FFFF0000"/>
        <rFont val="Book Antiqua"/>
        <charset val="134"/>
      </rPr>
      <t>X</t>
    </r>
    <r>
      <rPr>
        <sz val="11"/>
        <color theme="1"/>
        <rFont val="Book Antiqua"/>
        <charset val="134"/>
      </rPr>
      <t xml:space="preserve"> Units</t>
    </r>
  </si>
  <si>
    <t>Respin of the Board</t>
  </si>
  <si>
    <t>Build devices</t>
  </si>
  <si>
    <t>Application Development (Contd..)</t>
  </si>
  <si>
    <t>Cloud / iOT components</t>
  </si>
  <si>
    <t>Code &amp; Cloud Deployment</t>
  </si>
  <si>
    <t>Create simulated devices on iOT(if any)</t>
  </si>
  <si>
    <t>Mobile Application Development(if any)</t>
  </si>
  <si>
    <t>iOS Build + Android Build (Remaining Features)</t>
  </si>
  <si>
    <t>Alexa Integration(if any)</t>
  </si>
  <si>
    <r>
      <rPr>
        <sz val="11"/>
        <color theme="1"/>
        <rFont val="Book Antiqua"/>
        <charset val="134"/>
      </rPr>
      <t xml:space="preserve">Testing of </t>
    </r>
    <r>
      <rPr>
        <sz val="11"/>
        <color rgb="FFFF0000"/>
        <rFont val="Book Antiqua"/>
        <charset val="134"/>
      </rPr>
      <t>X</t>
    </r>
    <r>
      <rPr>
        <sz val="11"/>
        <color theme="1"/>
        <rFont val="Book Antiqua"/>
        <charset val="134"/>
      </rPr>
      <t xml:space="preserve"> Units(Iteration 2)</t>
    </r>
  </si>
  <si>
    <r>
      <rPr>
        <sz val="11"/>
        <color rgb="FFFF0000"/>
        <rFont val="Book Antiqua"/>
        <charset val="134"/>
      </rPr>
      <t>X</t>
    </r>
    <r>
      <rPr>
        <sz val="11"/>
        <color theme="1"/>
        <rFont val="Book Antiqua"/>
        <charset val="134"/>
      </rPr>
      <t xml:space="preserve"> Assembled Units Tested
Cloud Platform Ready</t>
    </r>
  </si>
  <si>
    <t>Update Mechanical Drawings</t>
  </si>
  <si>
    <t>Mechanical Drawings</t>
  </si>
  <si>
    <t>Update Electrical Drawings</t>
  </si>
  <si>
    <t>Electrical Drawings</t>
  </si>
  <si>
    <t>Update BOM</t>
  </si>
  <si>
    <t>BOM</t>
  </si>
  <si>
    <t>Phase 3 Wrap Up</t>
  </si>
  <si>
    <t>Phase level Acceptance</t>
  </si>
  <si>
    <t>Phase 4 Plan</t>
  </si>
  <si>
    <t>Phase 4 is not estimated or not detailed out</t>
  </si>
  <si>
    <t xml:space="preserve">Production go-To-market Product </t>
  </si>
  <si>
    <t>Phase 4 (Production Ready Phase)</t>
  </si>
  <si>
    <t>User Testing and Feedback</t>
  </si>
  <si>
    <t xml:space="preserve">Feedback Integration </t>
  </si>
  <si>
    <t>Updated artifacts, code, devices</t>
  </si>
  <si>
    <t>Load Testing</t>
  </si>
  <si>
    <t>Set up a load test environment</t>
  </si>
  <si>
    <t>Load test environment Ready</t>
  </si>
  <si>
    <t>Generate Simulated Devices for the load</t>
  </si>
  <si>
    <t>Load test</t>
  </si>
  <si>
    <t>Load test report</t>
  </si>
  <si>
    <t>Production System Provisioning</t>
  </si>
  <si>
    <t>Production Hardware Provisioning</t>
  </si>
  <si>
    <t>Cloud Infrastructure Provisioning</t>
  </si>
  <si>
    <t>Cloud infrastructure proposal</t>
  </si>
  <si>
    <t>(if any feedback from Phase 3)</t>
  </si>
  <si>
    <t>Adjustment factor lookups - All values in %</t>
  </si>
  <si>
    <t>Database Used</t>
  </si>
  <si>
    <t>Programming language used</t>
  </si>
  <si>
    <t>Backend Platform used</t>
  </si>
  <si>
    <t>Frontend Platform used</t>
  </si>
  <si>
    <t>ORM used</t>
  </si>
  <si>
    <t>ResourcePlanning Period</t>
  </si>
  <si>
    <t>MS-Sql</t>
  </si>
  <si>
    <t>C#</t>
  </si>
  <si>
    <t>.Net</t>
  </si>
  <si>
    <t>ASP.Net</t>
  </si>
  <si>
    <t>None</t>
  </si>
  <si>
    <t>Week</t>
  </si>
  <si>
    <t>MySql</t>
  </si>
  <si>
    <t>VB.net</t>
  </si>
  <si>
    <t>PHP</t>
  </si>
  <si>
    <t>Flex</t>
  </si>
  <si>
    <t>Nhibernate</t>
  </si>
  <si>
    <t>Mon</t>
  </si>
  <si>
    <t>Month</t>
  </si>
  <si>
    <t>Oracle</t>
  </si>
  <si>
    <t>NodeJS</t>
  </si>
  <si>
    <t>Naico ORM</t>
  </si>
  <si>
    <t>Access</t>
  </si>
  <si>
    <t>C</t>
  </si>
  <si>
    <t>MVC</t>
  </si>
  <si>
    <t>Fluent Nhibernate</t>
  </si>
  <si>
    <t>MongoDB</t>
  </si>
  <si>
    <t>Python</t>
  </si>
  <si>
    <t>Angular</t>
  </si>
  <si>
    <t>LinQ</t>
  </si>
  <si>
    <t>CouchDB</t>
  </si>
  <si>
    <t>ReactJS</t>
  </si>
  <si>
    <t>Dapper</t>
  </si>
  <si>
    <t>VueJS</t>
  </si>
  <si>
    <t>Frontend architecture used</t>
  </si>
  <si>
    <t>Backend architecture used</t>
  </si>
  <si>
    <t>Overall architecture complexity</t>
  </si>
  <si>
    <t>Distributed environment factor</t>
  </si>
  <si>
    <t>Maximum concurrent users</t>
  </si>
  <si>
    <t>ResourcePlanning Currency</t>
  </si>
  <si>
    <t>ASP.Net / MVC</t>
  </si>
  <si>
    <t>3 Tier</t>
  </si>
  <si>
    <t>Low</t>
  </si>
  <si>
    <t>0-50</t>
  </si>
  <si>
    <t>AED</t>
  </si>
  <si>
    <t>Pure JS</t>
  </si>
  <si>
    <t>Serive Oriented</t>
  </si>
  <si>
    <t>51-100</t>
  </si>
  <si>
    <t>JS SinglePage</t>
  </si>
  <si>
    <t xml:space="preserve">Microservice </t>
  </si>
  <si>
    <t>High</t>
  </si>
  <si>
    <t>101+</t>
  </si>
  <si>
    <t>Cloud</t>
  </si>
  <si>
    <t>Very High</t>
  </si>
  <si>
    <t>SR</t>
  </si>
  <si>
    <t>Performance Requirements Complexity</t>
  </si>
  <si>
    <t>Data Processing Complexity</t>
  </si>
  <si>
    <t>Scalability Requirements</t>
  </si>
  <si>
    <t>Deployment/Installation Requirements</t>
  </si>
  <si>
    <t>Documentation Requirements Complexity</t>
  </si>
  <si>
    <t>Localization required?</t>
  </si>
  <si>
    <t>No localization</t>
  </si>
  <si>
    <t>Static content</t>
  </si>
  <si>
    <t>Dynamic content</t>
  </si>
  <si>
    <t>End user expertise level</t>
  </si>
  <si>
    <t>Point of Contact Expertise level</t>
  </si>
  <si>
    <t>Third party components used (eg. EXT.Net, JASON)</t>
  </si>
  <si>
    <t>Browser compatibility</t>
  </si>
  <si>
    <t>Remote dependency complexity</t>
  </si>
  <si>
    <t>Mobile application platform</t>
  </si>
  <si>
    <t>Nil</t>
  </si>
  <si>
    <t>IE, Firefox, Chrome, Safari - Latest versions</t>
  </si>
  <si>
    <t>NA</t>
  </si>
  <si>
    <t>Telerik</t>
  </si>
  <si>
    <t>Additional browser requirement</t>
  </si>
  <si>
    <t>Android</t>
  </si>
  <si>
    <t>EXT.Net</t>
  </si>
  <si>
    <t>iOS</t>
  </si>
  <si>
    <t>jQuery</t>
  </si>
  <si>
    <t>PhoneGap</t>
  </si>
  <si>
    <t>ReactNative</t>
  </si>
  <si>
    <t>Number of environments maintained</t>
  </si>
  <si>
    <t>GIS development platform</t>
  </si>
  <si>
    <t>Estimation - Size</t>
  </si>
  <si>
    <t>Estimation - Complexity</t>
  </si>
  <si>
    <t>Estimation - Risk &amp; Uncertainity</t>
  </si>
  <si>
    <t>Right to Left Orientation</t>
  </si>
  <si>
    <t>1-3</t>
  </si>
  <si>
    <t>Yes</t>
  </si>
  <si>
    <t>4-5</t>
  </si>
  <si>
    <t>ArcGIS Server JS API</t>
  </si>
  <si>
    <t>5+</t>
  </si>
  <si>
    <t>ArcGIS Server Silverlight API</t>
  </si>
  <si>
    <t>OpenLayers</t>
  </si>
  <si>
    <t>Extreme</t>
  </si>
  <si>
    <t>Extra Large</t>
  </si>
  <si>
    <t>Estimation QA - Func Test Prep</t>
  </si>
  <si>
    <t>Estimation QA - Func Test Exec</t>
  </si>
  <si>
    <t>Estimation QA - Int Test Prep</t>
  </si>
  <si>
    <t>Estimation QA - Int Test Exec</t>
  </si>
  <si>
    <t>Estimation QA - Sys Test Prep</t>
  </si>
  <si>
    <t>Estimation QA - Reg Test Exec</t>
  </si>
  <si>
    <t>Estimation QA - Cycle Count</t>
  </si>
  <si>
    <t>Project Type</t>
  </si>
  <si>
    <t>Integration</t>
  </si>
  <si>
    <t>Micro</t>
  </si>
  <si>
    <t>System</t>
  </si>
  <si>
    <t>Client Feedbacks</t>
  </si>
  <si>
    <t>Meduim</t>
  </si>
  <si>
    <t>Lump Sum</t>
  </si>
  <si>
    <t>Estimation Overheads</t>
  </si>
  <si>
    <t>W20</t>
  </si>
  <si>
    <t>W21</t>
  </si>
  <si>
    <t>W22</t>
  </si>
  <si>
    <t>W23</t>
  </si>
  <si>
    <t>W24</t>
  </si>
  <si>
    <t>Default</t>
  </si>
  <si>
    <t>Custom</t>
  </si>
  <si>
    <t>Final</t>
  </si>
  <si>
    <t>Req</t>
  </si>
  <si>
    <t>Development &amp; Deployment</t>
  </si>
  <si>
    <t>Overheads</t>
  </si>
  <si>
    <t>Hrs</t>
  </si>
  <si>
    <t>BA</t>
  </si>
  <si>
    <t>Arc</t>
  </si>
  <si>
    <t>TM</t>
  </si>
  <si>
    <t>Arch</t>
  </si>
  <si>
    <t>PL/TL</t>
  </si>
  <si>
    <t>Considering 4 days deployment</t>
  </si>
  <si>
    <t>Considering 5 days deployment</t>
  </si>
  <si>
    <t>Considering 7 days deployment</t>
  </si>
  <si>
    <t>Estimation Adjustment Factor</t>
  </si>
  <si>
    <t>Adjustment Factor</t>
  </si>
  <si>
    <t>Naico Standards</t>
  </si>
  <si>
    <t>Parameter</t>
  </si>
  <si>
    <t>Adjustment Factor %</t>
  </si>
  <si>
    <t>MSSQL,MySQL</t>
  </si>
  <si>
    <t xml:space="preserve">C# , PHP </t>
  </si>
  <si>
    <t>Backend Platform Used</t>
  </si>
  <si>
    <t>ASP.Net, PHP</t>
  </si>
  <si>
    <t>Front end Platform Used</t>
  </si>
  <si>
    <t>ASP.Net, PHP, Flex</t>
  </si>
  <si>
    <t>ORM Tool used</t>
  </si>
  <si>
    <t>Nhibernate, Naico ORM</t>
  </si>
  <si>
    <t>Front end Architectures Used</t>
  </si>
  <si>
    <t>HTML and Flex Flurine Cairncong-25%</t>
  </si>
  <si>
    <t>Server side Architecture Used</t>
  </si>
  <si>
    <t>ASP.Net MVC2</t>
  </si>
  <si>
    <t>Overall Architecture Complexity</t>
  </si>
  <si>
    <t>Distributed Environment Factor Complexity</t>
  </si>
  <si>
    <t>Multiple server deployment eg.AflexDoc</t>
  </si>
  <si>
    <t>Maximum cuncurrent users</t>
  </si>
  <si>
    <t>0-50,51-100,101+</t>
  </si>
  <si>
    <t>Performance Requirements</t>
  </si>
  <si>
    <t>Based on client requirements</t>
  </si>
  <si>
    <t>Based on client requirements eg. Ease of new feature addion, integration with related systems etc.</t>
  </si>
  <si>
    <t>Deployment Requirements</t>
  </si>
  <si>
    <t>Documentation Requirements</t>
  </si>
  <si>
    <t>Project Plan, Test plan, Tracebility Matrix, Installation notes, Delivery Walk throughs (Help documents etc)</t>
  </si>
  <si>
    <t>End User Expertise Level</t>
  </si>
  <si>
    <t xml:space="preserve">Remote dependency factor </t>
  </si>
  <si>
    <t>Eg. Ivincci (accessing St. Luke servers)</t>
  </si>
  <si>
    <t xml:space="preserve">Dev, QA, Stage, Production, Client </t>
  </si>
  <si>
    <t>Support for other languages</t>
  </si>
  <si>
    <t>Right to Left Orientation Support</t>
  </si>
  <si>
    <t>Support for RTL</t>
  </si>
  <si>
    <t>Function Point Adjustment Factor</t>
  </si>
  <si>
    <t>UI Functionalities 
Weightage</t>
  </si>
  <si>
    <t>Simple Controls</t>
  </si>
  <si>
    <t>Medium Complex Controls</t>
  </si>
  <si>
    <t>High Complex Controls</t>
  </si>
  <si>
    <t>Data Field Queries</t>
  </si>
  <si>
    <t>Table Queries</t>
  </si>
  <si>
    <t>Simple Search Fields</t>
  </si>
  <si>
    <t>Complex Search Fields</t>
  </si>
  <si>
    <t>Web Page Implementation
Weightage</t>
  </si>
  <si>
    <t>Data Base Design
Weightage</t>
  </si>
  <si>
    <t>Content Boxes</t>
  </si>
  <si>
    <t>Data Fields</t>
  </si>
  <si>
    <t>Banners</t>
  </si>
  <si>
    <t>Simple Tables</t>
  </si>
  <si>
    <t>Animations</t>
  </si>
  <si>
    <t>Mid Complex Tables</t>
  </si>
  <si>
    <t>Graphical Images</t>
  </si>
  <si>
    <t>High Complex Tables</t>
  </si>
  <si>
    <t>Forms</t>
  </si>
  <si>
    <t>Average fields in a form</t>
  </si>
  <si>
    <t>Simple Menu</t>
  </si>
  <si>
    <t>Complex Menu</t>
  </si>
  <si>
    <t>DB Queries</t>
  </si>
  <si>
    <t>Sr. Dev</t>
  </si>
  <si>
    <t>Development Overhead</t>
  </si>
  <si>
    <t>23/12/2021</t>
  </si>
  <si>
    <t>Ramesh K P</t>
  </si>
  <si>
    <t>Server Communication</t>
  </si>
  <si>
    <t>Establish Communication with the server</t>
  </si>
  <si>
    <t>Send Data from the device to the server</t>
  </si>
  <si>
    <t>Communication between sensors and Board using RS-485 interface</t>
  </si>
  <si>
    <t>small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</si>
</sst>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7" formatCode="&quot;$&quot;#,##0.00_);\(&quot;$&quot;#,##0.00\)"/>
    <numFmt numFmtId="43" formatCode="_(* #,##0.00_);_(* \(#,##0.00\);_(* &quot;-&quot;??_);_(@_)"/>
    <numFmt numFmtId="164" formatCode="[$-4009]0%"/>
    <numFmt numFmtId="165" formatCode="#,##0.00;[Red]#,##0.00"/>
    <numFmt numFmtId="166" formatCode="[$-4009]#,##0.00"/>
    <numFmt numFmtId="167" formatCode="[$-4009]#,##0"/>
    <numFmt numFmtId="168" formatCode="0;[Red]0"/>
    <numFmt numFmtId="169" formatCode="d/mmm/yyyy"/>
    <numFmt numFmtId="170" formatCode="[$-4009]#,##0.0"/>
    <numFmt numFmtId="171" formatCode="_ * #,##0_ ;_ * \-#,##0_ ;_ * &quot;-&quot;??_ ;_ @_ "/>
  </numFmts>
  <fonts count="45">
    <font>
      <sz val="11"/>
      <color theme="1"/>
      <name val="Calibri"/>
      <charset val="134"/>
      <scheme val="minor"/>
    </font>
    <font>
      <sz val="10"/>
      <name val="Arial"/>
      <charset val="134"/>
    </font>
    <font>
      <b/>
      <sz val="10"/>
      <color indexed="8"/>
      <name val="Book Antiqua"/>
      <charset val="134"/>
    </font>
    <font>
      <sz val="10"/>
      <color indexed="8"/>
      <name val="Book Antiqua"/>
      <charset val="134"/>
    </font>
    <font>
      <sz val="10"/>
      <color theme="1"/>
      <name val="Book Antiqua"/>
      <charset val="134"/>
    </font>
    <font>
      <sz val="10"/>
      <name val="Book Antiqua"/>
      <charset val="134"/>
    </font>
    <font>
      <b/>
      <sz val="10"/>
      <name val="Book Antiqua"/>
      <charset val="134"/>
    </font>
    <font>
      <sz val="11"/>
      <name val="Calibri"/>
      <charset val="134"/>
      <scheme val="minor"/>
    </font>
    <font>
      <b/>
      <sz val="11"/>
      <name val="Book Antiqua"/>
      <charset val="134"/>
    </font>
    <font>
      <sz val="11"/>
      <color theme="1"/>
      <name val="Book Antiqua"/>
      <charset val="134"/>
    </font>
    <font>
      <sz val="11"/>
      <color indexed="8"/>
      <name val="Calibri"/>
      <charset val="134"/>
    </font>
    <font>
      <sz val="11"/>
      <name val="Book Antiqua"/>
      <charset val="134"/>
    </font>
    <font>
      <b/>
      <sz val="11"/>
      <color theme="1"/>
      <name val="Book Antiqua"/>
      <charset val="134"/>
    </font>
    <font>
      <b/>
      <sz val="11"/>
      <color theme="1"/>
      <name val="Calibri"/>
      <charset val="134"/>
      <scheme val="minor"/>
    </font>
    <font>
      <sz val="8"/>
      <color theme="1"/>
      <name val="Book Antiqua"/>
      <charset val="134"/>
    </font>
    <font>
      <b/>
      <sz val="11"/>
      <color rgb="FFFFFFFF"/>
      <name val="Book Antiqua"/>
      <charset val="134"/>
    </font>
    <font>
      <b/>
      <sz val="11"/>
      <color rgb="FF000000"/>
      <name val="Book Antiqua"/>
      <charset val="134"/>
    </font>
    <font>
      <sz val="11"/>
      <color rgb="FF000000"/>
      <name val="Book Antiqua"/>
      <charset val="134"/>
    </font>
    <font>
      <b/>
      <sz val="11"/>
      <color indexed="9"/>
      <name val="Book Antiqua"/>
      <charset val="1"/>
    </font>
    <font>
      <b/>
      <sz val="11"/>
      <color indexed="8"/>
      <name val="Book Antiqua"/>
      <charset val="134"/>
    </font>
    <font>
      <sz val="11"/>
      <color indexed="8"/>
      <name val="Book Antiqua"/>
      <charset val="1"/>
    </font>
    <font>
      <b/>
      <sz val="11"/>
      <color rgb="FF000000"/>
      <name val="Calibri"/>
      <charset val="134"/>
    </font>
    <font>
      <b/>
      <sz val="12"/>
      <color rgb="FF000000"/>
      <name val="Book Antiqua"/>
      <charset val="134"/>
    </font>
    <font>
      <b/>
      <sz val="10"/>
      <color rgb="FF000000"/>
      <name val="Book Antiqua"/>
      <charset val="134"/>
    </font>
    <font>
      <sz val="10"/>
      <color rgb="FF000000"/>
      <name val="Book Antiqua"/>
      <charset val="134"/>
    </font>
    <font>
      <b/>
      <sz val="10"/>
      <color theme="1"/>
      <name val="Book Antiqua"/>
      <charset val="134"/>
    </font>
    <font>
      <sz val="11"/>
      <color rgb="FF000000"/>
      <name val="Calibri"/>
      <charset val="134"/>
    </font>
    <font>
      <b/>
      <sz val="11"/>
      <color theme="0"/>
      <name val="Book Antiqua"/>
      <charset val="134"/>
    </font>
    <font>
      <sz val="11"/>
      <color theme="1"/>
      <name val="Arial"/>
      <charset val="134"/>
    </font>
    <font>
      <b/>
      <sz val="11"/>
      <color theme="1"/>
      <name val="Arial"/>
      <charset val="134"/>
    </font>
    <font>
      <b/>
      <sz val="12"/>
      <color theme="1"/>
      <name val="Book Antiqua"/>
      <charset val="134"/>
    </font>
    <font>
      <sz val="12"/>
      <name val="Book Antiqua"/>
      <charset val="134"/>
    </font>
    <font>
      <sz val="12"/>
      <color theme="1"/>
      <name val="Calibri"/>
      <charset val="134"/>
      <scheme val="minor"/>
    </font>
    <font>
      <b/>
      <sz val="14"/>
      <color indexed="8"/>
      <name val="Book Antiqua"/>
      <charset val="134"/>
    </font>
    <font>
      <b/>
      <sz val="14"/>
      <color theme="1"/>
      <name val="Calibri"/>
      <charset val="134"/>
      <scheme val="minor"/>
    </font>
    <font>
      <sz val="10"/>
      <color theme="1"/>
      <name val="Calibri"/>
      <charset val="134"/>
      <scheme val="minor"/>
    </font>
    <font>
      <sz val="11"/>
      <color theme="1"/>
      <name val="Calibri"/>
      <charset val="134"/>
      <scheme val="minor"/>
    </font>
    <font>
      <sz val="11"/>
      <color rgb="FFFF0000"/>
      <name val="Book Antiqua"/>
      <charset val="134"/>
    </font>
    <font>
      <sz val="12"/>
      <color rgb="FF000000"/>
      <name val="Book Antiqua"/>
      <charset val="134"/>
    </font>
    <font>
      <b/>
      <sz val="9"/>
      <color rgb="FF000000"/>
      <name val="Arial"/>
      <charset val="134"/>
    </font>
    <font>
      <sz val="9"/>
      <color rgb="FF000000"/>
      <name val="Arial"/>
      <charset val="134"/>
    </font>
    <font>
      <b/>
      <sz val="8"/>
      <name val="Tahoma"/>
      <charset val="134"/>
    </font>
    <font>
      <sz val="8"/>
      <name val="Tahoma"/>
      <charset val="134"/>
    </font>
    <font>
      <b/>
      <sz val="11"/>
      <color theme="1"/>
      <name val="Calibri"/>
      <family val="2"/>
      <scheme val="minor"/>
    </font>
    <font>
      <sz val="11"/>
      <color theme="1"/>
      <name val="Book Antiqua"/>
      <family val="1"/>
    </font>
  </fonts>
  <fills count="50">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FFFF99"/>
        <bgColor indexed="64"/>
      </patternFill>
    </fill>
    <fill>
      <patternFill patternType="solid">
        <fgColor theme="6" tint="0.39994506668294322"/>
        <bgColor indexed="64"/>
      </patternFill>
    </fill>
    <fill>
      <patternFill patternType="solid">
        <fgColor theme="4" tint="0.79995117038483843"/>
        <bgColor indexed="64"/>
      </patternFill>
    </fill>
    <fill>
      <patternFill patternType="solid">
        <fgColor theme="9" tint="0.59999389629810485"/>
        <bgColor indexed="64"/>
      </patternFill>
    </fill>
    <fill>
      <patternFill patternType="solid">
        <fgColor theme="3" tint="0.79995117038483843"/>
        <bgColor indexed="64"/>
      </patternFill>
    </fill>
    <fill>
      <patternFill patternType="solid">
        <fgColor rgb="FFFFFF00"/>
        <bgColor indexed="64"/>
      </patternFill>
    </fill>
    <fill>
      <patternFill patternType="solid">
        <fgColor theme="6" tint="0.79995117038483843"/>
        <bgColor indexed="64"/>
      </patternFill>
    </fill>
    <fill>
      <patternFill patternType="solid">
        <fgColor theme="6" tint="-0.249977111117893"/>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7" tint="0.59999389629810485"/>
        <bgColor indexed="64"/>
      </patternFill>
    </fill>
    <fill>
      <patternFill patternType="solid">
        <fgColor theme="8" tint="0.39994506668294322"/>
        <bgColor indexed="64"/>
      </patternFill>
    </fill>
    <fill>
      <patternFill patternType="solid">
        <fgColor rgb="FFC00000"/>
        <bgColor indexed="64"/>
      </patternFill>
    </fill>
    <fill>
      <patternFill patternType="solid">
        <fgColor rgb="FF92D050"/>
        <bgColor indexed="64"/>
      </patternFill>
    </fill>
    <fill>
      <patternFill patternType="solid">
        <fgColor rgb="FFFDEADA"/>
        <bgColor rgb="FFEAF1DD"/>
      </patternFill>
    </fill>
    <fill>
      <patternFill patternType="solid">
        <fgColor rgb="FFDCE6F2"/>
        <bgColor rgb="FFDBEEF4"/>
      </patternFill>
    </fill>
    <fill>
      <patternFill patternType="solid">
        <fgColor rgb="FF664E82"/>
        <bgColor rgb="FF376092"/>
      </patternFill>
    </fill>
    <fill>
      <patternFill patternType="solid">
        <fgColor rgb="FF95B3D7"/>
        <bgColor rgb="FF8EB4E3"/>
      </patternFill>
    </fill>
    <fill>
      <patternFill patternType="solid">
        <fgColor rgb="FF376092"/>
        <bgColor rgb="FF664E82"/>
      </patternFill>
    </fill>
    <fill>
      <patternFill patternType="solid">
        <fgColor rgb="FFF5F8EE"/>
        <bgColor rgb="FFFFFFFF"/>
      </patternFill>
    </fill>
    <fill>
      <patternFill patternType="solid">
        <fgColor rgb="FFEAF1DD"/>
        <bgColor rgb="FFF5F8EE"/>
      </patternFill>
    </fill>
    <fill>
      <patternFill patternType="solid">
        <fgColor rgb="FF8EB4E3"/>
        <bgColor rgb="FF95B3D7"/>
      </patternFill>
    </fill>
    <fill>
      <patternFill patternType="solid">
        <fgColor rgb="FFFCD5B5"/>
        <bgColor rgb="FFFDEADA"/>
      </patternFill>
    </fill>
    <fill>
      <patternFill patternType="solid">
        <fgColor rgb="FFFAC090"/>
        <bgColor rgb="FFFCD5B5"/>
      </patternFill>
    </fill>
    <fill>
      <patternFill patternType="solid">
        <fgColor theme="9" tint="0.79995117038483843"/>
        <bgColor indexed="64"/>
      </patternFill>
    </fill>
    <fill>
      <patternFill patternType="solid">
        <fgColor rgb="FF664E82"/>
        <bgColor indexed="64"/>
      </patternFill>
    </fill>
    <fill>
      <patternFill patternType="solid">
        <fgColor theme="4" tint="0.39994506668294322"/>
        <bgColor indexed="64"/>
      </patternFill>
    </fill>
    <fill>
      <patternFill patternType="solid">
        <fgColor theme="4" tint="-0.249977111117893"/>
        <bgColor indexed="64"/>
      </patternFill>
    </fill>
    <fill>
      <patternFill patternType="solid">
        <fgColor rgb="FFF5F8EE"/>
        <bgColor indexed="64"/>
      </patternFill>
    </fill>
    <fill>
      <patternFill patternType="solid">
        <fgColor rgb="FFEAF1DD"/>
        <bgColor indexed="64"/>
      </patternFill>
    </fill>
    <fill>
      <patternFill patternType="solid">
        <fgColor theme="9" tint="0.39994506668294322"/>
        <bgColor indexed="64"/>
      </patternFill>
    </fill>
    <fill>
      <patternFill patternType="solid">
        <fgColor indexed="54"/>
        <bgColor indexed="62"/>
      </patternFill>
    </fill>
    <fill>
      <patternFill patternType="solid">
        <fgColor indexed="24"/>
        <bgColor indexed="44"/>
      </patternFill>
    </fill>
    <fill>
      <patternFill patternType="solid">
        <fgColor theme="6" tint="0.59999389629810485"/>
        <bgColor indexed="64"/>
      </patternFill>
    </fill>
    <fill>
      <patternFill patternType="solid">
        <fgColor theme="4" tint="0.59999389629810485"/>
        <bgColor indexed="64"/>
      </patternFill>
    </fill>
    <fill>
      <patternFill patternType="solid">
        <fgColor indexed="62"/>
        <bgColor indexed="54"/>
      </patternFill>
    </fill>
    <fill>
      <patternFill patternType="solid">
        <fgColor rgb="FF8EB4E3"/>
        <bgColor rgb="FF8EB4E3"/>
      </patternFill>
    </fill>
    <fill>
      <patternFill patternType="solid">
        <fgColor theme="0" tint="-0.249977111117893"/>
        <bgColor indexed="64"/>
      </patternFill>
    </fill>
    <fill>
      <patternFill patternType="solid">
        <fgColor theme="5" tint="0.39994506668294322"/>
        <bgColor indexed="64"/>
      </patternFill>
    </fill>
    <fill>
      <patternFill patternType="solid">
        <fgColor theme="9"/>
        <bgColor indexed="64"/>
      </patternFill>
    </fill>
    <fill>
      <patternFill patternType="solid">
        <fgColor rgb="FFDBEEF4"/>
        <bgColor rgb="FFDBEEF4"/>
      </patternFill>
    </fill>
    <fill>
      <patternFill patternType="solid">
        <fgColor theme="8" tint="0.79995117038483843"/>
        <bgColor indexed="64"/>
      </patternFill>
    </fill>
    <fill>
      <patternFill patternType="solid">
        <fgColor theme="3" tint="0.3999450666829432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8" tint="0.79998168889431442"/>
        <bgColor indexed="64"/>
      </patternFill>
    </fill>
  </fills>
  <borders count="94">
    <border>
      <left/>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thin">
        <color auto="1"/>
      </right>
      <top/>
      <bottom/>
      <diagonal/>
    </border>
    <border>
      <left style="thin">
        <color auto="1"/>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bottom style="thin">
        <color indexed="8"/>
      </bottom>
      <diagonal/>
    </border>
    <border>
      <left style="medium">
        <color auto="1"/>
      </left>
      <right/>
      <top style="medium">
        <color auto="1"/>
      </top>
      <bottom style="thin">
        <color rgb="FF000000"/>
      </bottom>
      <diagonal/>
    </border>
    <border>
      <left/>
      <right/>
      <top style="medium">
        <color auto="1"/>
      </top>
      <bottom style="thin">
        <color rgb="FF000000"/>
      </bottom>
      <diagonal/>
    </border>
    <border>
      <left style="medium">
        <color auto="1"/>
      </left>
      <right/>
      <top/>
      <bottom/>
      <diagonal/>
    </border>
    <border>
      <left style="medium">
        <color auto="1"/>
      </left>
      <right/>
      <top/>
      <bottom style="thin">
        <color rgb="FF000000"/>
      </bottom>
      <diagonal/>
    </border>
    <border>
      <left/>
      <right/>
      <top/>
      <bottom style="thin">
        <color rgb="FF000000"/>
      </bottom>
      <diagonal/>
    </border>
    <border>
      <left style="medium">
        <color auto="1"/>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auto="1"/>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auto="1"/>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auto="1"/>
      </left>
      <right style="thin">
        <color auto="1"/>
      </right>
      <top style="thin">
        <color auto="1"/>
      </top>
      <bottom/>
      <diagonal/>
    </border>
    <border>
      <left style="medium">
        <color auto="1"/>
      </left>
      <right style="thin">
        <color rgb="FF000000"/>
      </right>
      <top/>
      <bottom/>
      <diagonal/>
    </border>
    <border>
      <left style="thin">
        <color rgb="FF000000"/>
      </left>
      <right style="thin">
        <color rgb="FF000000"/>
      </right>
      <top/>
      <bottom/>
      <diagonal/>
    </border>
    <border>
      <left style="medium">
        <color auto="1"/>
      </left>
      <right style="thin">
        <color rgb="FF000000"/>
      </right>
      <top style="thin">
        <color rgb="FF000000"/>
      </top>
      <bottom style="medium">
        <color auto="1"/>
      </bottom>
      <diagonal/>
    </border>
    <border>
      <left style="thin">
        <color rgb="FF000000"/>
      </left>
      <right style="thin">
        <color rgb="FF000000"/>
      </right>
      <top style="thin">
        <color rgb="FF000000"/>
      </top>
      <bottom style="medium">
        <color auto="1"/>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rgb="FF000000"/>
      </right>
      <top/>
      <bottom style="thin">
        <color rgb="FF000000"/>
      </bottom>
      <diagonal/>
    </border>
    <border>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bottom style="thin">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style="thin">
        <color rgb="FF000000"/>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top/>
      <bottom style="thin">
        <color auto="1"/>
      </bottom>
      <diagonal/>
    </border>
    <border>
      <left/>
      <right style="medium">
        <color auto="1"/>
      </right>
      <top style="medium">
        <color auto="1"/>
      </top>
      <bottom style="medium">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medium">
        <color auto="1"/>
      </top>
      <bottom style="thin">
        <color rgb="FF000000"/>
      </bottom>
      <diagonal/>
    </border>
    <border>
      <left/>
      <right style="medium">
        <color auto="1"/>
      </right>
      <top/>
      <bottom/>
      <diagonal/>
    </border>
    <border>
      <left/>
      <right style="medium">
        <color auto="1"/>
      </right>
      <top/>
      <bottom style="thin">
        <color rgb="FF000000"/>
      </bottom>
      <diagonal/>
    </border>
    <border>
      <left style="thin">
        <color rgb="FF000000"/>
      </left>
      <right style="medium">
        <color auto="1"/>
      </right>
      <top/>
      <bottom style="thin">
        <color rgb="FF000000"/>
      </bottom>
      <diagonal/>
    </border>
    <border>
      <left style="thin">
        <color rgb="FF000000"/>
      </left>
      <right style="medium">
        <color auto="1"/>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medium">
        <color auto="1"/>
      </bottom>
      <diagonal/>
    </border>
    <border>
      <left style="thin">
        <color rgb="FF000000"/>
      </left>
      <right style="medium">
        <color auto="1"/>
      </right>
      <top style="thin">
        <color rgb="FF000000"/>
      </top>
      <bottom style="medium">
        <color auto="1"/>
      </bottom>
      <diagonal/>
    </border>
    <border>
      <left/>
      <right style="thin">
        <color auto="1"/>
      </right>
      <top/>
      <bottom/>
      <diagonal/>
    </border>
    <border>
      <left style="medium">
        <color auto="1"/>
      </left>
      <right/>
      <top style="thin">
        <color auto="1"/>
      </top>
      <bottom style="thin">
        <color auto="1"/>
      </bottom>
      <diagonal/>
    </border>
  </borders>
  <cellStyleXfs count="14">
    <xf numFmtId="0" fontId="0" fillId="0" borderId="0"/>
    <xf numFmtId="43" fontId="36" fillId="0" borderId="0" applyFont="0" applyFill="0" applyBorder="0" applyAlignment="0" applyProtection="0"/>
    <xf numFmtId="9" fontId="36" fillId="0" borderId="0" applyFont="0" applyFill="0" applyBorder="0" applyAlignment="0" applyProtection="0"/>
    <xf numFmtId="0" fontId="36" fillId="0" borderId="0"/>
    <xf numFmtId="0" fontId="10" fillId="0" borderId="0"/>
    <xf numFmtId="0" fontId="36" fillId="0" borderId="0"/>
    <xf numFmtId="0" fontId="1" fillId="0" borderId="0"/>
    <xf numFmtId="0" fontId="1" fillId="0" borderId="0"/>
    <xf numFmtId="0" fontId="36" fillId="0" borderId="0"/>
    <xf numFmtId="164" fontId="26" fillId="0" borderId="0"/>
    <xf numFmtId="0" fontId="10" fillId="0" borderId="0"/>
    <xf numFmtId="0" fontId="10" fillId="0" borderId="0"/>
    <xf numFmtId="0" fontId="36" fillId="0" borderId="0"/>
    <xf numFmtId="0" fontId="1" fillId="0" borderId="0"/>
  </cellStyleXfs>
  <cellXfs count="470">
    <xf numFmtId="0" fontId="0" fillId="0" borderId="0" xfId="0"/>
    <xf numFmtId="0" fontId="1" fillId="0" borderId="0" xfId="7"/>
    <xf numFmtId="0" fontId="2" fillId="2" borderId="1" xfId="10" applyFont="1" applyFill="1" applyBorder="1" applyAlignment="1">
      <alignment wrapText="1"/>
    </xf>
    <xf numFmtId="0" fontId="3" fillId="2" borderId="2" xfId="10" applyFont="1" applyFill="1" applyBorder="1"/>
    <xf numFmtId="0" fontId="3" fillId="0" borderId="0" xfId="10" applyFont="1" applyFill="1" applyBorder="1" applyAlignment="1">
      <alignment wrapText="1"/>
    </xf>
    <xf numFmtId="0" fontId="3" fillId="0" borderId="0" xfId="10" applyFont="1" applyFill="1" applyBorder="1"/>
    <xf numFmtId="0" fontId="4" fillId="0" borderId="3" xfId="0" applyFont="1" applyBorder="1"/>
    <xf numFmtId="0" fontId="4" fillId="0" borderId="4" xfId="0" applyFont="1" applyBorder="1"/>
    <xf numFmtId="0" fontId="5" fillId="0" borderId="0" xfId="10" applyFont="1" applyFill="1" applyBorder="1" applyAlignment="1" applyProtection="1">
      <alignment wrapText="1"/>
    </xf>
    <xf numFmtId="0" fontId="5" fillId="0" borderId="3" xfId="0" applyFont="1" applyFill="1" applyBorder="1" applyAlignment="1" applyProtection="1">
      <alignment wrapText="1"/>
    </xf>
    <xf numFmtId="0" fontId="5" fillId="0" borderId="5" xfId="0" applyFont="1" applyFill="1" applyBorder="1" applyAlignment="1" applyProtection="1">
      <alignment wrapText="1"/>
    </xf>
    <xf numFmtId="0" fontId="4" fillId="0" borderId="6" xfId="0" applyFont="1" applyBorder="1"/>
    <xf numFmtId="0" fontId="6" fillId="2" borderId="7" xfId="10" applyFont="1" applyFill="1" applyBorder="1" applyAlignment="1" applyProtection="1">
      <alignment wrapText="1"/>
    </xf>
    <xf numFmtId="0" fontId="5" fillId="2" borderId="8" xfId="10" applyFont="1" applyFill="1" applyBorder="1" applyAlignment="1" applyProtection="1">
      <alignment wrapText="1"/>
    </xf>
    <xf numFmtId="0" fontId="5" fillId="0" borderId="3" xfId="10" applyFont="1" applyFill="1" applyBorder="1" applyAlignment="1" applyProtection="1">
      <alignment wrapText="1"/>
    </xf>
    <xf numFmtId="0" fontId="3" fillId="0" borderId="4" xfId="10" applyFont="1" applyFill="1" applyBorder="1"/>
    <xf numFmtId="0" fontId="4" fillId="0" borderId="9" xfId="0" applyFont="1" applyBorder="1"/>
    <xf numFmtId="0" fontId="4" fillId="0" borderId="10" xfId="0" applyFont="1" applyBorder="1"/>
    <xf numFmtId="0" fontId="5" fillId="0" borderId="11" xfId="0" applyFont="1" applyFill="1" applyBorder="1" applyAlignment="1" applyProtection="1">
      <alignment wrapText="1"/>
    </xf>
    <xf numFmtId="0" fontId="4" fillId="0" borderId="12" xfId="0" applyFont="1" applyBorder="1"/>
    <xf numFmtId="0" fontId="5" fillId="0" borderId="0" xfId="10" applyFont="1" applyFill="1" applyBorder="1" applyAlignment="1" applyProtection="1">
      <alignment vertical="center" wrapText="1"/>
    </xf>
    <xf numFmtId="0" fontId="5" fillId="0" borderId="5" xfId="10" applyFont="1" applyFill="1" applyBorder="1" applyAlignment="1" applyProtection="1">
      <alignment wrapText="1"/>
    </xf>
    <xf numFmtId="0" fontId="3" fillId="0" borderId="6" xfId="10" applyFont="1" applyFill="1" applyBorder="1"/>
    <xf numFmtId="0" fontId="7" fillId="3" borderId="0" xfId="0" applyFont="1" applyFill="1" applyAlignment="1">
      <alignment wrapText="1"/>
    </xf>
    <xf numFmtId="0" fontId="0" fillId="0" borderId="0" xfId="0" applyFont="1" applyAlignment="1">
      <alignment wrapText="1"/>
    </xf>
    <xf numFmtId="0" fontId="8" fillId="4" borderId="13" xfId="0" applyFont="1" applyFill="1" applyBorder="1" applyAlignment="1" applyProtection="1">
      <alignment wrapText="1"/>
    </xf>
    <xf numFmtId="0" fontId="8" fillId="4" borderId="14" xfId="0" applyFont="1" applyFill="1" applyBorder="1" applyAlignment="1" applyProtection="1">
      <alignment wrapText="1"/>
    </xf>
    <xf numFmtId="0" fontId="8" fillId="4" borderId="15" xfId="0" applyFont="1" applyFill="1" applyBorder="1" applyAlignment="1" applyProtection="1">
      <alignment wrapText="1"/>
    </xf>
    <xf numFmtId="0" fontId="9" fillId="4" borderId="13" xfId="0" applyFont="1" applyFill="1" applyBorder="1" applyAlignment="1" applyProtection="1">
      <alignment wrapText="1"/>
    </xf>
    <xf numFmtId="0" fontId="9" fillId="4" borderId="14" xfId="0" applyFont="1" applyFill="1" applyBorder="1" applyAlignment="1" applyProtection="1">
      <alignment wrapText="1"/>
    </xf>
    <xf numFmtId="0" fontId="9" fillId="4" borderId="15" xfId="0" applyFont="1" applyFill="1" applyBorder="1" applyAlignment="1" applyProtection="1">
      <alignment wrapText="1"/>
    </xf>
    <xf numFmtId="0" fontId="8" fillId="4" borderId="16" xfId="0" applyFont="1" applyFill="1" applyBorder="1" applyAlignment="1" applyProtection="1">
      <alignment wrapText="1"/>
    </xf>
    <xf numFmtId="0" fontId="10" fillId="0" borderId="0" xfId="10" applyFont="1" applyAlignment="1">
      <alignment wrapText="1"/>
    </xf>
    <xf numFmtId="0" fontId="9" fillId="0" borderId="16" xfId="0" applyFont="1" applyFill="1" applyBorder="1" applyAlignment="1" applyProtection="1">
      <alignment wrapText="1"/>
    </xf>
    <xf numFmtId="0" fontId="11" fillId="3" borderId="16" xfId="0" applyFont="1" applyFill="1" applyBorder="1" applyAlignment="1" applyProtection="1">
      <alignment wrapText="1"/>
    </xf>
    <xf numFmtId="0" fontId="11" fillId="0" borderId="16" xfId="0" applyFont="1" applyFill="1" applyBorder="1" applyAlignment="1" applyProtection="1">
      <alignment wrapText="1"/>
    </xf>
    <xf numFmtId="0" fontId="9" fillId="4" borderId="16" xfId="0" applyFont="1" applyFill="1" applyBorder="1" applyAlignment="1" applyProtection="1">
      <alignment horizontal="center" wrapText="1"/>
    </xf>
    <xf numFmtId="0" fontId="12" fillId="0" borderId="13" xfId="0" applyFont="1" applyFill="1" applyBorder="1" applyAlignment="1" applyProtection="1">
      <alignment wrapText="1"/>
    </xf>
    <xf numFmtId="0" fontId="12" fillId="0" borderId="14" xfId="0" applyFont="1" applyFill="1" applyBorder="1" applyAlignment="1" applyProtection="1">
      <alignment wrapText="1"/>
    </xf>
    <xf numFmtId="0" fontId="12" fillId="4" borderId="13" xfId="0" applyFont="1" applyFill="1" applyBorder="1" applyAlignment="1" applyProtection="1">
      <alignment wrapText="1"/>
    </xf>
    <xf numFmtId="0" fontId="12" fillId="6" borderId="16" xfId="0" applyFont="1" applyFill="1" applyBorder="1" applyAlignment="1" applyProtection="1">
      <alignment wrapText="1"/>
    </xf>
    <xf numFmtId="0" fontId="0" fillId="5" borderId="16" xfId="0" applyFill="1" applyBorder="1" applyAlignment="1"/>
    <xf numFmtId="0" fontId="0" fillId="2" borderId="17" xfId="0" applyFill="1" applyBorder="1" applyAlignment="1">
      <alignment horizontal="right"/>
    </xf>
    <xf numFmtId="0" fontId="0" fillId="7" borderId="16" xfId="0" applyFill="1" applyBorder="1"/>
    <xf numFmtId="0" fontId="0" fillId="3" borderId="16" xfId="0" applyFill="1" applyBorder="1" applyProtection="1">
      <protection locked="0"/>
    </xf>
    <xf numFmtId="0" fontId="9" fillId="0" borderId="16" xfId="0" applyFont="1" applyFill="1" applyBorder="1" applyAlignment="1" applyProtection="1">
      <alignment horizontal="right" wrapText="1"/>
    </xf>
    <xf numFmtId="0" fontId="13" fillId="9" borderId="16" xfId="0" applyFont="1" applyFill="1" applyBorder="1"/>
    <xf numFmtId="0" fontId="0" fillId="2" borderId="16" xfId="0" applyFill="1" applyBorder="1" applyAlignment="1">
      <alignment horizontal="right"/>
    </xf>
    <xf numFmtId="0" fontId="0" fillId="2" borderId="0" xfId="0" applyFill="1" applyBorder="1" applyAlignment="1">
      <alignment horizontal="right"/>
    </xf>
    <xf numFmtId="0" fontId="0" fillId="8" borderId="16" xfId="0" applyFill="1" applyBorder="1" applyAlignment="1">
      <alignment horizontal="center"/>
    </xf>
    <xf numFmtId="0" fontId="0" fillId="0" borderId="16" xfId="0" applyBorder="1" applyAlignment="1">
      <alignment horizontal="center"/>
    </xf>
    <xf numFmtId="0" fontId="0" fillId="9" borderId="16" xfId="0" applyFill="1" applyBorder="1"/>
    <xf numFmtId="0" fontId="0" fillId="0" borderId="16" xfId="0" applyBorder="1"/>
    <xf numFmtId="9" fontId="0" fillId="0" borderId="16" xfId="0" applyNumberFormat="1" applyBorder="1"/>
    <xf numFmtId="9" fontId="0" fillId="0" borderId="16" xfId="0" applyNumberFormat="1" applyFill="1" applyBorder="1"/>
    <xf numFmtId="0" fontId="13" fillId="0" borderId="0" xfId="0" applyFont="1"/>
    <xf numFmtId="0" fontId="0" fillId="3" borderId="0" xfId="0" applyFill="1"/>
    <xf numFmtId="2" fontId="0" fillId="7" borderId="16" xfId="0" applyNumberFormat="1" applyFill="1" applyBorder="1"/>
    <xf numFmtId="0" fontId="0" fillId="5" borderId="13" xfId="0" applyFill="1" applyBorder="1" applyAlignment="1"/>
    <xf numFmtId="0" fontId="9" fillId="0" borderId="0" xfId="0" applyFont="1"/>
    <xf numFmtId="0" fontId="9" fillId="0" borderId="0" xfId="0" applyFont="1" applyAlignment="1">
      <alignment wrapText="1"/>
    </xf>
    <xf numFmtId="0" fontId="9" fillId="2" borderId="16" xfId="0" applyFont="1" applyFill="1" applyBorder="1"/>
    <xf numFmtId="0" fontId="9" fillId="2" borderId="16" xfId="0" applyFont="1" applyFill="1" applyBorder="1" applyAlignment="1">
      <alignment wrapText="1"/>
    </xf>
    <xf numFmtId="0" fontId="14" fillId="7" borderId="16" xfId="0" applyFont="1" applyFill="1" applyBorder="1"/>
    <xf numFmtId="0" fontId="9" fillId="0" borderId="16" xfId="0" applyFont="1" applyBorder="1"/>
    <xf numFmtId="0" fontId="9" fillId="0" borderId="18" xfId="0" applyFont="1" applyBorder="1" applyAlignment="1">
      <alignment wrapText="1"/>
    </xf>
    <xf numFmtId="0" fontId="9" fillId="12" borderId="18" xfId="0" applyFont="1" applyFill="1" applyBorder="1"/>
    <xf numFmtId="0" fontId="9" fillId="13" borderId="18" xfId="0" applyFont="1" applyFill="1" applyBorder="1"/>
    <xf numFmtId="0" fontId="9" fillId="0" borderId="23" xfId="0" applyFont="1" applyBorder="1"/>
    <xf numFmtId="0" fontId="9" fillId="0" borderId="16" xfId="0" applyFont="1" applyBorder="1" applyAlignment="1">
      <alignment wrapText="1"/>
    </xf>
    <xf numFmtId="0" fontId="9" fillId="0" borderId="27" xfId="0" applyFont="1" applyBorder="1"/>
    <xf numFmtId="0" fontId="9" fillId="12" borderId="23" xfId="0" applyFont="1" applyFill="1" applyBorder="1"/>
    <xf numFmtId="0" fontId="9" fillId="13" borderId="23" xfId="0" applyFont="1" applyFill="1" applyBorder="1"/>
    <xf numFmtId="0" fontId="12" fillId="0" borderId="16" xfId="0" applyFont="1" applyBorder="1"/>
    <xf numFmtId="0" fontId="9" fillId="0" borderId="29" xfId="0" applyFont="1" applyBorder="1" applyAlignment="1">
      <alignment vertical="center" wrapText="1"/>
    </xf>
    <xf numFmtId="0" fontId="9" fillId="0" borderId="29" xfId="0" applyFont="1" applyBorder="1"/>
    <xf numFmtId="0" fontId="9" fillId="0" borderId="27" xfId="0" applyFont="1" applyBorder="1" applyAlignment="1">
      <alignment textRotation="90"/>
    </xf>
    <xf numFmtId="0" fontId="9" fillId="0" borderId="2" xfId="0" applyFont="1" applyBorder="1"/>
    <xf numFmtId="0" fontId="9" fillId="0" borderId="4" xfId="0" applyFont="1" applyBorder="1"/>
    <xf numFmtId="0" fontId="9" fillId="0" borderId="6" xfId="0" applyFont="1" applyBorder="1"/>
    <xf numFmtId="0" fontId="9" fillId="12" borderId="2" xfId="0" applyFont="1" applyFill="1" applyBorder="1"/>
    <xf numFmtId="0" fontId="9" fillId="16" borderId="23" xfId="0" applyFont="1" applyFill="1" applyBorder="1"/>
    <xf numFmtId="0" fontId="9" fillId="17" borderId="16" xfId="0" applyFont="1" applyFill="1" applyBorder="1"/>
    <xf numFmtId="0" fontId="9" fillId="12" borderId="16" xfId="0" applyFont="1" applyFill="1" applyBorder="1" applyAlignment="1">
      <alignment wrapText="1"/>
    </xf>
    <xf numFmtId="0" fontId="9" fillId="0" borderId="15" xfId="0" applyFont="1" applyBorder="1"/>
    <xf numFmtId="0" fontId="9" fillId="12" borderId="15" xfId="0" applyFont="1" applyFill="1" applyBorder="1" applyAlignment="1">
      <alignment wrapText="1"/>
    </xf>
    <xf numFmtId="0" fontId="0" fillId="18" borderId="0" xfId="0" applyFill="1" applyAlignment="1">
      <alignment horizontal="left"/>
    </xf>
    <xf numFmtId="0" fontId="0" fillId="18" borderId="0" xfId="0" applyFont="1" applyFill="1" applyAlignment="1">
      <alignment horizontal="right"/>
    </xf>
    <xf numFmtId="0" fontId="0" fillId="19" borderId="13" xfId="0" applyFill="1" applyBorder="1"/>
    <xf numFmtId="0" fontId="0" fillId="19" borderId="14" xfId="0" applyFont="1" applyFill="1" applyBorder="1"/>
    <xf numFmtId="0" fontId="0" fillId="19" borderId="15" xfId="0" applyFill="1" applyBorder="1"/>
    <xf numFmtId="0" fontId="15" fillId="20" borderId="16" xfId="0" applyFont="1" applyFill="1" applyBorder="1" applyAlignment="1">
      <alignment horizontal="left" vertical="center" wrapText="1"/>
    </xf>
    <xf numFmtId="0" fontId="15" fillId="20" borderId="16" xfId="0" applyFont="1" applyFill="1" applyBorder="1" applyAlignment="1">
      <alignment vertical="center" wrapText="1"/>
    </xf>
    <xf numFmtId="0" fontId="15" fillId="20" borderId="13" xfId="0" applyFont="1" applyFill="1" applyBorder="1" applyAlignment="1">
      <alignment horizontal="justify" vertical="center" wrapText="1"/>
    </xf>
    <xf numFmtId="0" fontId="0" fillId="21" borderId="13" xfId="0" applyFill="1" applyBorder="1" applyAlignment="1"/>
    <xf numFmtId="0" fontId="0" fillId="21" borderId="14" xfId="0" applyFill="1" applyBorder="1" applyAlignment="1"/>
    <xf numFmtId="0" fontId="0" fillId="21" borderId="15" xfId="0" applyFill="1" applyBorder="1" applyAlignment="1"/>
    <xf numFmtId="0" fontId="15" fillId="22" borderId="16" xfId="0" applyFont="1" applyFill="1" applyBorder="1" applyAlignment="1">
      <alignment horizontal="left" vertical="center" wrapText="1"/>
    </xf>
    <xf numFmtId="0" fontId="15" fillId="22" borderId="16" xfId="0" applyFont="1" applyFill="1" applyBorder="1" applyAlignment="1">
      <alignment vertical="center" wrapText="1"/>
    </xf>
    <xf numFmtId="0" fontId="15" fillId="22" borderId="13" xfId="0" applyFont="1" applyFill="1" applyBorder="1" applyAlignment="1">
      <alignment horizontal="justify" vertical="center" wrapText="1"/>
    </xf>
    <xf numFmtId="0" fontId="16" fillId="23" borderId="16" xfId="0" applyFont="1" applyFill="1" applyBorder="1" applyAlignment="1">
      <alignment vertical="center" wrapText="1"/>
    </xf>
    <xf numFmtId="0" fontId="17" fillId="23" borderId="16" xfId="0" applyFont="1" applyFill="1" applyBorder="1" applyAlignment="1">
      <alignment horizontal="justify" vertical="center" wrapText="1"/>
    </xf>
    <xf numFmtId="0" fontId="17" fillId="23" borderId="13" xfId="0" applyFont="1" applyFill="1" applyBorder="1" applyAlignment="1">
      <alignment horizontal="justify" vertical="center" wrapText="1"/>
    </xf>
    <xf numFmtId="0" fontId="17" fillId="24" borderId="16" xfId="0" applyFont="1" applyFill="1" applyBorder="1" applyAlignment="1">
      <alignment horizontal="justify" vertical="center" wrapText="1"/>
    </xf>
    <xf numFmtId="0" fontId="17" fillId="24" borderId="13" xfId="0" applyFont="1" applyFill="1" applyBorder="1" applyAlignment="1">
      <alignment vertical="center" wrapText="1"/>
    </xf>
    <xf numFmtId="0" fontId="16" fillId="24" borderId="16" xfId="0" applyFont="1" applyFill="1" applyBorder="1" applyAlignment="1">
      <alignment horizontal="right" vertical="center" wrapText="1"/>
    </xf>
    <xf numFmtId="0" fontId="16" fillId="23" borderId="16" xfId="0" applyFont="1" applyFill="1" applyBorder="1" applyAlignment="1">
      <alignment horizontal="left" vertical="center" wrapText="1"/>
    </xf>
    <xf numFmtId="0" fontId="17" fillId="23" borderId="16" xfId="0" applyFont="1" applyFill="1" applyBorder="1" applyAlignment="1">
      <alignment vertical="center" wrapText="1"/>
    </xf>
    <xf numFmtId="0" fontId="17" fillId="23" borderId="13" xfId="0" applyFont="1" applyFill="1" applyBorder="1" applyAlignment="1">
      <alignment vertical="center" wrapText="1"/>
    </xf>
    <xf numFmtId="0" fontId="16" fillId="24" borderId="16" xfId="0" applyFont="1" applyFill="1" applyBorder="1" applyAlignment="1">
      <alignment horizontal="left" vertical="center" wrapText="1"/>
    </xf>
    <xf numFmtId="0" fontId="17" fillId="24" borderId="13" xfId="0" applyFont="1" applyFill="1" applyBorder="1" applyAlignment="1">
      <alignment horizontal="justify" vertical="center" wrapText="1"/>
    </xf>
    <xf numFmtId="0" fontId="15" fillId="25" borderId="16" xfId="0" applyFont="1" applyFill="1" applyBorder="1" applyAlignment="1">
      <alignment horizontal="left" vertical="center" wrapText="1"/>
    </xf>
    <xf numFmtId="0" fontId="15" fillId="25" borderId="16" xfId="0" applyFont="1" applyFill="1" applyBorder="1" applyAlignment="1">
      <alignment vertical="center" wrapText="1"/>
    </xf>
    <xf numFmtId="0" fontId="15" fillId="25" borderId="13" xfId="0" applyFont="1" applyFill="1" applyBorder="1" applyAlignment="1">
      <alignment horizontal="justify" vertical="center" wrapText="1"/>
    </xf>
    <xf numFmtId="0" fontId="17" fillId="24" borderId="16" xfId="0" applyFont="1" applyFill="1" applyBorder="1" applyAlignment="1">
      <alignment horizontal="left" vertical="center" wrapText="1"/>
    </xf>
    <xf numFmtId="0" fontId="13" fillId="0" borderId="0" xfId="0" applyFont="1" applyAlignment="1">
      <alignment horizontal="left"/>
    </xf>
    <xf numFmtId="0" fontId="17" fillId="0" borderId="16" xfId="0" applyFont="1" applyBorder="1"/>
    <xf numFmtId="49" fontId="13" fillId="0" borderId="0" xfId="0" applyNumberFormat="1" applyFont="1" applyAlignment="1">
      <alignment horizontal="left"/>
    </xf>
    <xf numFmtId="0" fontId="17" fillId="0" borderId="13" xfId="0" applyFont="1" applyBorder="1"/>
    <xf numFmtId="0" fontId="17" fillId="9" borderId="0" xfId="0" applyFont="1" applyFill="1" applyBorder="1"/>
    <xf numFmtId="0" fontId="0" fillId="26" borderId="13" xfId="0" applyFill="1" applyBorder="1"/>
    <xf numFmtId="0" fontId="0" fillId="26" borderId="14" xfId="0" applyFont="1" applyFill="1" applyBorder="1"/>
    <xf numFmtId="0" fontId="0" fillId="26" borderId="15" xfId="0" applyFill="1" applyBorder="1"/>
    <xf numFmtId="0" fontId="0" fillId="0" borderId="13" xfId="0" applyBorder="1"/>
    <xf numFmtId="0" fontId="0" fillId="0" borderId="0" xfId="0" applyAlignment="1">
      <alignment horizontal="left"/>
    </xf>
    <xf numFmtId="0" fontId="0" fillId="28" borderId="0" xfId="0" applyFill="1" applyAlignment="1">
      <alignment horizontal="left"/>
    </xf>
    <xf numFmtId="0" fontId="0" fillId="28" borderId="0" xfId="0" applyFill="1" applyAlignment="1">
      <alignment horizontal="right"/>
    </xf>
    <xf numFmtId="0" fontId="0" fillId="6" borderId="13" xfId="0" applyFill="1" applyBorder="1"/>
    <xf numFmtId="0" fontId="0" fillId="6" borderId="14" xfId="0" applyFill="1" applyBorder="1"/>
    <xf numFmtId="0" fontId="0" fillId="6" borderId="15" xfId="0" applyFill="1" applyBorder="1"/>
    <xf numFmtId="0" fontId="15" fillId="29" borderId="16" xfId="0" applyFont="1" applyFill="1" applyBorder="1" applyAlignment="1">
      <alignment horizontal="left" vertical="center" wrapText="1"/>
    </xf>
    <xf numFmtId="0" fontId="15" fillId="29" borderId="16" xfId="0" applyFont="1" applyFill="1" applyBorder="1" applyAlignment="1">
      <alignment vertical="center" wrapText="1"/>
    </xf>
    <xf numFmtId="0" fontId="15" fillId="29" borderId="13" xfId="0" applyFont="1" applyFill="1" applyBorder="1" applyAlignment="1">
      <alignment horizontal="justify" vertical="center" wrapText="1"/>
    </xf>
    <xf numFmtId="0" fontId="0" fillId="30" borderId="16" xfId="0" applyFill="1" applyBorder="1"/>
    <xf numFmtId="0" fontId="15" fillId="31" borderId="16" xfId="0" applyFont="1" applyFill="1" applyBorder="1" applyAlignment="1">
      <alignment horizontal="left" vertical="center" wrapText="1"/>
    </xf>
    <xf numFmtId="0" fontId="15" fillId="31" borderId="16" xfId="0" applyFont="1" applyFill="1" applyBorder="1" applyAlignment="1">
      <alignment vertical="center" wrapText="1"/>
    </xf>
    <xf numFmtId="0" fontId="15" fillId="31" borderId="13" xfId="0" applyFont="1" applyFill="1" applyBorder="1" applyAlignment="1">
      <alignment horizontal="justify" vertical="center" wrapText="1"/>
    </xf>
    <xf numFmtId="0" fontId="16" fillId="32" borderId="16" xfId="0" applyFont="1" applyFill="1" applyBorder="1" applyAlignment="1">
      <alignment horizontal="left" vertical="center" wrapText="1"/>
    </xf>
    <xf numFmtId="0" fontId="17" fillId="32" borderId="16" xfId="0" applyFont="1" applyFill="1" applyBorder="1" applyAlignment="1">
      <alignment horizontal="justify" vertical="center" wrapText="1"/>
    </xf>
    <xf numFmtId="0" fontId="17" fillId="32" borderId="13" xfId="0" applyFont="1" applyFill="1" applyBorder="1" applyAlignment="1">
      <alignment horizontal="justify" vertical="center" wrapText="1"/>
    </xf>
    <xf numFmtId="0" fontId="17" fillId="32" borderId="16" xfId="0" applyFont="1" applyFill="1" applyBorder="1" applyAlignment="1">
      <alignment vertical="center" wrapText="1"/>
    </xf>
    <xf numFmtId="0" fontId="17" fillId="32" borderId="13" xfId="0" applyFont="1" applyFill="1" applyBorder="1" applyAlignment="1">
      <alignment vertical="center" wrapText="1"/>
    </xf>
    <xf numFmtId="0" fontId="15" fillId="2" borderId="16" xfId="0" applyFont="1" applyFill="1" applyBorder="1" applyAlignment="1">
      <alignment horizontal="left" vertical="center" wrapText="1"/>
    </xf>
    <xf numFmtId="0" fontId="15" fillId="2" borderId="16" xfId="0" applyFont="1" applyFill="1" applyBorder="1" applyAlignment="1">
      <alignment vertical="center" wrapText="1"/>
    </xf>
    <xf numFmtId="0" fontId="15" fillId="2" borderId="13" xfId="0" applyFont="1" applyFill="1" applyBorder="1" applyAlignment="1">
      <alignment horizontal="justify" vertical="center" wrapText="1"/>
    </xf>
    <xf numFmtId="0" fontId="16" fillId="33" borderId="16" xfId="0" applyFont="1" applyFill="1" applyBorder="1" applyAlignment="1">
      <alignment horizontal="left" vertical="center" wrapText="1"/>
    </xf>
    <xf numFmtId="0" fontId="17" fillId="33" borderId="16" xfId="0" applyFont="1" applyFill="1" applyBorder="1" applyAlignment="1">
      <alignment horizontal="justify" vertical="center" wrapText="1"/>
    </xf>
    <xf numFmtId="0" fontId="17" fillId="33" borderId="16" xfId="0" applyFont="1" applyFill="1" applyBorder="1" applyAlignment="1">
      <alignment horizontal="left" vertical="center" wrapText="1"/>
    </xf>
    <xf numFmtId="0" fontId="17" fillId="33" borderId="13" xfId="0" applyFont="1" applyFill="1" applyBorder="1" applyAlignment="1">
      <alignment horizontal="justify" vertical="center" wrapText="1"/>
    </xf>
    <xf numFmtId="0" fontId="17" fillId="33" borderId="30" xfId="0" applyFont="1" applyFill="1" applyBorder="1" applyAlignment="1">
      <alignment horizontal="justify" vertical="center" wrapText="1"/>
    </xf>
    <xf numFmtId="0" fontId="0" fillId="7" borderId="13" xfId="0" applyFill="1" applyBorder="1"/>
    <xf numFmtId="0" fontId="0" fillId="7" borderId="14" xfId="0" applyFill="1" applyBorder="1"/>
    <xf numFmtId="0" fontId="0" fillId="7" borderId="15" xfId="0" applyFill="1" applyBorder="1"/>
    <xf numFmtId="0" fontId="0" fillId="34" borderId="16" xfId="0" applyFill="1" applyBorder="1"/>
    <xf numFmtId="0" fontId="18" fillId="35" borderId="31" xfId="11" applyFont="1" applyFill="1" applyBorder="1" applyAlignment="1">
      <alignment vertical="center" wrapText="1"/>
    </xf>
    <xf numFmtId="0" fontId="18" fillId="35" borderId="32" xfId="11" applyFont="1" applyFill="1" applyBorder="1" applyAlignment="1">
      <alignment horizontal="justify" vertical="center" wrapText="1"/>
    </xf>
    <xf numFmtId="0" fontId="10" fillId="36" borderId="33" xfId="11" applyFill="1" applyBorder="1"/>
    <xf numFmtId="0" fontId="19" fillId="7" borderId="31" xfId="11" applyFont="1" applyFill="1" applyBorder="1" applyAlignment="1">
      <alignment horizontal="left" vertical="center" wrapText="1"/>
    </xf>
    <xf numFmtId="0" fontId="20" fillId="7" borderId="32" xfId="11" applyFont="1" applyFill="1" applyBorder="1" applyAlignment="1">
      <alignment horizontal="justify" vertical="center" wrapText="1"/>
    </xf>
    <xf numFmtId="0" fontId="10" fillId="7" borderId="16" xfId="11" applyFill="1" applyBorder="1" applyAlignment="1">
      <alignment horizontal="center" vertical="center"/>
    </xf>
    <xf numFmtId="0" fontId="20" fillId="7" borderId="31" xfId="11" applyFont="1" applyFill="1" applyBorder="1" applyAlignment="1">
      <alignment horizontal="left" vertical="center" wrapText="1" indent="1"/>
    </xf>
    <xf numFmtId="0" fontId="20" fillId="7" borderId="32" xfId="11" applyFont="1" applyFill="1" applyBorder="1" applyAlignment="1">
      <alignment vertical="center" wrapText="1"/>
    </xf>
    <xf numFmtId="0" fontId="19" fillId="37" borderId="31" xfId="11" applyFont="1" applyFill="1" applyBorder="1" applyAlignment="1">
      <alignment horizontal="justify" vertical="center" wrapText="1"/>
    </xf>
    <xf numFmtId="0" fontId="20" fillId="37" borderId="32" xfId="11" applyFont="1" applyFill="1" applyBorder="1" applyAlignment="1">
      <alignment vertical="center" wrapText="1"/>
    </xf>
    <xf numFmtId="0" fontId="10" fillId="37" borderId="16" xfId="11" applyFill="1" applyBorder="1" applyAlignment="1">
      <alignment horizontal="center" vertical="center"/>
    </xf>
    <xf numFmtId="0" fontId="20" fillId="37" borderId="31" xfId="11" applyFont="1" applyFill="1" applyBorder="1" applyAlignment="1">
      <alignment horizontal="left" vertical="center" wrapText="1" indent="1"/>
    </xf>
    <xf numFmtId="0" fontId="20" fillId="37" borderId="32" xfId="11" applyFont="1" applyFill="1" applyBorder="1" applyAlignment="1">
      <alignment horizontal="left" vertical="center" wrapText="1"/>
    </xf>
    <xf numFmtId="0" fontId="10" fillId="37" borderId="16" xfId="11" applyFill="1" applyBorder="1" applyAlignment="1">
      <alignment vertical="center"/>
    </xf>
    <xf numFmtId="0" fontId="20" fillId="37" borderId="32" xfId="11" applyFont="1" applyFill="1" applyBorder="1" applyAlignment="1">
      <alignment horizontal="justify" vertical="center" wrapText="1"/>
    </xf>
    <xf numFmtId="0" fontId="10" fillId="37" borderId="16" xfId="11" applyFill="1" applyBorder="1"/>
    <xf numFmtId="0" fontId="19" fillId="38" borderId="31" xfId="11" applyFont="1" applyFill="1" applyBorder="1" applyAlignment="1">
      <alignment horizontal="left" vertical="center" wrapText="1"/>
    </xf>
    <xf numFmtId="0" fontId="20" fillId="38" borderId="32" xfId="11" applyFont="1" applyFill="1" applyBorder="1" applyAlignment="1">
      <alignment horizontal="justify" vertical="center" wrapText="1"/>
    </xf>
    <xf numFmtId="0" fontId="10" fillId="38" borderId="16" xfId="11" applyFill="1" applyBorder="1" applyAlignment="1">
      <alignment horizontal="center" vertical="center"/>
    </xf>
    <xf numFmtId="0" fontId="10" fillId="38" borderId="16" xfId="11" applyFill="1" applyBorder="1"/>
    <xf numFmtId="0" fontId="20" fillId="38" borderId="31" xfId="11" applyFont="1" applyFill="1" applyBorder="1" applyAlignment="1">
      <alignment horizontal="left" vertical="center" wrapText="1" indent="1"/>
    </xf>
    <xf numFmtId="0" fontId="19" fillId="12" borderId="31" xfId="11" applyFont="1" applyFill="1" applyBorder="1" applyAlignment="1">
      <alignment horizontal="justify" vertical="center" wrapText="1"/>
    </xf>
    <xf numFmtId="0" fontId="20" fillId="12" borderId="32" xfId="11" applyFont="1" applyFill="1" applyBorder="1" applyAlignment="1">
      <alignment horizontal="justify" vertical="center" wrapText="1"/>
    </xf>
    <xf numFmtId="0" fontId="10" fillId="12" borderId="16" xfId="11" applyFill="1" applyBorder="1" applyAlignment="1">
      <alignment horizontal="center" vertical="center"/>
    </xf>
    <xf numFmtId="0" fontId="10" fillId="12" borderId="16" xfId="11" applyFill="1" applyBorder="1"/>
    <xf numFmtId="0" fontId="20" fillId="12" borderId="31" xfId="11" applyFont="1" applyFill="1" applyBorder="1" applyAlignment="1">
      <alignment horizontal="left" vertical="center" wrapText="1" indent="1"/>
    </xf>
    <xf numFmtId="0" fontId="10" fillId="7" borderId="16" xfId="11" applyFill="1" applyBorder="1"/>
    <xf numFmtId="0" fontId="19" fillId="38" borderId="31" xfId="11" applyFont="1" applyFill="1" applyBorder="1" applyAlignment="1">
      <alignment horizontal="justify" vertical="center" wrapText="1"/>
    </xf>
    <xf numFmtId="0" fontId="18" fillId="39" borderId="31" xfId="11" applyFont="1" applyFill="1" applyBorder="1" applyAlignment="1">
      <alignment vertical="center" wrapText="1"/>
    </xf>
    <xf numFmtId="0" fontId="18" fillId="39" borderId="32" xfId="11" applyFont="1" applyFill="1" applyBorder="1" applyAlignment="1">
      <alignment horizontal="justify" vertical="center" wrapText="1"/>
    </xf>
    <xf numFmtId="0" fontId="18" fillId="39" borderId="34" xfId="11" applyFont="1" applyFill="1" applyBorder="1" applyAlignment="1">
      <alignment horizontal="center" vertical="center" wrapText="1"/>
    </xf>
    <xf numFmtId="0" fontId="36" fillId="0" borderId="0" xfId="12"/>
    <xf numFmtId="0" fontId="21" fillId="0" borderId="0" xfId="12" applyFont="1"/>
    <xf numFmtId="0" fontId="17" fillId="0" borderId="37" xfId="12" applyFont="1" applyBorder="1"/>
    <xf numFmtId="0" fontId="17" fillId="0" borderId="0" xfId="12" applyFont="1" applyBorder="1"/>
    <xf numFmtId="0" fontId="17" fillId="0" borderId="38" xfId="12" applyFont="1" applyBorder="1"/>
    <xf numFmtId="0" fontId="17" fillId="0" borderId="39" xfId="12" applyFont="1" applyBorder="1"/>
    <xf numFmtId="0" fontId="23" fillId="40" borderId="40" xfId="12" applyFont="1" applyFill="1" applyBorder="1" applyAlignment="1">
      <alignment vertical="top" wrapText="1"/>
    </xf>
    <xf numFmtId="0" fontId="23" fillId="40" borderId="41" xfId="12" applyFont="1" applyFill="1" applyBorder="1" applyAlignment="1">
      <alignment vertical="top" wrapText="1"/>
    </xf>
    <xf numFmtId="0" fontId="24" fillId="0" borderId="40" xfId="12" applyFont="1" applyBorder="1" applyAlignment="1">
      <alignment vertical="top" wrapText="1"/>
    </xf>
    <xf numFmtId="0" fontId="4" fillId="0" borderId="17" xfId="8" applyFont="1" applyBorder="1" applyAlignment="1">
      <alignment vertical="top" wrapText="1"/>
    </xf>
    <xf numFmtId="0" fontId="24" fillId="0" borderId="42" xfId="12" applyFont="1" applyBorder="1" applyAlignment="1">
      <alignment vertical="top" wrapText="1"/>
    </xf>
    <xf numFmtId="0" fontId="24" fillId="0" borderId="43" xfId="12" applyFont="1" applyBorder="1" applyAlignment="1">
      <alignment vertical="top" wrapText="1"/>
    </xf>
    <xf numFmtId="0" fontId="4" fillId="0" borderId="16" xfId="8" applyFont="1" applyBorder="1" applyAlignment="1">
      <alignment vertical="top" wrapText="1"/>
    </xf>
    <xf numFmtId="0" fontId="24" fillId="0" borderId="44" xfId="12" applyFont="1" applyBorder="1" applyAlignment="1">
      <alignment vertical="top" wrapText="1"/>
    </xf>
    <xf numFmtId="0" fontId="24" fillId="0" borderId="45" xfId="12" applyFont="1" applyBorder="1" applyAlignment="1">
      <alignment vertical="top" wrapText="1"/>
    </xf>
    <xf numFmtId="0" fontId="16" fillId="40" borderId="42" xfId="12" applyFont="1" applyFill="1" applyBorder="1" applyAlignment="1">
      <alignment vertical="top" wrapText="1"/>
    </xf>
    <xf numFmtId="0" fontId="16" fillId="40" borderId="43" xfId="12" applyFont="1" applyFill="1" applyBorder="1" applyAlignment="1">
      <alignment vertical="top" wrapText="1"/>
    </xf>
    <xf numFmtId="166" fontId="16" fillId="40" borderId="43" xfId="12" applyNumberFormat="1" applyFont="1" applyFill="1" applyBorder="1" applyAlignment="1">
      <alignment vertical="top" wrapText="1"/>
    </xf>
    <xf numFmtId="164" fontId="24" fillId="0" borderId="45" xfId="9" applyFont="1" applyFill="1" applyBorder="1" applyAlignment="1" applyProtection="1">
      <alignment vertical="top" wrapText="1"/>
    </xf>
    <xf numFmtId="0" fontId="4" fillId="0" borderId="47" xfId="12" applyFont="1" applyBorder="1" applyAlignment="1">
      <alignment vertical="top" wrapText="1"/>
    </xf>
    <xf numFmtId="9" fontId="4" fillId="0" borderId="16" xfId="2" applyFont="1" applyBorder="1" applyAlignment="1">
      <alignment vertical="top" wrapText="1"/>
    </xf>
    <xf numFmtId="9" fontId="4" fillId="0" borderId="18" xfId="2" applyFont="1" applyBorder="1" applyAlignment="1">
      <alignment vertical="top" wrapText="1"/>
    </xf>
    <xf numFmtId="0" fontId="4" fillId="0" borderId="3" xfId="12" applyFont="1" applyBorder="1" applyAlignment="1">
      <alignment vertical="top" wrapText="1"/>
    </xf>
    <xf numFmtId="0" fontId="24" fillId="0" borderId="48" xfId="12" applyFont="1" applyBorder="1" applyAlignment="1">
      <alignment vertical="top" wrapText="1"/>
    </xf>
    <xf numFmtId="164" fontId="24" fillId="0" borderId="49" xfId="9" applyFont="1" applyFill="1" applyBorder="1" applyAlignment="1" applyProtection="1">
      <alignment vertical="top" wrapText="1"/>
    </xf>
    <xf numFmtId="0" fontId="16" fillId="40" borderId="50" xfId="12" applyFont="1" applyFill="1" applyBorder="1" applyAlignment="1">
      <alignment vertical="top" wrapText="1"/>
    </xf>
    <xf numFmtId="0" fontId="17" fillId="40" borderId="51" xfId="12" applyFont="1" applyFill="1" applyBorder="1" applyAlignment="1">
      <alignment vertical="top" wrapText="1"/>
    </xf>
    <xf numFmtId="167" fontId="17" fillId="40" borderId="51" xfId="12" applyNumberFormat="1" applyFont="1" applyFill="1" applyBorder="1" applyAlignment="1">
      <alignment vertical="top" wrapText="1"/>
    </xf>
    <xf numFmtId="0" fontId="13" fillId="14" borderId="22" xfId="12" applyFont="1" applyFill="1" applyBorder="1" applyAlignment="1">
      <alignment wrapText="1"/>
    </xf>
    <xf numFmtId="0" fontId="13" fillId="14" borderId="52" xfId="12" applyFont="1" applyFill="1" applyBorder="1" applyAlignment="1">
      <alignment wrapText="1"/>
    </xf>
    <xf numFmtId="0" fontId="13" fillId="14" borderId="23" xfId="12" applyFont="1" applyFill="1" applyBorder="1" applyAlignment="1">
      <alignment wrapText="1"/>
    </xf>
    <xf numFmtId="0" fontId="13" fillId="14" borderId="23" xfId="12" applyFont="1" applyFill="1" applyBorder="1" applyAlignment="1">
      <alignment vertical="center" wrapText="1"/>
    </xf>
    <xf numFmtId="0" fontId="0" fillId="0" borderId="3" xfId="12" applyFont="1" applyBorder="1"/>
    <xf numFmtId="0" fontId="13" fillId="6" borderId="16" xfId="12" applyFont="1" applyFill="1" applyBorder="1"/>
    <xf numFmtId="0" fontId="36" fillId="6" borderId="16" xfId="12" applyFill="1" applyBorder="1"/>
    <xf numFmtId="0" fontId="0" fillId="0" borderId="16" xfId="12" applyFont="1" applyBorder="1" applyAlignment="1">
      <alignment horizontal="center"/>
    </xf>
    <xf numFmtId="2" fontId="13" fillId="6" borderId="16" xfId="12" applyNumberFormat="1" applyFont="1" applyFill="1" applyBorder="1"/>
    <xf numFmtId="0" fontId="36" fillId="0" borderId="3" xfId="12" applyBorder="1"/>
    <xf numFmtId="0" fontId="0" fillId="17" borderId="5" xfId="12" applyFont="1" applyFill="1" applyBorder="1"/>
    <xf numFmtId="2" fontId="13" fillId="6" borderId="27" xfId="12" applyNumberFormat="1" applyFont="1" applyFill="1" applyBorder="1"/>
    <xf numFmtId="0" fontId="13" fillId="6" borderId="27" xfId="12" applyFont="1" applyFill="1" applyBorder="1"/>
    <xf numFmtId="0" fontId="0" fillId="6" borderId="27" xfId="12" applyFont="1" applyFill="1" applyBorder="1" applyAlignment="1"/>
    <xf numFmtId="0" fontId="0" fillId="0" borderId="27" xfId="12" applyFont="1" applyBorder="1" applyAlignment="1"/>
    <xf numFmtId="0" fontId="12" fillId="30" borderId="17" xfId="12" applyFont="1" applyFill="1" applyBorder="1"/>
    <xf numFmtId="0" fontId="13" fillId="30" borderId="17" xfId="12" applyFont="1" applyFill="1" applyBorder="1" applyAlignment="1">
      <alignment wrapText="1"/>
    </xf>
    <xf numFmtId="0" fontId="23" fillId="40" borderId="57" xfId="12" applyFont="1" applyFill="1" applyBorder="1" applyAlignment="1">
      <alignment vertical="top" wrapText="1"/>
    </xf>
    <xf numFmtId="0" fontId="4" fillId="0" borderId="16" xfId="12" applyFont="1" applyBorder="1" applyAlignment="1">
      <alignment vertical="top" wrapText="1"/>
    </xf>
    <xf numFmtId="7" fontId="4" fillId="0" borderId="16" xfId="12" applyNumberFormat="1" applyFont="1" applyBorder="1" applyAlignment="1">
      <alignment vertical="top" wrapText="1"/>
    </xf>
    <xf numFmtId="0" fontId="4" fillId="0" borderId="58" xfId="12" applyFont="1" applyBorder="1" applyAlignment="1">
      <alignment vertical="top" wrapText="1"/>
    </xf>
    <xf numFmtId="7" fontId="4" fillId="0" borderId="18" xfId="12" applyNumberFormat="1" applyFont="1" applyBorder="1" applyAlignment="1">
      <alignment vertical="top" wrapText="1"/>
    </xf>
    <xf numFmtId="0" fontId="25" fillId="8" borderId="59" xfId="12" applyFont="1" applyFill="1" applyBorder="1" applyAlignment="1">
      <alignment vertical="top" wrapText="1"/>
    </xf>
    <xf numFmtId="9" fontId="25" fillId="8" borderId="60" xfId="2" applyFont="1" applyFill="1" applyBorder="1" applyAlignment="1">
      <alignment horizontal="center" vertical="top" wrapText="1"/>
    </xf>
    <xf numFmtId="9" fontId="25" fillId="8" borderId="56" xfId="2" applyFont="1" applyFill="1" applyBorder="1" applyAlignment="1">
      <alignment horizontal="center" vertical="top" wrapText="1"/>
    </xf>
    <xf numFmtId="0" fontId="36" fillId="0" borderId="0" xfId="12" applyFill="1" applyBorder="1"/>
    <xf numFmtId="0" fontId="12" fillId="2" borderId="26" xfId="12" applyFont="1" applyFill="1" applyBorder="1"/>
    <xf numFmtId="0" fontId="13" fillId="2" borderId="61" xfId="12" applyFont="1" applyFill="1" applyBorder="1" applyAlignment="1">
      <alignment wrapText="1"/>
    </xf>
    <xf numFmtId="0" fontId="13" fillId="2" borderId="62" xfId="12" applyFont="1" applyFill="1" applyBorder="1"/>
    <xf numFmtId="0" fontId="23" fillId="40" borderId="63" xfId="12" applyFont="1" applyFill="1" applyBorder="1" applyAlignment="1">
      <alignment vertical="top" wrapText="1"/>
    </xf>
    <xf numFmtId="0" fontId="25" fillId="0" borderId="64" xfId="12" applyFont="1" applyFill="1" applyBorder="1" applyAlignment="1">
      <alignment vertical="top" wrapText="1"/>
    </xf>
    <xf numFmtId="0" fontId="0" fillId="0" borderId="17" xfId="12" applyFont="1" applyBorder="1"/>
    <xf numFmtId="168" fontId="25" fillId="0" borderId="17" xfId="2" applyNumberFormat="1" applyFont="1" applyFill="1" applyBorder="1" applyAlignment="1">
      <alignment vertical="top" wrapText="1"/>
    </xf>
    <xf numFmtId="165" fontId="25" fillId="0" borderId="17" xfId="12" applyNumberFormat="1" applyFont="1" applyFill="1" applyBorder="1" applyAlignment="1">
      <alignment vertical="top" wrapText="1"/>
    </xf>
    <xf numFmtId="0" fontId="25" fillId="0" borderId="17" xfId="12" applyFont="1" applyFill="1" applyBorder="1" applyAlignment="1">
      <alignment vertical="top" wrapText="1"/>
    </xf>
    <xf numFmtId="0" fontId="25" fillId="0" borderId="28" xfId="12" applyFont="1" applyFill="1" applyBorder="1" applyAlignment="1">
      <alignment vertical="top" wrapText="1"/>
    </xf>
    <xf numFmtId="0" fontId="25" fillId="0" borderId="0" xfId="12" applyFont="1" applyFill="1" applyBorder="1" applyAlignment="1">
      <alignment vertical="top" wrapText="1"/>
    </xf>
    <xf numFmtId="0" fontId="25" fillId="0" borderId="3" xfId="12" applyFont="1" applyFill="1" applyBorder="1" applyAlignment="1">
      <alignment vertical="top" wrapText="1"/>
    </xf>
    <xf numFmtId="168" fontId="25" fillId="0" borderId="16" xfId="2" applyNumberFormat="1" applyFont="1" applyFill="1" applyBorder="1" applyAlignment="1">
      <alignment vertical="top" wrapText="1"/>
    </xf>
    <xf numFmtId="165" fontId="25" fillId="0" borderId="16" xfId="12" applyNumberFormat="1" applyFont="1" applyFill="1" applyBorder="1" applyAlignment="1">
      <alignment vertical="top" wrapText="1"/>
    </xf>
    <xf numFmtId="0" fontId="25" fillId="0" borderId="16" xfId="12" applyFont="1" applyFill="1" applyBorder="1" applyAlignment="1">
      <alignment vertical="top" wrapText="1"/>
    </xf>
    <xf numFmtId="0" fontId="25" fillId="0" borderId="47" xfId="12" applyFont="1" applyFill="1" applyBorder="1" applyAlignment="1">
      <alignment vertical="top" wrapText="1"/>
    </xf>
    <xf numFmtId="168" fontId="25" fillId="0" borderId="18" xfId="2" applyNumberFormat="1" applyFont="1" applyFill="1" applyBorder="1" applyAlignment="1">
      <alignment vertical="top" wrapText="1"/>
    </xf>
    <xf numFmtId="165" fontId="25" fillId="0" borderId="18" xfId="12" applyNumberFormat="1" applyFont="1" applyFill="1" applyBorder="1" applyAlignment="1">
      <alignment vertical="top" wrapText="1"/>
    </xf>
    <xf numFmtId="0" fontId="25" fillId="0" borderId="18" xfId="12" applyFont="1" applyFill="1" applyBorder="1" applyAlignment="1">
      <alignment vertical="top" wrapText="1"/>
    </xf>
    <xf numFmtId="0" fontId="25" fillId="0" borderId="24" xfId="12" applyFont="1" applyFill="1" applyBorder="1" applyAlignment="1">
      <alignment vertical="top" wrapText="1"/>
    </xf>
    <xf numFmtId="0" fontId="25" fillId="8" borderId="66" xfId="12" applyFont="1" applyFill="1" applyBorder="1" applyAlignment="1">
      <alignment vertical="top" wrapText="1"/>
    </xf>
    <xf numFmtId="0" fontId="25" fillId="38" borderId="67" xfId="12" applyFont="1" applyFill="1" applyBorder="1" applyAlignment="1">
      <alignment vertical="top" wrapText="1"/>
    </xf>
    <xf numFmtId="0" fontId="0" fillId="9" borderId="0" xfId="12" applyFont="1" applyFill="1"/>
    <xf numFmtId="0" fontId="36" fillId="0" borderId="0" xfId="12" applyBorder="1"/>
    <xf numFmtId="0" fontId="17" fillId="14" borderId="16" xfId="12" applyFont="1" applyFill="1" applyBorder="1" applyAlignment="1">
      <alignment vertical="center" wrapText="1"/>
    </xf>
    <xf numFmtId="0" fontId="0" fillId="43" borderId="16" xfId="12" applyFont="1" applyFill="1" applyBorder="1" applyAlignment="1">
      <alignment vertical="center" wrapText="1"/>
    </xf>
    <xf numFmtId="0" fontId="24" fillId="44" borderId="68" xfId="12" applyFont="1" applyFill="1" applyBorder="1" applyAlignment="1">
      <alignment vertical="top" wrapText="1"/>
    </xf>
    <xf numFmtId="0" fontId="24" fillId="44" borderId="69" xfId="12" applyFont="1" applyFill="1" applyBorder="1" applyAlignment="1">
      <alignment vertical="top" wrapText="1"/>
    </xf>
    <xf numFmtId="0" fontId="24" fillId="44" borderId="70" xfId="12" applyFont="1" applyFill="1" applyBorder="1" applyAlignment="1">
      <alignment vertical="top" wrapText="1"/>
    </xf>
    <xf numFmtId="170" fontId="16" fillId="40" borderId="69" xfId="12" applyNumberFormat="1" applyFont="1" applyFill="1" applyBorder="1" applyAlignment="1">
      <alignment vertical="top" wrapText="1"/>
    </xf>
    <xf numFmtId="167" fontId="17" fillId="40" borderId="71" xfId="12" applyNumberFormat="1" applyFont="1" applyFill="1" applyBorder="1" applyAlignment="1">
      <alignment vertical="top" wrapText="1"/>
    </xf>
    <xf numFmtId="0" fontId="23" fillId="40" borderId="68" xfId="12" applyFont="1" applyFill="1" applyBorder="1" applyAlignment="1">
      <alignment vertical="top" wrapText="1"/>
    </xf>
    <xf numFmtId="0" fontId="4" fillId="45" borderId="77" xfId="12" applyFont="1" applyFill="1" applyBorder="1" applyAlignment="1">
      <alignment horizontal="right" vertical="top" wrapText="1"/>
    </xf>
    <xf numFmtId="0" fontId="4" fillId="45" borderId="30" xfId="12" applyFont="1" applyFill="1" applyBorder="1" applyAlignment="1">
      <alignment horizontal="right" vertical="top" wrapText="1"/>
    </xf>
    <xf numFmtId="0" fontId="17" fillId="0" borderId="56" xfId="12" applyFont="1" applyBorder="1" applyAlignment="1">
      <alignment horizontal="center"/>
    </xf>
    <xf numFmtId="0" fontId="17" fillId="0" borderId="78" xfId="12" applyFont="1" applyBorder="1" applyAlignment="1">
      <alignment horizontal="center"/>
    </xf>
    <xf numFmtId="0" fontId="25" fillId="38" borderId="23" xfId="12" applyFont="1" applyFill="1" applyBorder="1" applyAlignment="1">
      <alignment horizontal="center" vertical="top" wrapText="1"/>
    </xf>
    <xf numFmtId="0" fontId="25" fillId="38" borderId="2" xfId="12" applyFont="1" applyFill="1" applyBorder="1" applyAlignment="1">
      <alignment horizontal="center" vertical="top" wrapText="1"/>
    </xf>
    <xf numFmtId="167" fontId="13" fillId="0" borderId="27" xfId="12" applyNumberFormat="1" applyFont="1" applyBorder="1" applyAlignment="1">
      <alignment horizontal="center" vertical="top"/>
    </xf>
    <xf numFmtId="167" fontId="36" fillId="0" borderId="27" xfId="12" applyNumberFormat="1" applyBorder="1" applyAlignment="1">
      <alignment horizontal="center"/>
    </xf>
    <xf numFmtId="167" fontId="25" fillId="0" borderId="27" xfId="12" applyNumberFormat="1" applyFont="1" applyFill="1" applyBorder="1" applyAlignment="1">
      <alignment horizontal="center" vertical="top" wrapText="1"/>
    </xf>
    <xf numFmtId="0" fontId="25" fillId="0" borderId="6" xfId="12" applyFont="1" applyFill="1" applyBorder="1" applyAlignment="1">
      <alignment horizontal="center" vertical="top" wrapText="1"/>
    </xf>
    <xf numFmtId="0" fontId="17" fillId="0" borderId="84" xfId="12" applyFont="1" applyBorder="1"/>
    <xf numFmtId="0" fontId="17" fillId="0" borderId="85" xfId="12" applyFont="1" applyBorder="1"/>
    <xf numFmtId="0" fontId="23" fillId="40" borderId="86" xfId="12" applyFont="1" applyFill="1" applyBorder="1" applyAlignment="1">
      <alignment vertical="top" wrapText="1"/>
    </xf>
    <xf numFmtId="167" fontId="24" fillId="44" borderId="68" xfId="12" applyNumberFormat="1" applyFont="1" applyFill="1" applyBorder="1" applyAlignment="1">
      <alignment vertical="top" wrapText="1"/>
    </xf>
    <xf numFmtId="164" fontId="24" fillId="44" borderId="86" xfId="9" applyFont="1" applyFill="1" applyBorder="1" applyAlignment="1" applyProtection="1">
      <alignment vertical="top" wrapText="1"/>
    </xf>
    <xf numFmtId="167" fontId="24" fillId="44" borderId="69" xfId="12" applyNumberFormat="1" applyFont="1" applyFill="1" applyBorder="1" applyAlignment="1">
      <alignment vertical="top" wrapText="1"/>
    </xf>
    <xf numFmtId="164" fontId="24" fillId="44" borderId="87" xfId="9" applyFont="1" applyFill="1" applyBorder="1" applyAlignment="1" applyProtection="1">
      <alignment vertical="top" wrapText="1"/>
    </xf>
    <xf numFmtId="167" fontId="24" fillId="44" borderId="70" xfId="12" applyNumberFormat="1" applyFont="1" applyFill="1" applyBorder="1" applyAlignment="1">
      <alignment vertical="top" wrapText="1"/>
    </xf>
    <xf numFmtId="167" fontId="16" fillId="40" borderId="16" xfId="12" applyNumberFormat="1" applyFont="1" applyFill="1" applyBorder="1" applyAlignment="1">
      <alignment vertical="top" wrapText="1"/>
    </xf>
    <xf numFmtId="167" fontId="16" fillId="40" borderId="88" xfId="12" applyNumberFormat="1" applyFont="1" applyFill="1" applyBorder="1" applyAlignment="1">
      <alignment vertical="top" wrapText="1"/>
    </xf>
    <xf numFmtId="167" fontId="16" fillId="40" borderId="43" xfId="12" applyNumberFormat="1" applyFont="1" applyFill="1" applyBorder="1" applyAlignment="1">
      <alignment vertical="top" wrapText="1"/>
    </xf>
    <xf numFmtId="164" fontId="16" fillId="40" borderId="87" xfId="9" applyFont="1" applyFill="1" applyBorder="1" applyAlignment="1" applyProtection="1">
      <alignment vertical="top" wrapText="1"/>
    </xf>
    <xf numFmtId="0" fontId="24" fillId="0" borderId="16" xfId="12" applyFont="1" applyBorder="1" applyAlignment="1">
      <alignment vertical="top" wrapText="1"/>
    </xf>
    <xf numFmtId="0" fontId="24" fillId="44" borderId="89" xfId="12" applyFont="1" applyFill="1" applyBorder="1" applyAlignment="1">
      <alignment vertical="top" wrapText="1"/>
    </xf>
    <xf numFmtId="0" fontId="24" fillId="44" borderId="46" xfId="12" applyFont="1" applyFill="1" applyBorder="1" applyAlignment="1">
      <alignment vertical="top" wrapText="1"/>
    </xf>
    <xf numFmtId="3" fontId="4" fillId="45" borderId="16" xfId="12" applyNumberFormat="1" applyFont="1" applyFill="1" applyBorder="1" applyAlignment="1">
      <alignment vertical="top" wrapText="1"/>
    </xf>
    <xf numFmtId="9" fontId="4" fillId="45" borderId="28" xfId="2" applyFont="1" applyFill="1" applyBorder="1" applyAlignment="1">
      <alignment vertical="top" wrapText="1"/>
    </xf>
    <xf numFmtId="9" fontId="4" fillId="45" borderId="84" xfId="2" applyFont="1" applyFill="1" applyBorder="1" applyAlignment="1">
      <alignment vertical="top" wrapText="1"/>
    </xf>
    <xf numFmtId="0" fontId="24" fillId="44" borderId="39" xfId="12" applyFont="1" applyFill="1" applyBorder="1" applyAlignment="1">
      <alignment vertical="top" wrapText="1"/>
    </xf>
    <xf numFmtId="167" fontId="16" fillId="40" borderId="27" xfId="12" applyNumberFormat="1" applyFont="1" applyFill="1" applyBorder="1" applyAlignment="1">
      <alignment vertical="top" wrapText="1"/>
    </xf>
    <xf numFmtId="167" fontId="16" fillId="40" borderId="90" xfId="12" applyNumberFormat="1" applyFont="1" applyFill="1" applyBorder="1" applyAlignment="1">
      <alignment vertical="top" wrapText="1"/>
    </xf>
    <xf numFmtId="167" fontId="16" fillId="40" borderId="51" xfId="12" applyNumberFormat="1" applyFont="1" applyFill="1" applyBorder="1" applyAlignment="1">
      <alignment vertical="top" wrapText="1"/>
    </xf>
    <xf numFmtId="167" fontId="17" fillId="40" borderId="91" xfId="12" applyNumberFormat="1" applyFont="1" applyFill="1" applyBorder="1" applyAlignment="1">
      <alignment vertical="top" wrapText="1"/>
    </xf>
    <xf numFmtId="0" fontId="23" fillId="40" borderId="17" xfId="12" applyFont="1" applyFill="1" applyBorder="1" applyAlignment="1">
      <alignment vertical="top" wrapText="1"/>
    </xf>
    <xf numFmtId="0" fontId="4" fillId="45" borderId="58" xfId="12" applyFont="1" applyFill="1" applyBorder="1" applyAlignment="1">
      <alignment horizontal="right" vertical="top" wrapText="1"/>
    </xf>
    <xf numFmtId="3" fontId="4" fillId="45" borderId="77" xfId="12" applyNumberFormat="1" applyFont="1" applyFill="1" applyBorder="1" applyAlignment="1">
      <alignment vertical="top" wrapText="1"/>
    </xf>
    <xf numFmtId="3" fontId="4" fillId="45" borderId="28" xfId="12" applyNumberFormat="1" applyFont="1" applyFill="1" applyBorder="1" applyAlignment="1">
      <alignment vertical="top" wrapText="1"/>
    </xf>
    <xf numFmtId="0" fontId="4" fillId="45" borderId="92" xfId="12" applyFont="1" applyFill="1" applyBorder="1" applyAlignment="1">
      <alignment horizontal="right" vertical="top" wrapText="1"/>
    </xf>
    <xf numFmtId="3" fontId="4" fillId="45" borderId="30" xfId="12" applyNumberFormat="1" applyFont="1" applyFill="1" applyBorder="1" applyAlignment="1">
      <alignment vertical="top" wrapText="1"/>
    </xf>
    <xf numFmtId="9" fontId="25" fillId="8" borderId="65" xfId="2" applyFont="1" applyFill="1" applyBorder="1" applyAlignment="1">
      <alignment horizontal="center" vertical="top" wrapText="1"/>
    </xf>
    <xf numFmtId="3" fontId="25" fillId="8" borderId="60" xfId="12" applyNumberFormat="1" applyFont="1" applyFill="1" applyBorder="1" applyAlignment="1">
      <alignment vertical="top" wrapText="1"/>
    </xf>
    <xf numFmtId="3" fontId="25" fillId="8" borderId="67" xfId="12" applyNumberFormat="1" applyFont="1" applyFill="1" applyBorder="1" applyAlignment="1">
      <alignment vertical="top" wrapText="1"/>
    </xf>
    <xf numFmtId="3" fontId="25" fillId="0" borderId="0" xfId="12" applyNumberFormat="1" applyFont="1" applyFill="1" applyBorder="1" applyAlignment="1">
      <alignment vertical="top" wrapText="1"/>
    </xf>
    <xf numFmtId="171" fontId="26" fillId="0" borderId="0" xfId="1" applyNumberFormat="1" applyFont="1" applyBorder="1"/>
    <xf numFmtId="0" fontId="9" fillId="3" borderId="16" xfId="0" applyFont="1" applyFill="1" applyBorder="1" applyAlignment="1">
      <alignment wrapText="1"/>
    </xf>
    <xf numFmtId="0" fontId="27" fillId="2" borderId="16" xfId="0" applyFont="1" applyFill="1" applyBorder="1" applyAlignment="1">
      <alignment wrapText="1"/>
    </xf>
    <xf numFmtId="0" fontId="27" fillId="3" borderId="16" xfId="0" applyFont="1" applyFill="1" applyBorder="1" applyAlignment="1">
      <alignment wrapText="1"/>
    </xf>
    <xf numFmtId="0" fontId="8" fillId="3" borderId="16" xfId="0" applyFont="1" applyFill="1" applyBorder="1" applyAlignment="1">
      <alignment wrapText="1"/>
    </xf>
    <xf numFmtId="0" fontId="28" fillId="0" borderId="16" xfId="0" applyFont="1" applyBorder="1" applyAlignment="1">
      <alignment wrapText="1"/>
    </xf>
    <xf numFmtId="0" fontId="9" fillId="45" borderId="16" xfId="0" applyFont="1" applyFill="1" applyBorder="1" applyAlignment="1">
      <alignment wrapText="1"/>
    </xf>
    <xf numFmtId="0" fontId="9" fillId="45" borderId="16" xfId="0" applyFont="1" applyFill="1" applyBorder="1" applyAlignment="1" applyProtection="1">
      <alignment wrapText="1"/>
    </xf>
    <xf numFmtId="0" fontId="9" fillId="0" borderId="16" xfId="0" applyFont="1" applyBorder="1" applyAlignment="1" applyProtection="1">
      <alignment wrapText="1"/>
      <protection locked="0"/>
    </xf>
    <xf numFmtId="0" fontId="0" fillId="0" borderId="16" xfId="0" applyFont="1" applyBorder="1" applyAlignment="1" applyProtection="1">
      <alignment wrapText="1"/>
      <protection locked="0"/>
    </xf>
    <xf numFmtId="0" fontId="29" fillId="0" borderId="16" xfId="0" applyFont="1" applyBorder="1" applyAlignment="1">
      <alignment wrapText="1"/>
    </xf>
    <xf numFmtId="0" fontId="12" fillId="8" borderId="16" xfId="0" applyFont="1" applyFill="1" applyBorder="1" applyAlignment="1">
      <alignment wrapText="1"/>
    </xf>
    <xf numFmtId="9" fontId="9" fillId="3" borderId="16" xfId="0" applyNumberFormat="1" applyFont="1" applyFill="1" applyBorder="1" applyAlignment="1" applyProtection="1">
      <alignment wrapText="1"/>
      <protection locked="0"/>
    </xf>
    <xf numFmtId="0" fontId="12" fillId="9" borderId="16" xfId="0" applyFont="1" applyFill="1" applyBorder="1" applyAlignment="1">
      <alignment wrapText="1"/>
    </xf>
    <xf numFmtId="9" fontId="9" fillId="45" borderId="16" xfId="0" applyNumberFormat="1" applyFont="1" applyFill="1" applyBorder="1" applyAlignment="1" applyProtection="1">
      <alignment wrapText="1"/>
    </xf>
    <xf numFmtId="1" fontId="9" fillId="3" borderId="16" xfId="2" applyNumberFormat="1" applyFont="1" applyFill="1" applyBorder="1" applyAlignment="1" applyProtection="1">
      <alignment wrapText="1"/>
      <protection locked="0"/>
    </xf>
    <xf numFmtId="1" fontId="9" fillId="3" borderId="16" xfId="2" applyNumberFormat="1" applyFont="1" applyFill="1" applyBorder="1" applyAlignment="1" applyProtection="1">
      <alignment wrapText="1"/>
    </xf>
    <xf numFmtId="1" fontId="9" fillId="45" borderId="16" xfId="0" applyNumberFormat="1" applyFont="1" applyFill="1" applyBorder="1" applyAlignment="1">
      <alignment wrapText="1"/>
    </xf>
    <xf numFmtId="1" fontId="9" fillId="6" borderId="16" xfId="0" applyNumberFormat="1" applyFont="1" applyFill="1" applyBorder="1" applyAlignment="1">
      <alignment wrapText="1"/>
    </xf>
    <xf numFmtId="2" fontId="9" fillId="45" borderId="16" xfId="0" applyNumberFormat="1" applyFont="1" applyFill="1" applyBorder="1" applyAlignment="1">
      <alignment wrapText="1"/>
    </xf>
    <xf numFmtId="9" fontId="9" fillId="3" borderId="16" xfId="2" applyFont="1" applyFill="1" applyBorder="1" applyAlignment="1" applyProtection="1">
      <alignment wrapText="1"/>
      <protection locked="0"/>
    </xf>
    <xf numFmtId="1" fontId="9" fillId="45" borderId="16" xfId="2" applyNumberFormat="1" applyFont="1" applyFill="1" applyBorder="1" applyAlignment="1" applyProtection="1">
      <alignment wrapText="1"/>
      <protection locked="0"/>
    </xf>
    <xf numFmtId="9" fontId="9" fillId="45" borderId="16" xfId="0" applyNumberFormat="1" applyFont="1" applyFill="1" applyBorder="1" applyAlignment="1">
      <alignment wrapText="1"/>
    </xf>
    <xf numFmtId="1" fontId="9" fillId="0" borderId="16" xfId="0" applyNumberFormat="1" applyFont="1" applyBorder="1" applyAlignment="1">
      <alignment wrapText="1"/>
    </xf>
    <xf numFmtId="0" fontId="12" fillId="46" borderId="16" xfId="0" applyFont="1" applyFill="1" applyBorder="1" applyAlignment="1">
      <alignment wrapText="1"/>
    </xf>
    <xf numFmtId="0" fontId="12" fillId="2" borderId="16" xfId="0" applyFont="1" applyFill="1" applyBorder="1" applyAlignment="1">
      <alignment horizontal="center" vertical="top" wrapText="1"/>
    </xf>
    <xf numFmtId="0" fontId="12" fillId="2" borderId="16" xfId="0" applyFont="1" applyFill="1" applyBorder="1" applyAlignment="1">
      <alignment vertical="top" wrapText="1"/>
    </xf>
    <xf numFmtId="49" fontId="9" fillId="0" borderId="16" xfId="0" applyNumberFormat="1" applyFont="1" applyBorder="1" applyAlignment="1">
      <alignment horizontal="center" vertical="top" wrapText="1"/>
    </xf>
    <xf numFmtId="169" fontId="9" fillId="0" borderId="16" xfId="0" applyNumberFormat="1" applyFont="1" applyBorder="1" applyAlignment="1">
      <alignment vertical="top" wrapText="1"/>
    </xf>
    <xf numFmtId="0" fontId="9" fillId="0" borderId="16" xfId="0" applyFont="1" applyBorder="1" applyAlignment="1">
      <alignment vertical="top" wrapText="1"/>
    </xf>
    <xf numFmtId="2" fontId="9" fillId="45" borderId="16" xfId="0" applyNumberFormat="1" applyFont="1" applyFill="1" applyBorder="1" applyAlignment="1" applyProtection="1">
      <alignment wrapText="1"/>
      <protection locked="0"/>
    </xf>
    <xf numFmtId="2" fontId="12" fillId="9" borderId="16" xfId="0" applyNumberFormat="1" applyFont="1" applyFill="1" applyBorder="1" applyAlignment="1">
      <alignment wrapText="1"/>
    </xf>
    <xf numFmtId="0" fontId="30" fillId="2" borderId="1" xfId="0" applyFont="1" applyFill="1" applyBorder="1" applyAlignment="1">
      <alignment horizontal="center" vertical="top" wrapText="1"/>
    </xf>
    <xf numFmtId="0" fontId="30" fillId="2" borderId="23" xfId="0" applyFont="1" applyFill="1" applyBorder="1" applyAlignment="1">
      <alignment horizontal="center" vertical="top" wrapText="1"/>
    </xf>
    <xf numFmtId="49" fontId="4" fillId="0" borderId="3" xfId="0" applyNumberFormat="1" applyFont="1" applyBorder="1" applyAlignment="1">
      <alignment horizontal="center" vertical="top" wrapText="1"/>
    </xf>
    <xf numFmtId="169" fontId="4" fillId="0" borderId="16" xfId="0" applyNumberFormat="1" applyFont="1" applyBorder="1" applyAlignment="1">
      <alignment vertical="top" wrapText="1"/>
    </xf>
    <xf numFmtId="49" fontId="4" fillId="0" borderId="47" xfId="0" applyNumberFormat="1" applyFont="1" applyBorder="1" applyAlignment="1">
      <alignment horizontal="center" vertical="top" wrapText="1"/>
    </xf>
    <xf numFmtId="169" fontId="4" fillId="0" borderId="18" xfId="3" applyNumberFormat="1" applyFont="1" applyBorder="1" applyAlignment="1">
      <alignment vertical="top" wrapText="1"/>
    </xf>
    <xf numFmtId="49" fontId="4" fillId="0" borderId="26" xfId="0" applyNumberFormat="1" applyFont="1" applyBorder="1" applyAlignment="1">
      <alignment horizontal="center" vertical="top" wrapText="1"/>
    </xf>
    <xf numFmtId="169" fontId="4" fillId="0" borderId="62" xfId="0" applyNumberFormat="1" applyFont="1" applyBorder="1" applyAlignment="1">
      <alignment vertical="top" wrapText="1"/>
    </xf>
    <xf numFmtId="0" fontId="30" fillId="2" borderId="2" xfId="0" applyFont="1" applyFill="1" applyBorder="1" applyAlignment="1">
      <alignment horizontal="center" vertical="top" wrapText="1"/>
    </xf>
    <xf numFmtId="0" fontId="4" fillId="0" borderId="4" xfId="0" applyFont="1" applyBorder="1" applyAlignment="1">
      <alignment vertical="top" wrapText="1"/>
    </xf>
    <xf numFmtId="0" fontId="4" fillId="0" borderId="21" xfId="0" applyFont="1" applyBorder="1" applyAlignment="1">
      <alignment vertical="top" wrapText="1"/>
    </xf>
    <xf numFmtId="0" fontId="4" fillId="0" borderId="21" xfId="3" applyFont="1" applyBorder="1" applyAlignment="1">
      <alignment vertical="top" wrapText="1"/>
    </xf>
    <xf numFmtId="0" fontId="4" fillId="0" borderId="4" xfId="3" applyFont="1" applyBorder="1" applyAlignment="1">
      <alignment vertical="top" wrapText="1"/>
    </xf>
    <xf numFmtId="0" fontId="4" fillId="0" borderId="63" xfId="3" applyFont="1" applyBorder="1" applyAlignment="1">
      <alignment vertical="top" wrapText="1"/>
    </xf>
    <xf numFmtId="0" fontId="0" fillId="7" borderId="16" xfId="0" quotePrefix="1" applyFill="1" applyBorder="1"/>
    <xf numFmtId="16" fontId="0" fillId="7" borderId="16" xfId="0" quotePrefix="1" applyNumberFormat="1" applyFill="1" applyBorder="1"/>
    <xf numFmtId="0" fontId="43" fillId="47" borderId="13" xfId="0" applyFont="1" applyFill="1" applyBorder="1" applyAlignment="1"/>
    <xf numFmtId="0" fontId="43" fillId="47" borderId="14" xfId="0" applyFont="1" applyFill="1" applyBorder="1" applyAlignment="1"/>
    <xf numFmtId="0" fontId="43" fillId="47" borderId="14" xfId="0" applyFont="1" applyFill="1" applyBorder="1" applyAlignment="1">
      <alignment horizontal="center"/>
    </xf>
    <xf numFmtId="0" fontId="43" fillId="47" borderId="13" xfId="0" applyFont="1" applyFill="1" applyBorder="1" applyAlignment="1">
      <alignment horizontal="center"/>
    </xf>
    <xf numFmtId="0" fontId="43" fillId="47" borderId="15" xfId="0" applyFont="1" applyFill="1" applyBorder="1" applyAlignment="1">
      <alignment horizontal="center"/>
    </xf>
    <xf numFmtId="0" fontId="0" fillId="47" borderId="16" xfId="0" applyFill="1" applyBorder="1" applyAlignment="1"/>
    <xf numFmtId="0" fontId="0" fillId="48" borderId="16" xfId="0" applyFill="1" applyBorder="1" applyProtection="1">
      <protection locked="0"/>
    </xf>
    <xf numFmtId="0" fontId="43" fillId="47" borderId="16" xfId="0" applyFont="1" applyFill="1" applyBorder="1" applyAlignment="1"/>
    <xf numFmtId="0" fontId="44" fillId="49" borderId="16" xfId="0" applyFont="1" applyFill="1" applyBorder="1" applyAlignment="1">
      <alignment wrapText="1"/>
    </xf>
    <xf numFmtId="0" fontId="30" fillId="2" borderId="79" xfId="0" applyFont="1" applyFill="1" applyBorder="1" applyAlignment="1">
      <alignment horizontal="center" vertical="center"/>
    </xf>
    <xf numFmtId="0" fontId="13" fillId="2" borderId="72" xfId="0" applyFont="1" applyFill="1" applyBorder="1" applyAlignment="1">
      <alignment vertical="center"/>
    </xf>
    <xf numFmtId="0" fontId="13" fillId="2" borderId="73" xfId="0" applyFont="1" applyFill="1" applyBorder="1" applyAlignment="1">
      <alignment vertical="center"/>
    </xf>
    <xf numFmtId="0" fontId="0" fillId="0" borderId="93" xfId="0" applyBorder="1" applyAlignment="1"/>
    <xf numFmtId="0" fontId="0" fillId="0" borderId="14" xfId="0" applyBorder="1" applyAlignment="1"/>
    <xf numFmtId="0" fontId="0" fillId="0" borderId="74" xfId="0" applyBorder="1" applyAlignment="1"/>
    <xf numFmtId="0" fontId="31" fillId="2" borderId="93" xfId="0" applyFont="1" applyFill="1" applyBorder="1" applyAlignment="1">
      <alignment horizontal="center" vertical="top"/>
    </xf>
    <xf numFmtId="0" fontId="32" fillId="0" borderId="14" xfId="0" applyFont="1" applyBorder="1" applyAlignment="1">
      <alignment horizontal="center" vertical="top"/>
    </xf>
    <xf numFmtId="0" fontId="32" fillId="0" borderId="74" xfId="0" applyFont="1" applyBorder="1" applyAlignment="1">
      <alignment horizontal="center" vertical="top"/>
    </xf>
    <xf numFmtId="0" fontId="6" fillId="0" borderId="93" xfId="0" applyFont="1" applyBorder="1" applyAlignment="1">
      <alignment horizontal="left" vertical="center" wrapText="1"/>
    </xf>
    <xf numFmtId="0" fontId="13" fillId="0" borderId="14" xfId="0" applyFont="1" applyBorder="1" applyAlignment="1">
      <alignment horizontal="left" vertical="center" wrapText="1"/>
    </xf>
    <xf numFmtId="0" fontId="13" fillId="0" borderId="74" xfId="0" applyFont="1" applyBorder="1" applyAlignment="1">
      <alignment horizontal="left" vertical="center" wrapText="1"/>
    </xf>
    <xf numFmtId="0" fontId="5" fillId="0" borderId="93" xfId="0" applyFont="1" applyBorder="1" applyAlignment="1">
      <alignment horizontal="left" vertical="center" wrapText="1" indent="1"/>
    </xf>
    <xf numFmtId="0" fontId="0" fillId="0" borderId="14" xfId="0" applyBorder="1" applyAlignment="1">
      <alignment horizontal="left" vertical="center" wrapText="1" indent="1"/>
    </xf>
    <xf numFmtId="0" fontId="0" fillId="0" borderId="74" xfId="0" applyBorder="1" applyAlignment="1">
      <alignment horizontal="left" vertical="center" wrapText="1" indent="1"/>
    </xf>
    <xf numFmtId="0" fontId="4" fillId="0" borderId="3" xfId="0" applyFont="1" applyBorder="1" applyAlignment="1">
      <alignment horizontal="left" wrapText="1"/>
    </xf>
    <xf numFmtId="0" fontId="4" fillId="0" borderId="16" xfId="0" applyFont="1" applyBorder="1" applyAlignment="1">
      <alignment horizontal="left" wrapText="1"/>
    </xf>
    <xf numFmtId="0" fontId="4" fillId="0" borderId="4" xfId="0" applyFont="1" applyBorder="1" applyAlignment="1">
      <alignment horizontal="left" wrapText="1"/>
    </xf>
    <xf numFmtId="0" fontId="33" fillId="2" borderId="81" xfId="0" applyFont="1" applyFill="1" applyBorder="1" applyAlignment="1">
      <alignment horizontal="center" vertical="top" wrapText="1"/>
    </xf>
    <xf numFmtId="0" fontId="34" fillId="0" borderId="75" xfId="0" applyFont="1" applyBorder="1" applyAlignment="1">
      <alignment horizontal="center" vertical="top" wrapText="1"/>
    </xf>
    <xf numFmtId="0" fontId="0" fillId="0" borderId="75" xfId="0" applyBorder="1" applyAlignment="1">
      <alignment vertical="top" wrapText="1"/>
    </xf>
    <xf numFmtId="0" fontId="0" fillId="0" borderId="76" xfId="0" applyBorder="1" applyAlignment="1">
      <alignment vertical="top" wrapText="1"/>
    </xf>
    <xf numFmtId="0" fontId="30" fillId="46" borderId="55" xfId="0" applyFont="1" applyFill="1" applyBorder="1" applyAlignment="1">
      <alignment horizontal="center"/>
    </xf>
    <xf numFmtId="0" fontId="30" fillId="46" borderId="56" xfId="0" applyFont="1" applyFill="1" applyBorder="1" applyAlignment="1">
      <alignment horizontal="center"/>
    </xf>
    <xf numFmtId="0" fontId="30" fillId="46" borderId="78" xfId="0" applyFont="1" applyFill="1" applyBorder="1" applyAlignment="1">
      <alignment horizontal="center"/>
    </xf>
    <xf numFmtId="0" fontId="30" fillId="2" borderId="23" xfId="0" applyFont="1" applyFill="1" applyBorder="1" applyAlignment="1">
      <alignment horizontal="center" vertical="top" wrapText="1"/>
    </xf>
    <xf numFmtId="0" fontId="0" fillId="2" borderId="23" xfId="0" applyFill="1" applyBorder="1" applyAlignment="1"/>
    <xf numFmtId="0" fontId="4" fillId="0" borderId="16" xfId="0" applyFont="1" applyBorder="1" applyAlignment="1">
      <alignment vertical="top" wrapText="1"/>
    </xf>
    <xf numFmtId="0" fontId="35" fillId="0" borderId="16" xfId="0" applyFont="1" applyBorder="1" applyAlignment="1"/>
    <xf numFmtId="0" fontId="4" fillId="0" borderId="16" xfId="3" applyFont="1" applyBorder="1" applyAlignment="1">
      <alignment vertical="top" wrapText="1"/>
    </xf>
    <xf numFmtId="0" fontId="35" fillId="0" borderId="16" xfId="3" applyFont="1" applyBorder="1" applyAlignment="1"/>
    <xf numFmtId="0" fontId="4" fillId="0" borderId="62" xfId="0" applyFont="1" applyBorder="1" applyAlignment="1">
      <alignment vertical="top" wrapText="1"/>
    </xf>
    <xf numFmtId="0" fontId="35" fillId="0" borderId="62" xfId="0" applyFont="1" applyBorder="1" applyAlignment="1"/>
    <xf numFmtId="0" fontId="9" fillId="45" borderId="16" xfId="0" applyFont="1" applyFill="1" applyBorder="1" applyAlignment="1">
      <alignment horizontal="left" wrapText="1"/>
    </xf>
    <xf numFmtId="0" fontId="27" fillId="2" borderId="16" xfId="0" applyFont="1" applyFill="1" applyBorder="1" applyAlignment="1">
      <alignment horizontal="left" wrapText="1"/>
    </xf>
    <xf numFmtId="0" fontId="0" fillId="0" borderId="13" xfId="12" applyFont="1" applyBorder="1" applyAlignment="1">
      <alignment horizontal="left"/>
    </xf>
    <xf numFmtId="0" fontId="0" fillId="0" borderId="14" xfId="12" applyFont="1" applyBorder="1" applyAlignment="1">
      <alignment horizontal="left"/>
    </xf>
    <xf numFmtId="0" fontId="0" fillId="0" borderId="74" xfId="12" applyFont="1" applyBorder="1" applyAlignment="1">
      <alignment horizontal="left"/>
    </xf>
    <xf numFmtId="0" fontId="22" fillId="40" borderId="35" xfId="12" applyFont="1" applyFill="1" applyBorder="1" applyAlignment="1">
      <alignment horizontal="center"/>
    </xf>
    <xf numFmtId="0" fontId="22" fillId="40" borderId="36" xfId="12" applyFont="1" applyFill="1" applyBorder="1" applyAlignment="1">
      <alignment horizontal="center"/>
    </xf>
    <xf numFmtId="0" fontId="22" fillId="40" borderId="83" xfId="12" applyFont="1" applyFill="1" applyBorder="1" applyAlignment="1">
      <alignment horizontal="center"/>
    </xf>
    <xf numFmtId="0" fontId="17" fillId="41" borderId="16" xfId="12" applyFont="1" applyFill="1" applyBorder="1" applyAlignment="1">
      <alignment horizontal="center" vertical="center"/>
    </xf>
    <xf numFmtId="0" fontId="17" fillId="42" borderId="16" xfId="12" applyFont="1" applyFill="1" applyBorder="1" applyAlignment="1">
      <alignment horizontal="center" vertical="center"/>
    </xf>
    <xf numFmtId="0" fontId="17" fillId="37" borderId="16" xfId="12" applyFont="1" applyFill="1" applyBorder="1" applyAlignment="1">
      <alignment horizontal="center" vertical="center"/>
    </xf>
    <xf numFmtId="0" fontId="13" fillId="14" borderId="53" xfId="12" applyFont="1" applyFill="1" applyBorder="1" applyAlignment="1">
      <alignment horizontal="left" vertical="center"/>
    </xf>
    <xf numFmtId="0" fontId="13" fillId="14" borderId="72" xfId="12" applyFont="1" applyFill="1" applyBorder="1" applyAlignment="1">
      <alignment horizontal="left" vertical="center"/>
    </xf>
    <xf numFmtId="0" fontId="13" fillId="14" borderId="73" xfId="12" applyFont="1" applyFill="1" applyBorder="1" applyAlignment="1">
      <alignment horizontal="left" vertical="center"/>
    </xf>
    <xf numFmtId="0" fontId="12" fillId="2" borderId="81" xfId="12" applyFont="1" applyFill="1" applyBorder="1" applyAlignment="1">
      <alignment horizontal="center"/>
    </xf>
    <xf numFmtId="0" fontId="12" fillId="2" borderId="75" xfId="12" applyFont="1" applyFill="1" applyBorder="1" applyAlignment="1">
      <alignment horizontal="center"/>
    </xf>
    <xf numFmtId="0" fontId="12" fillId="2" borderId="82" xfId="12" applyFont="1" applyFill="1" applyBorder="1" applyAlignment="1">
      <alignment horizontal="center"/>
    </xf>
    <xf numFmtId="0" fontId="12" fillId="8" borderId="55" xfId="12" applyFont="1" applyFill="1" applyBorder="1" applyAlignment="1">
      <alignment horizontal="left" vertical="top" wrapText="1"/>
    </xf>
    <xf numFmtId="0" fontId="12" fillId="8" borderId="56" xfId="12" applyFont="1" applyFill="1" applyBorder="1" applyAlignment="1">
      <alignment horizontal="left" vertical="top" wrapText="1"/>
    </xf>
    <xf numFmtId="0" fontId="12" fillId="8" borderId="65" xfId="12" applyFont="1" applyFill="1" applyBorder="1" applyAlignment="1">
      <alignment horizontal="left" vertical="top" wrapText="1"/>
    </xf>
    <xf numFmtId="0" fontId="24" fillId="0" borderId="46" xfId="12" applyFont="1" applyBorder="1" applyAlignment="1">
      <alignment horizontal="center" vertical="top" wrapText="1"/>
    </xf>
    <xf numFmtId="0" fontId="24" fillId="0" borderId="0" xfId="12" applyFont="1" applyBorder="1" applyAlignment="1">
      <alignment horizontal="center" vertical="top" wrapText="1"/>
    </xf>
    <xf numFmtId="0" fontId="24" fillId="0" borderId="39" xfId="12" applyFont="1" applyBorder="1" applyAlignment="1">
      <alignment horizontal="center" vertical="top" wrapText="1"/>
    </xf>
    <xf numFmtId="0" fontId="23" fillId="40" borderId="17" xfId="12" applyFont="1" applyFill="1" applyBorder="1" applyAlignment="1">
      <alignment horizontal="center" vertical="top" wrapText="1"/>
    </xf>
    <xf numFmtId="0" fontId="4" fillId="45" borderId="77" xfId="12" applyFont="1" applyFill="1" applyBorder="1" applyAlignment="1">
      <alignment horizontal="right" vertical="top" wrapText="1"/>
    </xf>
    <xf numFmtId="0" fontId="4" fillId="45" borderId="58" xfId="12" applyFont="1" applyFill="1" applyBorder="1" applyAlignment="1">
      <alignment horizontal="right" vertical="top" wrapText="1"/>
    </xf>
    <xf numFmtId="0" fontId="12" fillId="2" borderId="16" xfId="12" applyFont="1" applyFill="1" applyBorder="1" applyAlignment="1">
      <alignment horizontal="left"/>
    </xf>
    <xf numFmtId="0" fontId="16" fillId="38" borderId="55" xfId="12" applyFont="1" applyFill="1" applyBorder="1" applyAlignment="1">
      <alignment horizontal="center"/>
    </xf>
    <xf numFmtId="0" fontId="16" fillId="38" borderId="56" xfId="12" applyFont="1" applyFill="1" applyBorder="1" applyAlignment="1">
      <alignment horizontal="center"/>
    </xf>
    <xf numFmtId="0" fontId="16" fillId="38" borderId="78" xfId="12" applyFont="1" applyFill="1" applyBorder="1" applyAlignment="1">
      <alignment horizontal="center"/>
    </xf>
    <xf numFmtId="0" fontId="12" fillId="2" borderId="79" xfId="12" applyFont="1" applyFill="1" applyBorder="1" applyAlignment="1">
      <alignment horizontal="center"/>
    </xf>
    <xf numFmtId="0" fontId="12" fillId="2" borderId="72" xfId="12" applyFont="1" applyFill="1" applyBorder="1" applyAlignment="1">
      <alignment horizontal="center"/>
    </xf>
    <xf numFmtId="0" fontId="12" fillId="2" borderId="80" xfId="12" applyFont="1" applyFill="1" applyBorder="1" applyAlignment="1">
      <alignment horizontal="center"/>
    </xf>
    <xf numFmtId="0" fontId="0" fillId="0" borderId="54" xfId="12" applyFont="1" applyBorder="1" applyAlignment="1">
      <alignment horizontal="left"/>
    </xf>
    <xf numFmtId="0" fontId="0" fillId="0" borderId="75" xfId="12" applyFont="1" applyBorder="1" applyAlignment="1">
      <alignment horizontal="left"/>
    </xf>
    <xf numFmtId="0" fontId="0" fillId="0" borderId="76" xfId="12" applyFont="1" applyBorder="1" applyAlignment="1">
      <alignment horizontal="left"/>
    </xf>
    <xf numFmtId="0" fontId="12" fillId="30" borderId="55" xfId="12" applyFont="1" applyFill="1" applyBorder="1" applyAlignment="1">
      <alignment horizontal="left"/>
    </xf>
    <xf numFmtId="0" fontId="12" fillId="30" borderId="56" xfId="12" applyFont="1" applyFill="1" applyBorder="1" applyAlignment="1">
      <alignment horizontal="left"/>
    </xf>
    <xf numFmtId="0" fontId="12" fillId="30" borderId="78" xfId="12" applyFont="1" applyFill="1" applyBorder="1" applyAlignment="1">
      <alignment horizontal="left"/>
    </xf>
    <xf numFmtId="0" fontId="15" fillId="22" borderId="30" xfId="0" applyFont="1" applyFill="1" applyBorder="1" applyAlignment="1">
      <alignment horizontal="center" vertical="center" wrapText="1"/>
    </xf>
    <xf numFmtId="0" fontId="15" fillId="22" borderId="0" xfId="0" applyFont="1" applyFill="1" applyBorder="1" applyAlignment="1">
      <alignment horizontal="center" vertical="center" wrapText="1"/>
    </xf>
    <xf numFmtId="0" fontId="0" fillId="27" borderId="13" xfId="0" applyFill="1" applyBorder="1" applyAlignment="1">
      <alignment horizontal="center"/>
    </xf>
    <xf numFmtId="0" fontId="0" fillId="27" borderId="14" xfId="0" applyFill="1" applyBorder="1" applyAlignment="1">
      <alignment horizontal="center"/>
    </xf>
    <xf numFmtId="0" fontId="0" fillId="27" borderId="15" xfId="0" applyFill="1" applyBorder="1" applyAlignment="1">
      <alignment horizontal="center"/>
    </xf>
    <xf numFmtId="0" fontId="0" fillId="21" borderId="13" xfId="0" applyFill="1" applyBorder="1" applyAlignment="1">
      <alignment horizontal="center"/>
    </xf>
    <xf numFmtId="0" fontId="0" fillId="21" borderId="14" xfId="0" applyFill="1" applyBorder="1" applyAlignment="1">
      <alignment horizontal="center"/>
    </xf>
    <xf numFmtId="0" fontId="0" fillId="21" borderId="15" xfId="0" applyFill="1" applyBorder="1" applyAlignment="1">
      <alignment horizontal="center"/>
    </xf>
    <xf numFmtId="0" fontId="9" fillId="14" borderId="21" xfId="0" applyFont="1" applyFill="1" applyBorder="1" applyAlignment="1">
      <alignment horizontal="center" vertical="center" textRotation="90" wrapText="1"/>
    </xf>
    <xf numFmtId="0" fontId="9" fillId="14" borderId="24" xfId="0" applyFont="1" applyFill="1" applyBorder="1" applyAlignment="1">
      <alignment horizontal="center" vertical="center" textRotation="90" wrapText="1"/>
    </xf>
    <xf numFmtId="0" fontId="9" fillId="14" borderId="28" xfId="0" applyFont="1" applyFill="1" applyBorder="1" applyAlignment="1">
      <alignment horizontal="center" vertical="center" textRotation="90" wrapText="1"/>
    </xf>
    <xf numFmtId="0" fontId="9" fillId="15" borderId="21" xfId="0" applyFont="1" applyFill="1" applyBorder="1" applyAlignment="1">
      <alignment horizontal="center" vertical="center" textRotation="90" wrapText="1"/>
    </xf>
    <xf numFmtId="0" fontId="9" fillId="15" borderId="24" xfId="0" applyFont="1" applyFill="1" applyBorder="1" applyAlignment="1">
      <alignment horizontal="center" vertical="center" textRotation="90" wrapText="1"/>
    </xf>
    <xf numFmtId="0" fontId="9" fillId="15" borderId="28" xfId="0" applyFont="1" applyFill="1" applyBorder="1" applyAlignment="1">
      <alignment horizontal="center" vertical="center" textRotation="90" wrapText="1"/>
    </xf>
    <xf numFmtId="0" fontId="9" fillId="0" borderId="22" xfId="0" applyFont="1" applyBorder="1" applyAlignment="1">
      <alignment vertical="center" wrapText="1"/>
    </xf>
    <xf numFmtId="0" fontId="9" fillId="0" borderId="25" xfId="0" applyFont="1" applyBorder="1" applyAlignment="1">
      <alignment vertical="center" wrapText="1"/>
    </xf>
    <xf numFmtId="0" fontId="9" fillId="0" borderId="26" xfId="0" applyFont="1" applyBorder="1" applyAlignment="1">
      <alignment vertical="center" wrapText="1"/>
    </xf>
    <xf numFmtId="0" fontId="0" fillId="5" borderId="16" xfId="0" applyFill="1" applyBorder="1" applyAlignment="1">
      <alignment horizontal="left"/>
    </xf>
    <xf numFmtId="0" fontId="0" fillId="11" borderId="16" xfId="0" applyFill="1" applyBorder="1" applyAlignment="1">
      <alignment horizontal="left"/>
    </xf>
    <xf numFmtId="0" fontId="0" fillId="5" borderId="13" xfId="0" applyFill="1" applyBorder="1" applyAlignment="1">
      <alignment horizontal="left"/>
    </xf>
    <xf numFmtId="0" fontId="0" fillId="5" borderId="15" xfId="0" applyFill="1" applyBorder="1" applyAlignment="1">
      <alignment horizontal="left"/>
    </xf>
    <xf numFmtId="0" fontId="0" fillId="10" borderId="16" xfId="0" applyFill="1" applyBorder="1" applyAlignment="1">
      <alignment horizontal="center"/>
    </xf>
    <xf numFmtId="0" fontId="8" fillId="4" borderId="16" xfId="0" applyFont="1" applyFill="1" applyBorder="1" applyAlignment="1" applyProtection="1">
      <alignment horizontal="left" wrapText="1"/>
    </xf>
    <xf numFmtId="0" fontId="0" fillId="0" borderId="16"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cellXfs>
  <cellStyles count="14">
    <cellStyle name="Comma" xfId="1" builtinId="3"/>
    <cellStyle name="Excel Built-in Normal" xfId="10" xr:uid="{00000000-0005-0000-0000-000038000000}"/>
    <cellStyle name="Excel Built-in Normal 1" xfId="4" xr:uid="{00000000-0005-0000-0000-000014000000}"/>
    <cellStyle name="Excel Built-in Normal 2 2" xfId="11" xr:uid="{00000000-0005-0000-0000-000039000000}"/>
    <cellStyle name="Excel Built-in Percent" xfId="9" xr:uid="{00000000-0005-0000-0000-00002F000000}"/>
    <cellStyle name="Normal" xfId="0" builtinId="0"/>
    <cellStyle name="Normal 2" xfId="6" xr:uid="{00000000-0005-0000-0000-000023000000}"/>
    <cellStyle name="Normal 2 2" xfId="12" xr:uid="{00000000-0005-0000-0000-00003A000000}"/>
    <cellStyle name="Normal 2 2 2 2" xfId="8" xr:uid="{00000000-0005-0000-0000-00002C000000}"/>
    <cellStyle name="Normal 3" xfId="7" xr:uid="{00000000-0005-0000-0000-000028000000}"/>
    <cellStyle name="Normal 3 2" xfId="13" xr:uid="{00000000-0005-0000-0000-00003B000000}"/>
    <cellStyle name="Normal 4" xfId="5" xr:uid="{00000000-0005-0000-0000-000018000000}"/>
    <cellStyle name="Normal 5" xfId="3" xr:uid="{00000000-0005-0000-0000-000008000000}"/>
    <cellStyle name="Percent" xfId="2" builtinId="5"/>
  </cellStyles>
  <dxfs count="3">
    <dxf>
      <fill>
        <patternFill patternType="solid">
          <bgColor rgb="FFFF0000"/>
        </patternFill>
      </fill>
    </dxf>
    <dxf>
      <fill>
        <patternFill patternType="solid">
          <bgColor rgb="FF92D050"/>
        </patternFill>
      </fill>
    </dxf>
    <dxf>
      <fill>
        <patternFill patternType="solid">
          <bgColor rgb="FFFFC000"/>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28575</xdr:colOff>
      <xdr:row>1</xdr:row>
      <xdr:rowOff>28576</xdr:rowOff>
    </xdr:from>
    <xdr:to>
      <xdr:col>2</xdr:col>
      <xdr:colOff>904875</xdr:colOff>
      <xdr:row>1</xdr:row>
      <xdr:rowOff>535394</xdr:rowOff>
    </xdr:to>
    <xdr:pic>
      <xdr:nvPicPr>
        <xdr:cNvPr id="2" name="Picture 1" descr="NaicoLogo.jp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295275" y="228600"/>
          <a:ext cx="1676400" cy="50673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y\Process\svn\Templates\NaicoITS_CodeReviewTrack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My\Process\svn\Templates\NaicoITS_EstimationTemplate_DataWarehous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CodeReviewCheckList"/>
      <sheetName val="CodeReviewSummary"/>
      <sheetName val="CodeReviewComments"/>
      <sheetName val="List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ResourcePlanning"/>
      <sheetName val="Estimation Summary"/>
      <sheetName val="Data Extraction "/>
      <sheetName val="Data Transformation &amp; Loading"/>
      <sheetName val="Cubes Design"/>
      <sheetName val="Database Design"/>
      <sheetName val="Misc.Reqs."/>
      <sheetName val="AdjustmentFactor"/>
      <sheetName val="Lookups"/>
      <sheetName val="Weightag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29"/>
  <sheetViews>
    <sheetView topLeftCell="A4" workbookViewId="0">
      <selection activeCell="D25" sqref="D25:I25"/>
    </sheetView>
  </sheetViews>
  <sheetFormatPr defaultColWidth="9" defaultRowHeight="15"/>
  <cols>
    <col min="1" max="1" width="4" customWidth="1"/>
    <col min="2" max="2" width="12" customWidth="1"/>
    <col min="3" max="3" width="19.42578125" customWidth="1"/>
    <col min="4" max="4" width="18.7109375" customWidth="1"/>
    <col min="5" max="5" width="12.85546875" customWidth="1"/>
    <col min="6" max="6" width="13.42578125" customWidth="1"/>
    <col min="7" max="7" width="27.140625" customWidth="1"/>
    <col min="8" max="8" width="11" customWidth="1"/>
    <col min="10" max="10" width="37.28515625" customWidth="1"/>
  </cols>
  <sheetData>
    <row r="2" spans="2:10" ht="43.5" customHeight="1">
      <c r="B2" s="371" t="s">
        <v>0</v>
      </c>
      <c r="C2" s="372"/>
      <c r="D2" s="372"/>
      <c r="E2" s="372"/>
      <c r="F2" s="372"/>
      <c r="G2" s="372"/>
      <c r="H2" s="372"/>
      <c r="I2" s="372"/>
      <c r="J2" s="373"/>
    </row>
    <row r="3" spans="2:10">
      <c r="B3" s="374"/>
      <c r="C3" s="375"/>
      <c r="D3" s="375"/>
      <c r="E3" s="375"/>
      <c r="F3" s="375"/>
      <c r="G3" s="375"/>
      <c r="H3" s="375"/>
      <c r="I3" s="375"/>
      <c r="J3" s="376"/>
    </row>
    <row r="4" spans="2:10" ht="15.75">
      <c r="B4" s="377" t="s">
        <v>1</v>
      </c>
      <c r="C4" s="378"/>
      <c r="D4" s="378"/>
      <c r="E4" s="378"/>
      <c r="F4" s="378"/>
      <c r="G4" s="378"/>
      <c r="H4" s="378"/>
      <c r="I4" s="378"/>
      <c r="J4" s="379"/>
    </row>
    <row r="5" spans="2:10">
      <c r="B5" s="380" t="s">
        <v>2</v>
      </c>
      <c r="C5" s="381"/>
      <c r="D5" s="381"/>
      <c r="E5" s="381"/>
      <c r="F5" s="381"/>
      <c r="G5" s="381"/>
      <c r="H5" s="381"/>
      <c r="I5" s="381"/>
      <c r="J5" s="382"/>
    </row>
    <row r="6" spans="2:10" ht="30" customHeight="1">
      <c r="B6" s="383" t="s">
        <v>3</v>
      </c>
      <c r="C6" s="384"/>
      <c r="D6" s="384"/>
      <c r="E6" s="384"/>
      <c r="F6" s="384"/>
      <c r="G6" s="384"/>
      <c r="H6" s="384"/>
      <c r="I6" s="384"/>
      <c r="J6" s="385"/>
    </row>
    <row r="7" spans="2:10" ht="30" customHeight="1">
      <c r="B7" s="383" t="s">
        <v>4</v>
      </c>
      <c r="C7" s="384"/>
      <c r="D7" s="384"/>
      <c r="E7" s="384"/>
      <c r="F7" s="384"/>
      <c r="G7" s="384"/>
      <c r="H7" s="384"/>
      <c r="I7" s="384"/>
      <c r="J7" s="385"/>
    </row>
    <row r="8" spans="2:10" ht="43.5" customHeight="1">
      <c r="B8" s="383" t="s">
        <v>5</v>
      </c>
      <c r="C8" s="384"/>
      <c r="D8" s="384"/>
      <c r="E8" s="384"/>
      <c r="F8" s="384"/>
      <c r="G8" s="384"/>
      <c r="H8" s="384"/>
      <c r="I8" s="384"/>
      <c r="J8" s="385"/>
    </row>
    <row r="9" spans="2:10" ht="44.25" customHeight="1">
      <c r="B9" s="386" t="s">
        <v>6</v>
      </c>
      <c r="C9" s="387"/>
      <c r="D9" s="387"/>
      <c r="E9" s="387"/>
      <c r="F9" s="387"/>
      <c r="G9" s="387"/>
      <c r="H9" s="387"/>
      <c r="I9" s="387"/>
      <c r="J9" s="388"/>
    </row>
    <row r="10" spans="2:10" ht="30" customHeight="1">
      <c r="B10" s="383" t="s">
        <v>7</v>
      </c>
      <c r="C10" s="384"/>
      <c r="D10" s="384"/>
      <c r="E10" s="384"/>
      <c r="F10" s="384"/>
      <c r="G10" s="384"/>
      <c r="H10" s="384"/>
      <c r="I10" s="384"/>
      <c r="J10" s="385"/>
    </row>
    <row r="11" spans="2:10" ht="30" customHeight="1">
      <c r="B11" s="383"/>
      <c r="C11" s="384"/>
      <c r="D11" s="384"/>
      <c r="E11" s="384"/>
      <c r="F11" s="384"/>
      <c r="G11" s="384"/>
      <c r="H11" s="384"/>
      <c r="I11" s="384"/>
      <c r="J11" s="385"/>
    </row>
    <row r="12" spans="2:10" ht="18.75">
      <c r="B12" s="389"/>
      <c r="C12" s="390"/>
      <c r="D12" s="390"/>
      <c r="E12" s="391"/>
      <c r="F12" s="391"/>
      <c r="G12" s="391"/>
      <c r="H12" s="391"/>
      <c r="I12" s="391"/>
      <c r="J12" s="392"/>
    </row>
    <row r="14" spans="2:10" ht="16.5">
      <c r="B14" s="393" t="s">
        <v>8</v>
      </c>
      <c r="C14" s="394"/>
      <c r="D14" s="394"/>
      <c r="E14" s="394"/>
      <c r="F14" s="394"/>
      <c r="G14" s="394"/>
      <c r="H14" s="394"/>
      <c r="I14" s="394"/>
      <c r="J14" s="395"/>
    </row>
    <row r="15" spans="2:10" ht="16.5">
      <c r="B15" s="346" t="s">
        <v>9</v>
      </c>
      <c r="C15" s="347" t="s">
        <v>10</v>
      </c>
      <c r="D15" s="396" t="s">
        <v>11</v>
      </c>
      <c r="E15" s="397"/>
      <c r="F15" s="397"/>
      <c r="G15" s="397"/>
      <c r="H15" s="397"/>
      <c r="I15" s="397"/>
      <c r="J15" s="354" t="s">
        <v>12</v>
      </c>
    </row>
    <row r="16" spans="2:10" ht="30" customHeight="1">
      <c r="B16" s="348" t="s">
        <v>13</v>
      </c>
      <c r="C16" s="349">
        <v>43109</v>
      </c>
      <c r="D16" s="398" t="s">
        <v>14</v>
      </c>
      <c r="E16" s="399"/>
      <c r="F16" s="399"/>
      <c r="G16" s="399"/>
      <c r="H16" s="399"/>
      <c r="I16" s="399"/>
      <c r="J16" s="355" t="s">
        <v>15</v>
      </c>
    </row>
    <row r="17" spans="2:10" ht="30" customHeight="1">
      <c r="B17" s="348" t="s">
        <v>16</v>
      </c>
      <c r="C17" s="349">
        <v>43587</v>
      </c>
      <c r="D17" s="398" t="s">
        <v>17</v>
      </c>
      <c r="E17" s="399"/>
      <c r="F17" s="399"/>
      <c r="G17" s="399"/>
      <c r="H17" s="399"/>
      <c r="I17" s="399"/>
      <c r="J17" s="355" t="s">
        <v>15</v>
      </c>
    </row>
    <row r="18" spans="2:10" ht="45" customHeight="1">
      <c r="B18" s="348" t="s">
        <v>18</v>
      </c>
      <c r="C18" s="349">
        <v>43665</v>
      </c>
      <c r="D18" s="398" t="s">
        <v>19</v>
      </c>
      <c r="E18" s="399"/>
      <c r="F18" s="399"/>
      <c r="G18" s="399"/>
      <c r="H18" s="399"/>
      <c r="I18" s="399"/>
      <c r="J18" s="355" t="s">
        <v>20</v>
      </c>
    </row>
    <row r="19" spans="2:10" ht="74.25" customHeight="1">
      <c r="B19" s="348" t="s">
        <v>21</v>
      </c>
      <c r="C19" s="349">
        <v>43922</v>
      </c>
      <c r="D19" s="398" t="s">
        <v>22</v>
      </c>
      <c r="E19" s="399"/>
      <c r="F19" s="399"/>
      <c r="G19" s="399"/>
      <c r="H19" s="399"/>
      <c r="I19" s="399"/>
      <c r="J19" s="355" t="s">
        <v>23</v>
      </c>
    </row>
    <row r="20" spans="2:10" ht="45" customHeight="1">
      <c r="B20" s="350" t="s">
        <v>24</v>
      </c>
      <c r="C20" s="349">
        <v>44321</v>
      </c>
      <c r="D20" s="398" t="s">
        <v>25</v>
      </c>
      <c r="E20" s="399"/>
      <c r="F20" s="399"/>
      <c r="G20" s="399"/>
      <c r="H20" s="399"/>
      <c r="I20" s="399"/>
      <c r="J20" s="356" t="s">
        <v>26</v>
      </c>
    </row>
    <row r="21" spans="2:10">
      <c r="B21" s="350" t="s">
        <v>27</v>
      </c>
      <c r="C21" s="349">
        <v>44361</v>
      </c>
      <c r="D21" s="398" t="s">
        <v>28</v>
      </c>
      <c r="E21" s="399"/>
      <c r="F21" s="399"/>
      <c r="G21" s="399"/>
      <c r="H21" s="399"/>
      <c r="I21" s="399"/>
      <c r="J21" s="356" t="s">
        <v>26</v>
      </c>
    </row>
    <row r="22" spans="2:10" ht="27.75" customHeight="1">
      <c r="B22" s="350" t="s">
        <v>29</v>
      </c>
      <c r="C22" s="349">
        <v>44362</v>
      </c>
      <c r="D22" s="400" t="s">
        <v>28</v>
      </c>
      <c r="E22" s="401"/>
      <c r="F22" s="401"/>
      <c r="G22" s="401"/>
      <c r="H22" s="401"/>
      <c r="I22" s="401"/>
      <c r="J22" s="356" t="s">
        <v>26</v>
      </c>
    </row>
    <row r="23" spans="2:10" ht="27.75" customHeight="1">
      <c r="B23" s="350" t="s">
        <v>30</v>
      </c>
      <c r="C23" s="351">
        <v>44377</v>
      </c>
      <c r="D23" s="400" t="s">
        <v>28</v>
      </c>
      <c r="E23" s="401"/>
      <c r="F23" s="401"/>
      <c r="G23" s="401"/>
      <c r="H23" s="401"/>
      <c r="I23" s="401"/>
      <c r="J23" s="357" t="s">
        <v>26</v>
      </c>
    </row>
    <row r="24" spans="2:10" ht="27.75" customHeight="1">
      <c r="B24" s="350"/>
      <c r="C24" s="351"/>
      <c r="D24" s="400"/>
      <c r="E24" s="401"/>
      <c r="F24" s="401"/>
      <c r="G24" s="401"/>
      <c r="H24" s="401"/>
      <c r="I24" s="401"/>
      <c r="J24" s="357"/>
    </row>
    <row r="25" spans="2:10" ht="27.75" customHeight="1">
      <c r="B25" s="348"/>
      <c r="C25" s="349"/>
      <c r="D25" s="398"/>
      <c r="E25" s="399"/>
      <c r="F25" s="399"/>
      <c r="G25" s="399"/>
      <c r="H25" s="399"/>
      <c r="I25" s="399"/>
      <c r="J25" s="358"/>
    </row>
    <row r="26" spans="2:10" ht="27.75" customHeight="1">
      <c r="B26" s="348"/>
      <c r="C26" s="349"/>
      <c r="D26" s="398"/>
      <c r="E26" s="399"/>
      <c r="F26" s="399"/>
      <c r="G26" s="399"/>
      <c r="H26" s="399"/>
      <c r="I26" s="399"/>
      <c r="J26" s="358"/>
    </row>
    <row r="27" spans="2:10" ht="33.75" customHeight="1">
      <c r="B27" s="348"/>
      <c r="C27" s="349"/>
      <c r="D27" s="398"/>
      <c r="E27" s="399"/>
      <c r="F27" s="399"/>
      <c r="G27" s="399"/>
      <c r="H27" s="399"/>
      <c r="I27" s="399"/>
      <c r="J27" s="358"/>
    </row>
    <row r="28" spans="2:10">
      <c r="B28" s="352"/>
      <c r="C28" s="353"/>
      <c r="D28" s="402"/>
      <c r="E28" s="403"/>
      <c r="F28" s="403"/>
      <c r="G28" s="403"/>
      <c r="H28" s="403"/>
      <c r="I28" s="403"/>
      <c r="J28" s="359"/>
    </row>
    <row r="29" spans="2:10">
      <c r="B29" s="352"/>
      <c r="C29" s="353"/>
      <c r="D29" s="402"/>
      <c r="E29" s="403"/>
      <c r="F29" s="403"/>
      <c r="G29" s="403"/>
      <c r="H29" s="403"/>
      <c r="I29" s="403"/>
      <c r="J29" s="359"/>
    </row>
  </sheetData>
  <mergeCells count="27">
    <mergeCell ref="D28:I28"/>
    <mergeCell ref="D29:I29"/>
    <mergeCell ref="D23:I23"/>
    <mergeCell ref="D24:I24"/>
    <mergeCell ref="D25:I25"/>
    <mergeCell ref="D26:I26"/>
    <mergeCell ref="D27:I27"/>
    <mergeCell ref="D18:I18"/>
    <mergeCell ref="D19:I19"/>
    <mergeCell ref="D20:I20"/>
    <mergeCell ref="D21:I21"/>
    <mergeCell ref="D22:I22"/>
    <mergeCell ref="B12:J12"/>
    <mergeCell ref="B14:J14"/>
    <mergeCell ref="D15:I15"/>
    <mergeCell ref="D16:I16"/>
    <mergeCell ref="D17:I17"/>
    <mergeCell ref="B7:J7"/>
    <mergeCell ref="B8:J8"/>
    <mergeCell ref="B9:J9"/>
    <mergeCell ref="B10:J10"/>
    <mergeCell ref="B11:J11"/>
    <mergeCell ref="B2:J2"/>
    <mergeCell ref="B3:J3"/>
    <mergeCell ref="B4:J4"/>
    <mergeCell ref="B5:J5"/>
    <mergeCell ref="B6:J6"/>
  </mergeCells>
  <pageMargins left="0.7" right="0.7" top="0.75" bottom="0.75" header="0.3" footer="0.3"/>
  <pageSetup paperSize="9" orientation="portrait" verticalDpi="300"/>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BY32"/>
  <sheetViews>
    <sheetView workbookViewId="0">
      <selection activeCell="E8" sqref="E8"/>
    </sheetView>
  </sheetViews>
  <sheetFormatPr defaultColWidth="9.140625" defaultRowHeight="15"/>
  <cols>
    <col min="1" max="1" width="9.140625" style="24"/>
    <col min="2" max="2" width="51" style="24" customWidth="1"/>
    <col min="3" max="3" width="46.5703125" style="24" customWidth="1"/>
    <col min="4" max="4" width="32" style="24" customWidth="1"/>
    <col min="5" max="5" width="13.28515625" style="24" customWidth="1"/>
    <col min="6" max="16384" width="9.140625" style="24"/>
  </cols>
  <sheetData>
    <row r="3" spans="2:77">
      <c r="B3" s="25" t="s">
        <v>668</v>
      </c>
      <c r="C3" s="26"/>
      <c r="D3" s="26"/>
      <c r="E3" s="27"/>
    </row>
    <row r="4" spans="2:77" ht="16.5">
      <c r="B4" s="28"/>
      <c r="C4" s="29"/>
      <c r="D4" s="29"/>
      <c r="E4" s="30"/>
    </row>
    <row r="5" spans="2:77" ht="30">
      <c r="B5" s="31" t="s">
        <v>669</v>
      </c>
      <c r="C5" s="31" t="s">
        <v>670</v>
      </c>
      <c r="D5" s="31" t="s">
        <v>671</v>
      </c>
      <c r="E5" s="31" t="s">
        <v>672</v>
      </c>
      <c r="G5" s="32"/>
      <c r="H5" s="32"/>
    </row>
    <row r="6" spans="2:77" ht="16.5">
      <c r="B6" s="33" t="s">
        <v>537</v>
      </c>
      <c r="C6" s="33" t="s">
        <v>673</v>
      </c>
      <c r="D6" s="33" t="s">
        <v>543</v>
      </c>
      <c r="E6" s="33">
        <f>VLOOKUP(D6,Lookups!A$4:B$13,2,FALSE)</f>
        <v>0</v>
      </c>
      <c r="G6" s="32"/>
      <c r="H6" s="32"/>
    </row>
    <row r="7" spans="2:77" ht="16.5">
      <c r="B7" s="33" t="s">
        <v>538</v>
      </c>
      <c r="C7" s="33" t="s">
        <v>674</v>
      </c>
      <c r="D7" s="33" t="s">
        <v>544</v>
      </c>
      <c r="E7" s="33">
        <f>VLOOKUP(D7,Lookups!D$4:E$13,2,FALSE)</f>
        <v>0</v>
      </c>
      <c r="G7" s="32"/>
      <c r="H7" s="32"/>
    </row>
    <row r="8" spans="2:77" ht="16.5">
      <c r="B8" s="33" t="s">
        <v>675</v>
      </c>
      <c r="C8" s="33" t="s">
        <v>676</v>
      </c>
      <c r="D8" s="33" t="s">
        <v>557</v>
      </c>
      <c r="E8" s="33">
        <f>VLOOKUP(D8,Lookups!G$4:H$13,2,FALSE)</f>
        <v>5</v>
      </c>
      <c r="G8" s="32"/>
      <c r="H8" s="32"/>
    </row>
    <row r="9" spans="2:77" ht="16.5">
      <c r="B9" s="33" t="s">
        <v>677</v>
      </c>
      <c r="C9" s="33" t="s">
        <v>678</v>
      </c>
      <c r="D9" s="33" t="s">
        <v>546</v>
      </c>
      <c r="E9" s="33">
        <f>VLOOKUP(D9,Lookups!J$4:K$13,2,FALSE)</f>
        <v>0</v>
      </c>
      <c r="G9" s="32"/>
      <c r="H9" s="32"/>
    </row>
    <row r="10" spans="2:77" ht="16.5">
      <c r="B10" s="33" t="s">
        <v>679</v>
      </c>
      <c r="C10" s="33" t="s">
        <v>680</v>
      </c>
      <c r="D10" s="33" t="s">
        <v>569</v>
      </c>
      <c r="E10" s="33">
        <f>VLOOKUP(D10,Lookups!M$4:N$13,2,FALSE)</f>
        <v>0</v>
      </c>
    </row>
    <row r="11" spans="2:77" ht="16.5">
      <c r="B11" s="33" t="s">
        <v>681</v>
      </c>
      <c r="C11" s="33" t="s">
        <v>682</v>
      </c>
      <c r="D11" s="33" t="s">
        <v>582</v>
      </c>
      <c r="E11" s="33">
        <f>VLOOKUP(D11,Lookups!A$16:B$25,2,FALSE)</f>
        <v>0</v>
      </c>
    </row>
    <row r="12" spans="2:77" ht="16.5">
      <c r="B12" s="33" t="s">
        <v>683</v>
      </c>
      <c r="C12" s="33" t="s">
        <v>684</v>
      </c>
      <c r="D12" s="33" t="s">
        <v>578</v>
      </c>
      <c r="E12" s="33">
        <f>VLOOKUP(D12,Lookups!D$16:E$25,2,FALSE)</f>
        <v>0</v>
      </c>
    </row>
    <row r="13" spans="2:77" ht="16.5">
      <c r="B13" s="33" t="s">
        <v>685</v>
      </c>
      <c r="C13" s="33"/>
      <c r="D13" s="33" t="s">
        <v>579</v>
      </c>
      <c r="E13" s="33">
        <f>VLOOKUP(D13,Lookups!G$16:H$25,2,FALSE)</f>
        <v>0</v>
      </c>
    </row>
    <row r="14" spans="2:77" s="23" customFormat="1" ht="16.5">
      <c r="B14" s="34" t="s">
        <v>686</v>
      </c>
      <c r="C14" s="34" t="s">
        <v>687</v>
      </c>
      <c r="D14" s="33" t="s">
        <v>579</v>
      </c>
      <c r="E14" s="33">
        <f>VLOOKUP(D14,Lookups!J$16:K$25,2,FALSE)</f>
        <v>0</v>
      </c>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row>
    <row r="15" spans="2:77" s="23" customFormat="1" ht="16.5">
      <c r="B15" s="34" t="s">
        <v>688</v>
      </c>
      <c r="C15" s="34" t="s">
        <v>689</v>
      </c>
      <c r="D15" s="33" t="s">
        <v>580</v>
      </c>
      <c r="E15" s="33">
        <f>VLOOKUP(D15,Lookups!M$16:N$25,2,FALSE)</f>
        <v>0</v>
      </c>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row>
    <row r="16" spans="2:77" ht="16.5">
      <c r="B16" s="33" t="s">
        <v>690</v>
      </c>
      <c r="C16" s="35" t="s">
        <v>691</v>
      </c>
      <c r="D16" s="33" t="s">
        <v>579</v>
      </c>
      <c r="E16" s="33">
        <f>VLOOKUP(D16,Lookups!A$28:B$37,2,FALSE)</f>
        <v>0</v>
      </c>
    </row>
    <row r="17" spans="2:8" ht="16.5">
      <c r="B17" s="35" t="s">
        <v>593</v>
      </c>
      <c r="C17" s="35"/>
      <c r="D17" s="33" t="s">
        <v>579</v>
      </c>
      <c r="E17" s="33">
        <f>VLOOKUP(D17,Lookups!D$28:E$37,2,FALSE)</f>
        <v>0</v>
      </c>
    </row>
    <row r="18" spans="2:8" ht="49.5">
      <c r="B18" s="33" t="s">
        <v>594</v>
      </c>
      <c r="C18" s="35" t="s">
        <v>692</v>
      </c>
      <c r="D18" s="33" t="s">
        <v>579</v>
      </c>
      <c r="E18" s="33">
        <f>VLOOKUP(D18,Lookups!G$28:H$37,2,FALSE)</f>
        <v>0</v>
      </c>
    </row>
    <row r="19" spans="2:8" ht="16.5">
      <c r="B19" s="33" t="s">
        <v>693</v>
      </c>
      <c r="C19" s="35" t="s">
        <v>691</v>
      </c>
      <c r="D19" s="33" t="s">
        <v>579</v>
      </c>
      <c r="E19" s="33">
        <f>VLOOKUP(D19,Lookups!J$28:K$37,2,FALSE)</f>
        <v>0</v>
      </c>
    </row>
    <row r="20" spans="2:8" ht="49.5">
      <c r="B20" s="33" t="s">
        <v>694</v>
      </c>
      <c r="C20" s="33" t="s">
        <v>695</v>
      </c>
      <c r="D20" s="33" t="s">
        <v>579</v>
      </c>
      <c r="E20" s="33">
        <f>VLOOKUP(D20,Lookups!M$28:N$37,2,FALSE)</f>
        <v>0</v>
      </c>
    </row>
    <row r="21" spans="2:8" ht="16.5">
      <c r="B21" s="33" t="s">
        <v>696</v>
      </c>
      <c r="C21" s="33"/>
      <c r="D21" s="33" t="s">
        <v>49</v>
      </c>
      <c r="E21" s="33">
        <f>VLOOKUP(D21,Lookups!A$40:B$49,2,FALSE)</f>
        <v>0</v>
      </c>
      <c r="G21" s="32"/>
      <c r="H21" s="32"/>
    </row>
    <row r="22" spans="2:8" ht="16.5">
      <c r="B22" s="33" t="s">
        <v>602</v>
      </c>
      <c r="C22" s="33"/>
      <c r="D22" s="33" t="s">
        <v>587</v>
      </c>
      <c r="E22" s="33">
        <f>VLOOKUP(D22,Lookups!D$40:E$49,2,FALSE)</f>
        <v>0</v>
      </c>
    </row>
    <row r="23" spans="2:8" ht="33">
      <c r="B23" s="33" t="s">
        <v>603</v>
      </c>
      <c r="C23" s="33"/>
      <c r="D23" s="33" t="s">
        <v>607</v>
      </c>
      <c r="E23" s="33">
        <f>VLOOKUP(D23,Lookups!G$40:H$49,2,FALSE)</f>
        <v>0</v>
      </c>
    </row>
    <row r="24" spans="2:8" ht="33">
      <c r="B24" s="33" t="s">
        <v>604</v>
      </c>
      <c r="C24" s="33"/>
      <c r="D24" s="33" t="s">
        <v>608</v>
      </c>
      <c r="E24" s="33">
        <f>VLOOKUP(D24,Lookups!J$40:K$49,2,FALSE)</f>
        <v>0</v>
      </c>
    </row>
    <row r="25" spans="2:8" ht="16.5">
      <c r="B25" s="33" t="s">
        <v>697</v>
      </c>
      <c r="C25" s="33" t="s">
        <v>698</v>
      </c>
      <c r="D25" s="33" t="s">
        <v>579</v>
      </c>
      <c r="E25" s="33">
        <f>VLOOKUP(D25,Lookups!M$40:N$49,2,FALSE)</f>
        <v>0</v>
      </c>
    </row>
    <row r="26" spans="2:8" ht="16.5">
      <c r="B26" s="33" t="s">
        <v>618</v>
      </c>
      <c r="C26" s="33" t="s">
        <v>699</v>
      </c>
      <c r="D26" s="33" t="s">
        <v>624</v>
      </c>
      <c r="E26" s="33">
        <f>VLOOKUP(D26,Lookups!A$52:B$61,2,FALSE)</f>
        <v>0</v>
      </c>
    </row>
    <row r="27" spans="2:8" ht="16.5">
      <c r="B27" s="33" t="s">
        <v>597</v>
      </c>
      <c r="C27" s="33" t="s">
        <v>700</v>
      </c>
      <c r="D27" s="33" t="s">
        <v>600</v>
      </c>
      <c r="E27" s="33">
        <f>VLOOKUP(D27,Lookups!P26:Q35,2,FALSE)</f>
        <v>10</v>
      </c>
    </row>
    <row r="28" spans="2:8" ht="16.5">
      <c r="B28" s="33" t="s">
        <v>701</v>
      </c>
      <c r="C28" s="33" t="s">
        <v>702</v>
      </c>
      <c r="D28" s="33" t="s">
        <v>31</v>
      </c>
      <c r="E28" s="33">
        <f>VLOOKUP(D28,Lookups!P52:Q61,2,FALSE)</f>
        <v>0</v>
      </c>
    </row>
    <row r="29" spans="2:8" ht="16.5">
      <c r="B29" s="33" t="s">
        <v>606</v>
      </c>
      <c r="C29" s="33"/>
      <c r="D29" s="33" t="s">
        <v>609</v>
      </c>
      <c r="E29" s="33">
        <f>VLOOKUP(D29,Lookups!P40:Q49,2,FALSE)</f>
        <v>0</v>
      </c>
    </row>
    <row r="30" spans="2:8" ht="16.5">
      <c r="B30" s="33" t="s">
        <v>619</v>
      </c>
      <c r="C30" s="33"/>
      <c r="D30" s="33" t="s">
        <v>609</v>
      </c>
      <c r="E30" s="33">
        <f>VLOOKUP(D30,Lookups!D52:E61,2,FALSE)</f>
        <v>0</v>
      </c>
    </row>
    <row r="31" spans="2:8" ht="16.5">
      <c r="B31" s="36" t="s">
        <v>703</v>
      </c>
      <c r="C31" s="36"/>
      <c r="D31" s="36"/>
      <c r="E31" s="36">
        <f>SUM(E6:E30)</f>
        <v>15</v>
      </c>
    </row>
    <row r="32" spans="2:8">
      <c r="B32" s="37"/>
      <c r="C32" s="38"/>
      <c r="D32" s="38"/>
      <c r="E32" s="38"/>
    </row>
  </sheetData>
  <protectedRanges>
    <protectedRange sqref="B32:E32 B31:D31 B6:E26 B29:E29" name="Range2"/>
    <protectedRange sqref="B32:E32 B31:D31 B6:E26 B29:E29" name="Range1"/>
    <protectedRange sqref="E31" name="Range2_2"/>
    <protectedRange sqref="E31" name="Range1_2"/>
    <protectedRange sqref="B30:E30 B27:E28" name="Range2_1"/>
    <protectedRange sqref="B30:E30 B27:E28" name="Range1_1"/>
  </protectedRanges>
  <dataValidations count="1">
    <dataValidation allowBlank="1" showInputMessage="1" showErrorMessage="1" errorTitle="Invalid Data" error="Only numeric values, 1 or more is allowed." sqref="E31" xr:uid="{00000000-0002-0000-0900-000019000000}"/>
  </dataValidations>
  <pageMargins left="0.7" right="0.7" top="0.75" bottom="0.75" header="0.3" footer="0.3"/>
  <pageSetup orientation="portrait" horizontalDpi="300" verticalDpi="300"/>
  <legacyDrawing r:id="rId1"/>
  <extLst>
    <ext xmlns:x14="http://schemas.microsoft.com/office/spreadsheetml/2009/9/main" uri="{CCE6A557-97BC-4b89-ADB6-D9C93CAAB3DF}">
      <x14:dataValidations xmlns:xm="http://schemas.microsoft.com/office/excel/2006/main" count="25">
        <x14:dataValidation type="list" allowBlank="1" showInputMessage="1" showErrorMessage="1" xr:uid="{00000000-0002-0000-0900-000000000000}">
          <x14:formula1>
            <xm:f>Lookups!$A$4:$A$13</xm:f>
          </x14:formula1>
          <xm:sqref>D6</xm:sqref>
        </x14:dataValidation>
        <x14:dataValidation type="list" allowBlank="1" showInputMessage="1" showErrorMessage="1" xr:uid="{00000000-0002-0000-0900-000001000000}">
          <x14:formula1>
            <xm:f>Lookups!$D$28:$D$37</xm:f>
          </x14:formula1>
          <xm:sqref>D17</xm:sqref>
        </x14:dataValidation>
        <x14:dataValidation type="list" allowBlank="1" showInputMessage="1" showErrorMessage="1" xr:uid="{00000000-0002-0000-0900-000002000000}">
          <x14:formula1>
            <xm:f>Lookups!$G$4:$G$13</xm:f>
          </x14:formula1>
          <xm:sqref>D8</xm:sqref>
        </x14:dataValidation>
        <x14:dataValidation type="list" allowBlank="1" showInputMessage="1" showErrorMessage="1" xr:uid="{00000000-0002-0000-0900-000003000000}">
          <x14:formula1>
            <xm:f>Lookups!$D$4:$D$13</xm:f>
          </x14:formula1>
          <xm:sqref>D7</xm:sqref>
        </x14:dataValidation>
        <x14:dataValidation type="list" allowBlank="1" showInputMessage="1" showErrorMessage="1" xr:uid="{00000000-0002-0000-0900-000004000000}">
          <x14:formula1>
            <xm:f>Lookups!$P$28:$P$37</xm:f>
          </x14:formula1>
          <xm:sqref>D27</xm:sqref>
        </x14:dataValidation>
        <x14:dataValidation type="list" allowBlank="1" showInputMessage="1" showErrorMessage="1" xr:uid="{00000000-0002-0000-0900-000005000000}">
          <x14:formula1>
            <xm:f>Lookups!$J$4:$J$13</xm:f>
          </x14:formula1>
          <xm:sqref>D9</xm:sqref>
        </x14:dataValidation>
        <x14:dataValidation type="list" allowBlank="1" showInputMessage="1" showErrorMessage="1" xr:uid="{00000000-0002-0000-0900-000006000000}">
          <x14:formula1>
            <xm:f>Lookups!$A$52:$A$61</xm:f>
          </x14:formula1>
          <xm:sqref>D26</xm:sqref>
        </x14:dataValidation>
        <x14:dataValidation type="list" allowBlank="1" showInputMessage="1" showErrorMessage="1" xr:uid="{00000000-0002-0000-0900-000007000000}">
          <x14:formula1>
            <xm:f>Lookups!$M$40:$M$49</xm:f>
          </x14:formula1>
          <xm:sqref>D25</xm:sqref>
        </x14:dataValidation>
        <x14:dataValidation type="list" allowBlank="1" showInputMessage="1" showErrorMessage="1" xr:uid="{00000000-0002-0000-0900-000008000000}">
          <x14:formula1>
            <xm:f>Lookups!$M$4:$M$13</xm:f>
          </x14:formula1>
          <xm:sqref>D10</xm:sqref>
        </x14:dataValidation>
        <x14:dataValidation type="list" allowBlank="1" showInputMessage="1" showErrorMessage="1" xr:uid="{00000000-0002-0000-0900-000009000000}">
          <x14:formula1>
            <xm:f>Lookups!$A$16:$A$25</xm:f>
          </x14:formula1>
          <xm:sqref>D11</xm:sqref>
        </x14:dataValidation>
        <x14:dataValidation type="list" allowBlank="1" showInputMessage="1" showErrorMessage="1" xr:uid="{00000000-0002-0000-0900-00000A000000}">
          <x14:formula1>
            <xm:f>Lookups!$G$16:$G$25</xm:f>
          </x14:formula1>
          <xm:sqref>D13</xm:sqref>
        </x14:dataValidation>
        <x14:dataValidation type="list" allowBlank="1" showInputMessage="1" showErrorMessage="1" xr:uid="{00000000-0002-0000-0900-00000B000000}">
          <x14:formula1>
            <xm:f>Lookups!$P$52:$P$61</xm:f>
          </x14:formula1>
          <xm:sqref>D28</xm:sqref>
        </x14:dataValidation>
        <x14:dataValidation type="list" allowBlank="1" showInputMessage="1" showErrorMessage="1" xr:uid="{00000000-0002-0000-0900-00000C000000}">
          <x14:formula1>
            <xm:f>Lookups!$J$28:$J$37</xm:f>
          </x14:formula1>
          <xm:sqref>D19</xm:sqref>
        </x14:dataValidation>
        <x14:dataValidation type="list" allowBlank="1" showInputMessage="1" showErrorMessage="1" xr:uid="{00000000-0002-0000-0900-00000D000000}">
          <x14:formula1>
            <xm:f>Lookups!$D$16:$D$25</xm:f>
          </x14:formula1>
          <xm:sqref>D12</xm:sqref>
        </x14:dataValidation>
        <x14:dataValidation type="list" allowBlank="1" showInputMessage="1" showErrorMessage="1" xr:uid="{00000000-0002-0000-0900-00000E000000}">
          <x14:formula1>
            <xm:f>Lookups!$J$16:$J$25</xm:f>
          </x14:formula1>
          <xm:sqref>D14</xm:sqref>
        </x14:dataValidation>
        <x14:dataValidation type="list" allowBlank="1" showInputMessage="1" showErrorMessage="1" xr:uid="{00000000-0002-0000-0900-00000F000000}">
          <x14:formula1>
            <xm:f>Lookups!$M$16:$M$25</xm:f>
          </x14:formula1>
          <xm:sqref>D15</xm:sqref>
        </x14:dataValidation>
        <x14:dataValidation type="list" allowBlank="1" showInputMessage="1" showErrorMessage="1" xr:uid="{00000000-0002-0000-0900-000010000000}">
          <x14:formula1>
            <xm:f>Lookups!$A$28:$A$37</xm:f>
          </x14:formula1>
          <xm:sqref>D16</xm:sqref>
        </x14:dataValidation>
        <x14:dataValidation type="list" allowBlank="1" showInputMessage="1" showErrorMessage="1" xr:uid="{00000000-0002-0000-0900-000011000000}">
          <x14:formula1>
            <xm:f>Lookups!$G$28:$G$37</xm:f>
          </x14:formula1>
          <xm:sqref>D18</xm:sqref>
        </x14:dataValidation>
        <x14:dataValidation type="list" allowBlank="1" showInputMessage="1" showErrorMessage="1" xr:uid="{00000000-0002-0000-0900-000012000000}">
          <x14:formula1>
            <xm:f>Lookups!$M$28:$M$37</xm:f>
          </x14:formula1>
          <xm:sqref>D20</xm:sqref>
        </x14:dataValidation>
        <x14:dataValidation type="list" allowBlank="1" showInputMessage="1" showErrorMessage="1" xr:uid="{00000000-0002-0000-0900-000013000000}">
          <x14:formula1>
            <xm:f>Lookups!$A$40:$A$49</xm:f>
          </x14:formula1>
          <xm:sqref>D21</xm:sqref>
        </x14:dataValidation>
        <x14:dataValidation type="list" allowBlank="1" showInputMessage="1" showErrorMessage="1" xr:uid="{00000000-0002-0000-0900-000014000000}">
          <x14:formula1>
            <xm:f>Lookups!$D$40:$D$49</xm:f>
          </x14:formula1>
          <xm:sqref>D22</xm:sqref>
        </x14:dataValidation>
        <x14:dataValidation type="list" allowBlank="1" showInputMessage="1" showErrorMessage="1" xr:uid="{00000000-0002-0000-0900-000015000000}">
          <x14:formula1>
            <xm:f>Lookups!$G$40:$G$49</xm:f>
          </x14:formula1>
          <xm:sqref>D23</xm:sqref>
        </x14:dataValidation>
        <x14:dataValidation type="list" allowBlank="1" showInputMessage="1" showErrorMessage="1" xr:uid="{00000000-0002-0000-0900-000016000000}">
          <x14:formula1>
            <xm:f>Lookups!$J$40:$J$49</xm:f>
          </x14:formula1>
          <xm:sqref>D24</xm:sqref>
        </x14:dataValidation>
        <x14:dataValidation type="list" allowBlank="1" showInputMessage="1" showErrorMessage="1" xr:uid="{00000000-0002-0000-0900-000017000000}">
          <x14:formula1>
            <xm:f>Lookups!$P$40:$P$49</xm:f>
          </x14:formula1>
          <xm:sqref>D29</xm:sqref>
        </x14:dataValidation>
        <x14:dataValidation type="list" allowBlank="1" showInputMessage="1" showErrorMessage="1" xr:uid="{00000000-0002-0000-0900-000018000000}">
          <x14:formula1>
            <xm:f>Lookups!$D$52:$D$61</xm:f>
          </x14:formula1>
          <xm:sqref>D30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F22"/>
  <sheetViews>
    <sheetView topLeftCell="A10" workbookViewId="0">
      <selection activeCell="E24" sqref="E24"/>
    </sheetView>
  </sheetViews>
  <sheetFormatPr defaultColWidth="9.140625" defaultRowHeight="12.75"/>
  <cols>
    <col min="1" max="1" width="9.140625" style="1"/>
    <col min="2" max="2" width="33.140625" style="1" customWidth="1"/>
    <col min="3" max="4" width="9.140625" style="1"/>
    <col min="5" max="5" width="36.140625" style="1" customWidth="1"/>
    <col min="6" max="16384" width="9.140625" style="1"/>
  </cols>
  <sheetData>
    <row r="3" spans="2:6" ht="30">
      <c r="B3" s="2" t="s">
        <v>704</v>
      </c>
      <c r="C3" s="3"/>
      <c r="E3" s="4"/>
      <c r="F3" s="5"/>
    </row>
    <row r="4" spans="2:6" ht="13.5">
      <c r="B4" s="6" t="s">
        <v>705</v>
      </c>
      <c r="C4" s="7">
        <v>0.5</v>
      </c>
      <c r="E4" s="8"/>
      <c r="F4" s="5"/>
    </row>
    <row r="5" spans="2:6" ht="13.5">
      <c r="B5" s="6" t="s">
        <v>706</v>
      </c>
      <c r="C5" s="7">
        <v>2</v>
      </c>
      <c r="E5" s="8"/>
      <c r="F5" s="5"/>
    </row>
    <row r="6" spans="2:6" ht="13.5">
      <c r="B6" s="6" t="s">
        <v>707</v>
      </c>
      <c r="C6" s="7">
        <v>4</v>
      </c>
      <c r="E6" s="8"/>
      <c r="F6" s="5"/>
    </row>
    <row r="7" spans="2:6" ht="13.5">
      <c r="B7" s="9" t="s">
        <v>708</v>
      </c>
      <c r="C7" s="7">
        <v>1</v>
      </c>
      <c r="E7" s="8"/>
      <c r="F7" s="5"/>
    </row>
    <row r="8" spans="2:6" ht="13.5">
      <c r="B8" s="9" t="s">
        <v>709</v>
      </c>
      <c r="C8" s="7">
        <v>1.5</v>
      </c>
      <c r="E8" s="8"/>
      <c r="F8" s="5"/>
    </row>
    <row r="9" spans="2:6" ht="13.5">
      <c r="B9" s="9" t="s">
        <v>710</v>
      </c>
      <c r="C9" s="7">
        <v>1</v>
      </c>
      <c r="E9" s="8"/>
      <c r="F9" s="5"/>
    </row>
    <row r="10" spans="2:6" ht="13.5">
      <c r="B10" s="10" t="s">
        <v>711</v>
      </c>
      <c r="C10" s="11">
        <v>3</v>
      </c>
      <c r="E10" s="5"/>
      <c r="F10" s="5"/>
    </row>
    <row r="13" spans="2:6" ht="30">
      <c r="B13" s="2" t="s">
        <v>712</v>
      </c>
      <c r="C13" s="3"/>
      <c r="E13" s="12" t="s">
        <v>713</v>
      </c>
      <c r="F13" s="13"/>
    </row>
    <row r="14" spans="2:6" ht="13.5">
      <c r="B14" s="14" t="s">
        <v>714</v>
      </c>
      <c r="C14" s="15">
        <v>1</v>
      </c>
      <c r="E14" s="16" t="s">
        <v>715</v>
      </c>
      <c r="F14" s="17">
        <v>0.1</v>
      </c>
    </row>
    <row r="15" spans="2:6" ht="13.5">
      <c r="B15" s="14" t="s">
        <v>716</v>
      </c>
      <c r="C15" s="15">
        <v>1.5</v>
      </c>
      <c r="E15" s="16" t="s">
        <v>717</v>
      </c>
      <c r="F15" s="17">
        <v>0.25</v>
      </c>
    </row>
    <row r="16" spans="2:6" ht="13.5">
      <c r="B16" s="14" t="s">
        <v>718</v>
      </c>
      <c r="C16" s="15">
        <v>2</v>
      </c>
      <c r="E16" s="16" t="s">
        <v>719</v>
      </c>
      <c r="F16" s="17">
        <v>1</v>
      </c>
    </row>
    <row r="17" spans="2:6" ht="13.5">
      <c r="B17" s="14" t="s">
        <v>720</v>
      </c>
      <c r="C17" s="15">
        <v>1.5</v>
      </c>
      <c r="E17" s="18" t="s">
        <v>721</v>
      </c>
      <c r="F17" s="19">
        <v>2</v>
      </c>
    </row>
    <row r="18" spans="2:6" ht="13.5">
      <c r="B18" s="14" t="s">
        <v>722</v>
      </c>
      <c r="C18" s="15">
        <v>2</v>
      </c>
      <c r="E18" s="20"/>
      <c r="F18" s="20"/>
    </row>
    <row r="19" spans="2:6" ht="13.5">
      <c r="B19" s="14" t="s">
        <v>723</v>
      </c>
      <c r="C19" s="15">
        <v>1</v>
      </c>
      <c r="E19" s="20"/>
      <c r="F19" s="20"/>
    </row>
    <row r="20" spans="2:6" ht="13.5">
      <c r="B20" s="14" t="s">
        <v>724</v>
      </c>
      <c r="C20" s="15">
        <v>1</v>
      </c>
      <c r="E20" s="20"/>
      <c r="F20" s="20"/>
    </row>
    <row r="21" spans="2:6" ht="13.5">
      <c r="B21" s="14" t="s">
        <v>725</v>
      </c>
      <c r="C21" s="15">
        <v>1.5</v>
      </c>
    </row>
    <row r="22" spans="2:6" ht="13.5">
      <c r="B22" s="21" t="s">
        <v>726</v>
      </c>
      <c r="C22" s="22">
        <v>1.5</v>
      </c>
    </row>
  </sheetData>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78"/>
  <sheetViews>
    <sheetView tabSelected="1" zoomScale="80" zoomScaleNormal="80" workbookViewId="0">
      <pane xSplit="2" ySplit="1" topLeftCell="C52" activePane="bottomRight" state="frozen"/>
      <selection pane="topRight"/>
      <selection pane="bottomLeft"/>
      <selection pane="bottomRight" activeCell="M69" sqref="M69"/>
    </sheetView>
  </sheetViews>
  <sheetFormatPr defaultColWidth="9.140625" defaultRowHeight="16.5"/>
  <cols>
    <col min="1" max="1" width="7" style="69" customWidth="1"/>
    <col min="2" max="2" width="22.42578125" style="69" customWidth="1"/>
    <col min="3" max="3" width="26.28515625" style="69" customWidth="1"/>
    <col min="4" max="4" width="32.28515625" style="69" customWidth="1"/>
    <col min="5" max="5" width="35.85546875" style="69" customWidth="1"/>
    <col min="6" max="6" width="10.7109375" style="69" customWidth="1"/>
    <col min="7" max="7" width="12.5703125" style="69" customWidth="1"/>
    <col min="8" max="8" width="20.5703125" style="69" customWidth="1"/>
    <col min="9" max="9" width="8.5703125" style="69" customWidth="1"/>
    <col min="10" max="11" width="10.42578125" style="69" customWidth="1"/>
    <col min="12" max="12" width="9.7109375" style="69" customWidth="1"/>
    <col min="13" max="13" width="10.42578125" style="69" customWidth="1"/>
    <col min="14" max="14" width="46" style="69" customWidth="1"/>
    <col min="15" max="15" width="36.7109375" style="69" customWidth="1"/>
    <col min="16" max="16384" width="9.140625" style="69"/>
  </cols>
  <sheetData>
    <row r="1" spans="1:15" ht="60.75">
      <c r="A1" s="316" t="s">
        <v>31</v>
      </c>
      <c r="B1" s="316" t="s">
        <v>32</v>
      </c>
      <c r="C1" s="316" t="s">
        <v>33</v>
      </c>
      <c r="D1" s="316" t="s">
        <v>34</v>
      </c>
      <c r="E1" s="316" t="s">
        <v>35</v>
      </c>
      <c r="F1" s="316" t="s">
        <v>36</v>
      </c>
      <c r="G1" s="316" t="s">
        <v>37</v>
      </c>
      <c r="H1" s="316" t="s">
        <v>38</v>
      </c>
      <c r="I1" s="316" t="s">
        <v>39</v>
      </c>
      <c r="J1" s="316" t="s">
        <v>40</v>
      </c>
      <c r="K1" s="316" t="s">
        <v>41</v>
      </c>
      <c r="L1" s="316" t="s">
        <v>42</v>
      </c>
      <c r="M1" s="316" t="s">
        <v>43</v>
      </c>
      <c r="N1" s="316" t="s">
        <v>44</v>
      </c>
      <c r="O1" s="316" t="s">
        <v>45</v>
      </c>
    </row>
    <row r="2" spans="1:15" s="315" customFormat="1">
      <c r="A2" s="317"/>
      <c r="B2" s="318" t="s">
        <v>46</v>
      </c>
      <c r="C2" s="317"/>
      <c r="D2" s="317"/>
      <c r="E2" s="317"/>
      <c r="F2" s="317"/>
      <c r="G2" s="317"/>
      <c r="H2" s="317"/>
      <c r="I2" s="317"/>
      <c r="J2" s="320"/>
      <c r="K2" s="317"/>
      <c r="L2" s="317"/>
      <c r="M2" s="317"/>
      <c r="N2" s="317"/>
      <c r="O2" s="317"/>
    </row>
    <row r="3" spans="1:15" s="315" customFormat="1">
      <c r="A3" s="317"/>
      <c r="B3" s="318"/>
      <c r="C3" s="317"/>
      <c r="D3" s="317"/>
      <c r="E3" s="317"/>
      <c r="F3" s="317"/>
      <c r="G3" s="317"/>
      <c r="H3" s="317"/>
      <c r="I3" s="317"/>
      <c r="J3" s="320"/>
      <c r="K3" s="317"/>
      <c r="L3" s="317"/>
      <c r="M3" s="317"/>
      <c r="N3" s="317"/>
      <c r="O3" s="317"/>
    </row>
    <row r="4" spans="1:15" ht="44.25">
      <c r="A4" s="69">
        <v>1</v>
      </c>
      <c r="B4" s="319" t="s">
        <v>47</v>
      </c>
      <c r="C4" s="319"/>
      <c r="D4" s="319" t="s">
        <v>48</v>
      </c>
      <c r="E4" s="319" t="s">
        <v>48</v>
      </c>
      <c r="F4" s="69" t="s">
        <v>49</v>
      </c>
      <c r="G4" s="69" t="s">
        <v>50</v>
      </c>
      <c r="H4" s="69" t="s">
        <v>50</v>
      </c>
      <c r="I4" s="69">
        <v>1</v>
      </c>
      <c r="J4" s="321">
        <f>I4*SUMIF(Lookups!G$52:G$61,F4,Lookups!H$52:H$61)*SUMIF(Lookups!J$52:J$61,G4,Lookups!K$52:K$61)*SUMIF(Lookups!M$52:M$61,H4,Lookups!N$52:N$61)</f>
        <v>8</v>
      </c>
      <c r="M4" s="69">
        <v>1</v>
      </c>
      <c r="N4" s="69" t="s">
        <v>51</v>
      </c>
    </row>
    <row r="5" spans="1:15" ht="33">
      <c r="B5" s="319"/>
      <c r="C5" s="319"/>
      <c r="D5" s="319" t="s">
        <v>52</v>
      </c>
      <c r="E5" s="319" t="s">
        <v>52</v>
      </c>
      <c r="F5" s="69" t="s">
        <v>49</v>
      </c>
      <c r="G5" s="69" t="s">
        <v>50</v>
      </c>
      <c r="H5" s="69" t="s">
        <v>50</v>
      </c>
      <c r="I5" s="69">
        <v>1</v>
      </c>
      <c r="J5" s="321">
        <f>I5*SUMIF(Lookups!G$52:G$61,F5,Lookups!H$52:H$61)*SUMIF(Lookups!J$52:J$61,G5,Lookups!K$52:K$61)*SUMIF(Lookups!M$52:M$61,H5,Lookups!N$52:N$61)</f>
        <v>8</v>
      </c>
      <c r="M5" s="69">
        <v>1</v>
      </c>
      <c r="N5" s="69" t="s">
        <v>53</v>
      </c>
    </row>
    <row r="6" spans="1:15" ht="33">
      <c r="B6" s="319"/>
      <c r="C6" s="319"/>
      <c r="D6" s="319"/>
      <c r="E6" s="319"/>
      <c r="J6" s="321"/>
      <c r="N6" s="69" t="s">
        <v>54</v>
      </c>
    </row>
    <row r="7" spans="1:15" ht="30">
      <c r="B7" s="319"/>
      <c r="C7" s="319" t="s">
        <v>55</v>
      </c>
      <c r="D7" s="319"/>
      <c r="E7" s="319"/>
      <c r="J7" s="321"/>
    </row>
    <row r="8" spans="1:15">
      <c r="B8" s="319"/>
      <c r="C8" s="319"/>
      <c r="D8" s="319" t="s">
        <v>56</v>
      </c>
      <c r="E8" s="319"/>
      <c r="F8" s="69" t="s">
        <v>49</v>
      </c>
      <c r="G8" s="69" t="s">
        <v>50</v>
      </c>
      <c r="H8" s="69" t="s">
        <v>50</v>
      </c>
      <c r="I8" s="322">
        <v>1</v>
      </c>
      <c r="J8" s="321">
        <f>I8*SUMIF(Lookups!G$52:G$61,F8,Lookups!H$52:H$61)*SUMIF(Lookups!J$52:J$61,G8,Lookups!K$52:K$61)*SUMIF(Lookups!M$52:M$61,H8,Lookups!N$52:N$61)</f>
        <v>8</v>
      </c>
      <c r="K8" s="322">
        <v>1</v>
      </c>
      <c r="L8" s="323">
        <v>0</v>
      </c>
      <c r="M8" s="323">
        <v>1</v>
      </c>
    </row>
    <row r="9" spans="1:15" ht="30">
      <c r="B9" s="319"/>
      <c r="C9" s="319"/>
      <c r="D9" s="319" t="s">
        <v>57</v>
      </c>
      <c r="E9" s="319"/>
      <c r="F9" s="69" t="s">
        <v>49</v>
      </c>
      <c r="G9" s="69" t="s">
        <v>50</v>
      </c>
      <c r="H9" s="69" t="s">
        <v>50</v>
      </c>
      <c r="I9" s="322">
        <v>1</v>
      </c>
      <c r="J9" s="321">
        <f>I9*SUMIF(Lookups!G$52:G$61,F9,Lookups!H$52:H$61)*SUMIF(Lookups!J$52:J$61,G9,Lookups!K$52:K$61)*SUMIF(Lookups!M$52:M$61,H9,Lookups!N$52:N$61)</f>
        <v>8</v>
      </c>
      <c r="K9" s="322">
        <v>1</v>
      </c>
      <c r="L9" s="323">
        <v>0</v>
      </c>
      <c r="M9" s="323">
        <v>1</v>
      </c>
    </row>
    <row r="10" spans="1:15" ht="30">
      <c r="B10" s="319"/>
      <c r="C10" s="319" t="s">
        <v>58</v>
      </c>
      <c r="D10" s="319"/>
      <c r="E10" s="319"/>
      <c r="I10" s="322"/>
      <c r="J10" s="321"/>
      <c r="K10" s="322"/>
      <c r="L10" s="323"/>
      <c r="M10" s="323">
        <v>1</v>
      </c>
    </row>
    <row r="11" spans="1:15">
      <c r="B11" s="319"/>
      <c r="C11" s="319"/>
      <c r="D11" s="319" t="s">
        <v>59</v>
      </c>
      <c r="E11" s="319"/>
      <c r="F11" s="69" t="s">
        <v>49</v>
      </c>
      <c r="G11" s="69" t="s">
        <v>50</v>
      </c>
      <c r="H11" s="69" t="s">
        <v>50</v>
      </c>
      <c r="I11" s="322">
        <v>1</v>
      </c>
      <c r="J11" s="321">
        <f>I11*SUMIF(Lookups!G$52:G$61,F11,Lookups!H$52:H$61)*SUMIF(Lookups!J$52:J$61,G11,Lookups!K$52:K$61)*SUMIF(Lookups!M$52:M$61,H11,Lookups!N$52:N$61)</f>
        <v>8</v>
      </c>
      <c r="K11" s="322">
        <v>1</v>
      </c>
      <c r="L11" s="323">
        <v>0</v>
      </c>
      <c r="M11" s="323">
        <v>1</v>
      </c>
    </row>
    <row r="12" spans="1:15">
      <c r="B12" s="319"/>
      <c r="C12" s="319"/>
      <c r="D12" s="319" t="s">
        <v>60</v>
      </c>
      <c r="E12" s="319"/>
      <c r="F12" s="69" t="s">
        <v>49</v>
      </c>
      <c r="G12" s="69" t="s">
        <v>50</v>
      </c>
      <c r="H12" s="69" t="s">
        <v>50</v>
      </c>
      <c r="I12" s="322">
        <v>1</v>
      </c>
      <c r="J12" s="321">
        <f>I12*SUMIF(Lookups!G$52:G$61,F12,Lookups!H$52:H$61)*SUMIF(Lookups!J$52:J$61,G12,Lookups!K$52:K$61)*SUMIF(Lookups!M$52:M$61,H12,Lookups!N$52:N$61)</f>
        <v>8</v>
      </c>
      <c r="K12" s="322">
        <v>0</v>
      </c>
      <c r="L12" s="323">
        <v>0</v>
      </c>
      <c r="M12" s="323">
        <v>1</v>
      </c>
    </row>
    <row r="13" spans="1:15">
      <c r="B13" s="319"/>
      <c r="C13" s="319"/>
      <c r="D13" s="319" t="s">
        <v>61</v>
      </c>
      <c r="E13" s="319"/>
      <c r="F13" s="69" t="s">
        <v>49</v>
      </c>
      <c r="G13" s="69" t="s">
        <v>50</v>
      </c>
      <c r="H13" s="69" t="s">
        <v>50</v>
      </c>
      <c r="I13" s="322">
        <v>1</v>
      </c>
      <c r="J13" s="321">
        <f>I13*SUMIF(Lookups!G$52:G$61,F13,Lookups!H$52:H$61)*SUMIF(Lookups!J$52:J$61,G13,Lookups!K$52:K$61)*SUMIF(Lookups!M$52:M$61,H13,Lookups!N$52:N$61)</f>
        <v>8</v>
      </c>
      <c r="K13" s="322">
        <v>0</v>
      </c>
      <c r="L13" s="323">
        <v>0</v>
      </c>
      <c r="M13" s="323">
        <v>1</v>
      </c>
    </row>
    <row r="14" spans="1:15">
      <c r="B14" s="319"/>
      <c r="C14" s="319"/>
      <c r="D14" s="319"/>
      <c r="E14" s="319"/>
      <c r="I14" s="322"/>
      <c r="J14" s="321"/>
      <c r="K14" s="322"/>
      <c r="L14" s="323"/>
      <c r="M14" s="323"/>
    </row>
    <row r="15" spans="1:15">
      <c r="B15" s="319"/>
      <c r="C15" s="319"/>
      <c r="D15" s="319"/>
      <c r="E15" s="319"/>
      <c r="I15" s="322"/>
      <c r="J15" s="321"/>
      <c r="K15" s="322"/>
      <c r="L15" s="323"/>
      <c r="M15" s="323"/>
    </row>
    <row r="16" spans="1:15">
      <c r="A16" s="69">
        <v>2</v>
      </c>
      <c r="B16" s="319" t="s">
        <v>62</v>
      </c>
      <c r="C16" s="319"/>
      <c r="D16" s="319"/>
      <c r="E16" s="319"/>
      <c r="I16" s="322"/>
      <c r="J16" s="321"/>
      <c r="K16" s="322"/>
      <c r="L16" s="323"/>
      <c r="M16" s="323"/>
    </row>
    <row r="17" spans="2:13">
      <c r="B17" s="319"/>
      <c r="C17" s="319" t="s">
        <v>63</v>
      </c>
      <c r="D17" s="319" t="s">
        <v>64</v>
      </c>
      <c r="E17" s="319" t="s">
        <v>65</v>
      </c>
      <c r="F17" s="69" t="s">
        <v>49</v>
      </c>
      <c r="G17" s="69" t="s">
        <v>50</v>
      </c>
      <c r="H17" s="69" t="s">
        <v>50</v>
      </c>
      <c r="I17" s="322">
        <v>1</v>
      </c>
      <c r="J17" s="321">
        <f>I17*SUMIF(Lookups!G$52:G$61,F17,Lookups!H$52:H$61)*SUMIF(Lookups!J$52:J$61,G17,Lookups!K$52:K$61)*SUMIF(Lookups!M$52:M$61,H17,Lookups!N$52:N$61)</f>
        <v>8</v>
      </c>
      <c r="K17" s="322">
        <v>0</v>
      </c>
      <c r="L17" s="323">
        <v>0</v>
      </c>
      <c r="M17" s="323">
        <v>1</v>
      </c>
    </row>
    <row r="18" spans="2:13">
      <c r="B18" s="319"/>
      <c r="C18" s="319"/>
      <c r="D18" s="319"/>
      <c r="E18" s="319" t="s">
        <v>66</v>
      </c>
      <c r="F18" s="69" t="s">
        <v>67</v>
      </c>
      <c r="G18" s="69" t="s">
        <v>50</v>
      </c>
      <c r="H18" s="69" t="s">
        <v>50</v>
      </c>
      <c r="I18" s="322">
        <v>1</v>
      </c>
      <c r="J18" s="321">
        <f>I18*SUMIF(Lookups!G$52:G$61,F18,Lookups!H$52:H$61)*SUMIF(Lookups!J$52:J$61,G18,Lookups!K$52:K$61)*SUMIF(Lookups!M$52:M$61,H18,Lookups!N$52:N$61)</f>
        <v>4</v>
      </c>
      <c r="K18" s="322">
        <v>0</v>
      </c>
      <c r="L18" s="323">
        <v>0</v>
      </c>
      <c r="M18" s="323">
        <v>1</v>
      </c>
    </row>
    <row r="19" spans="2:13">
      <c r="B19" s="319"/>
      <c r="C19" s="319"/>
      <c r="D19" s="319"/>
      <c r="E19" s="319" t="s">
        <v>68</v>
      </c>
      <c r="F19" s="69" t="s">
        <v>67</v>
      </c>
      <c r="G19" s="69" t="s">
        <v>50</v>
      </c>
      <c r="H19" s="69" t="s">
        <v>50</v>
      </c>
      <c r="I19" s="322">
        <v>1</v>
      </c>
      <c r="J19" s="321">
        <f>I19*SUMIF(Lookups!G$52:G$61,F19,Lookups!H$52:H$61)*SUMIF(Lookups!J$52:J$61,G19,Lookups!K$52:K$61)*SUMIF(Lookups!M$52:M$61,H19,Lookups!N$52:N$61)</f>
        <v>4</v>
      </c>
      <c r="K19" s="322">
        <v>1</v>
      </c>
      <c r="L19" s="323">
        <v>0</v>
      </c>
      <c r="M19" s="323">
        <v>1</v>
      </c>
    </row>
    <row r="20" spans="2:13">
      <c r="B20" s="319"/>
      <c r="C20" s="319" t="s">
        <v>69</v>
      </c>
      <c r="D20" s="319" t="s">
        <v>70</v>
      </c>
      <c r="E20" s="319" t="s">
        <v>71</v>
      </c>
      <c r="F20" s="69" t="s">
        <v>72</v>
      </c>
      <c r="G20" s="69" t="s">
        <v>50</v>
      </c>
      <c r="H20" s="69" t="s">
        <v>50</v>
      </c>
      <c r="I20" s="322">
        <v>1</v>
      </c>
      <c r="J20" s="321">
        <f>I20*SUMIF(Lookups!G$52:G$61,F20,Lookups!H$52:H$61)*SUMIF(Lookups!J$52:J$61,G20,Lookups!K$52:K$61)*SUMIF(Lookups!M$52:M$61,H20,Lookups!N$52:N$61)</f>
        <v>12</v>
      </c>
      <c r="K20" s="322">
        <v>0</v>
      </c>
      <c r="L20" s="323">
        <v>1</v>
      </c>
      <c r="M20" s="323">
        <v>1</v>
      </c>
    </row>
    <row r="21" spans="2:13" ht="30">
      <c r="B21" s="319"/>
      <c r="C21" s="319"/>
      <c r="D21" s="319"/>
      <c r="E21" s="319" t="s">
        <v>73</v>
      </c>
      <c r="F21" s="69" t="s">
        <v>49</v>
      </c>
      <c r="G21" s="69" t="s">
        <v>50</v>
      </c>
      <c r="H21" s="69" t="s">
        <v>50</v>
      </c>
      <c r="I21" s="322">
        <v>1</v>
      </c>
      <c r="J21" s="321">
        <f>I21*SUMIF(Lookups!G$52:G$61,F21,Lookups!H$52:H$61)*SUMIF(Lookups!J$52:J$61,G21,Lookups!K$52:K$61)*SUMIF(Lookups!M$52:M$61,H21,Lookups!N$52:N$61)</f>
        <v>8</v>
      </c>
      <c r="K21" s="322">
        <v>1</v>
      </c>
      <c r="L21" s="323">
        <v>0</v>
      </c>
      <c r="M21" s="323">
        <v>1</v>
      </c>
    </row>
    <row r="22" spans="2:13">
      <c r="B22" s="319"/>
      <c r="C22" s="319" t="s">
        <v>74</v>
      </c>
      <c r="D22" s="319" t="s">
        <v>75</v>
      </c>
      <c r="E22" s="319" t="s">
        <v>76</v>
      </c>
      <c r="F22" s="69" t="s">
        <v>49</v>
      </c>
      <c r="G22" s="69" t="s">
        <v>50</v>
      </c>
      <c r="H22" s="69" t="s">
        <v>50</v>
      </c>
      <c r="I22" s="322">
        <v>1</v>
      </c>
      <c r="J22" s="321">
        <f>I22*SUMIF(Lookups!G$52:G$61,F22,Lookups!H$52:H$61)*SUMIF(Lookups!J$52:J$61,G22,Lookups!K$52:K$61)*SUMIF(Lookups!M$52:M$61,H22,Lookups!N$52:N$61)</f>
        <v>8</v>
      </c>
      <c r="K22" s="322">
        <v>1</v>
      </c>
      <c r="L22" s="323">
        <v>0</v>
      </c>
      <c r="M22" s="323">
        <v>1</v>
      </c>
    </row>
    <row r="23" spans="2:13">
      <c r="B23" s="319"/>
      <c r="C23" s="319"/>
      <c r="D23" s="319"/>
      <c r="E23" s="319" t="s">
        <v>77</v>
      </c>
      <c r="F23" s="69" t="s">
        <v>49</v>
      </c>
      <c r="G23" s="69" t="s">
        <v>50</v>
      </c>
      <c r="H23" s="69" t="s">
        <v>50</v>
      </c>
      <c r="I23" s="322">
        <v>1</v>
      </c>
      <c r="J23" s="321">
        <f>I23*SUMIF(Lookups!G$52:G$61,F23,Lookups!H$52:H$61)*SUMIF(Lookups!J$52:J$61,G23,Lookups!K$52:K$61)*SUMIF(Lookups!M$52:M$61,H23,Lookups!N$52:N$61)</f>
        <v>8</v>
      </c>
      <c r="K23" s="322">
        <v>1</v>
      </c>
      <c r="L23" s="323">
        <v>0</v>
      </c>
      <c r="M23" s="323">
        <v>1</v>
      </c>
    </row>
    <row r="24" spans="2:13">
      <c r="B24" s="319"/>
      <c r="C24" s="319"/>
      <c r="D24" s="319"/>
      <c r="E24" s="319" t="s">
        <v>78</v>
      </c>
      <c r="F24" s="69" t="s">
        <v>49</v>
      </c>
      <c r="G24" s="69" t="s">
        <v>50</v>
      </c>
      <c r="H24" s="69" t="s">
        <v>50</v>
      </c>
      <c r="I24" s="322">
        <v>1</v>
      </c>
      <c r="J24" s="321">
        <f>I24*SUMIF(Lookups!G$52:G$61,F24,Lookups!H$52:H$61)*SUMIF(Lookups!J$52:J$61,G24,Lookups!K$52:K$61)*SUMIF(Lookups!M$52:M$61,H24,Lookups!N$52:N$61)</f>
        <v>8</v>
      </c>
      <c r="K24" s="322">
        <v>1</v>
      </c>
      <c r="L24" s="323">
        <v>0</v>
      </c>
      <c r="M24" s="323">
        <v>2</v>
      </c>
    </row>
    <row r="25" spans="2:13">
      <c r="B25" s="319"/>
      <c r="C25" s="319" t="s">
        <v>79</v>
      </c>
      <c r="D25" s="319" t="s">
        <v>80</v>
      </c>
      <c r="E25" s="319" t="s">
        <v>81</v>
      </c>
      <c r="F25" s="69" t="s">
        <v>72</v>
      </c>
      <c r="G25" s="69" t="s">
        <v>50</v>
      </c>
      <c r="H25" s="69" t="s">
        <v>50</v>
      </c>
      <c r="I25" s="322">
        <v>1</v>
      </c>
      <c r="J25" s="321">
        <f>I25*SUMIF(Lookups!G$52:G$61,F25,Lookups!H$52:H$61)*SUMIF(Lookups!J$52:J$61,G25,Lookups!K$52:K$61)*SUMIF(Lookups!M$52:M$61,H25,Lookups!N$52:N$61)</f>
        <v>12</v>
      </c>
      <c r="K25" s="322">
        <v>0</v>
      </c>
      <c r="L25" s="323">
        <v>1</v>
      </c>
      <c r="M25" s="323">
        <v>2</v>
      </c>
    </row>
    <row r="26" spans="2:13">
      <c r="B26" s="319"/>
      <c r="C26" s="319"/>
      <c r="D26" s="319"/>
      <c r="E26" s="319" t="s">
        <v>82</v>
      </c>
      <c r="F26" s="69" t="s">
        <v>72</v>
      </c>
      <c r="G26" s="69" t="s">
        <v>50</v>
      </c>
      <c r="H26" s="69" t="s">
        <v>50</v>
      </c>
      <c r="I26" s="322">
        <v>1</v>
      </c>
      <c r="J26" s="321">
        <f>I26*SUMIF(Lookups!G$52:G$61,F26,Lookups!H$52:H$61)*SUMIF(Lookups!J$52:J$61,G26,Lookups!K$52:K$61)*SUMIF(Lookups!M$52:M$61,H26,Lookups!N$52:N$61)</f>
        <v>12</v>
      </c>
      <c r="K26" s="322">
        <v>0</v>
      </c>
      <c r="L26" s="323">
        <v>1</v>
      </c>
      <c r="M26" s="323">
        <v>2</v>
      </c>
    </row>
    <row r="27" spans="2:13">
      <c r="B27" s="319"/>
      <c r="C27" s="319"/>
      <c r="D27" s="319"/>
      <c r="E27" s="319" t="s">
        <v>83</v>
      </c>
      <c r="F27" s="69" t="s">
        <v>49</v>
      </c>
      <c r="G27" s="69" t="s">
        <v>50</v>
      </c>
      <c r="H27" s="69" t="s">
        <v>50</v>
      </c>
      <c r="I27" s="322">
        <v>1</v>
      </c>
      <c r="J27" s="321">
        <f>I27*SUMIF(Lookups!G$52:G$61,F27,Lookups!H$52:H$61)*SUMIF(Lookups!J$52:J$61,G27,Lookups!K$52:K$61)*SUMIF(Lookups!M$52:M$61,H27,Lookups!N$52:N$61)</f>
        <v>8</v>
      </c>
      <c r="K27" s="322">
        <v>1</v>
      </c>
      <c r="L27" s="323">
        <v>0</v>
      </c>
      <c r="M27" s="323">
        <v>1</v>
      </c>
    </row>
    <row r="28" spans="2:13">
      <c r="B28" s="319"/>
      <c r="C28" s="319"/>
      <c r="D28" s="319" t="s">
        <v>84</v>
      </c>
      <c r="E28" s="319" t="s">
        <v>81</v>
      </c>
      <c r="F28" s="69" t="s">
        <v>72</v>
      </c>
      <c r="G28" s="69" t="s">
        <v>50</v>
      </c>
      <c r="H28" s="69" t="s">
        <v>50</v>
      </c>
      <c r="I28" s="322">
        <v>1</v>
      </c>
      <c r="J28" s="321">
        <f>I28*SUMIF(Lookups!G$52:G$61,F28,Lookups!H$52:H$61)*SUMIF(Lookups!J$52:J$61,G28,Lookups!K$52:K$61)*SUMIF(Lookups!M$52:M$61,H28,Lookups!N$52:N$61)</f>
        <v>12</v>
      </c>
      <c r="K28" s="322">
        <v>0</v>
      </c>
      <c r="L28" s="323">
        <v>1</v>
      </c>
      <c r="M28" s="323">
        <v>2</v>
      </c>
    </row>
    <row r="29" spans="2:13">
      <c r="B29" s="319"/>
      <c r="C29" s="319"/>
      <c r="D29" s="319"/>
      <c r="E29" s="319" t="s">
        <v>82</v>
      </c>
      <c r="F29" s="69" t="s">
        <v>72</v>
      </c>
      <c r="G29" s="69" t="s">
        <v>50</v>
      </c>
      <c r="H29" s="69" t="s">
        <v>50</v>
      </c>
      <c r="I29" s="322">
        <v>1</v>
      </c>
      <c r="J29" s="321">
        <f>I29*SUMIF(Lookups!G$52:G$61,F29,Lookups!H$52:H$61)*SUMIF(Lookups!J$52:J$61,G29,Lookups!K$52:K$61)*SUMIF(Lookups!M$52:M$61,H29,Lookups!N$52:N$61)</f>
        <v>12</v>
      </c>
      <c r="K29" s="322">
        <v>0</v>
      </c>
      <c r="L29" s="323">
        <v>1</v>
      </c>
      <c r="M29" s="323">
        <v>2</v>
      </c>
    </row>
    <row r="30" spans="2:13">
      <c r="B30" s="319"/>
      <c r="C30" s="319"/>
      <c r="D30" s="319"/>
      <c r="E30" s="319" t="s">
        <v>83</v>
      </c>
      <c r="F30" s="69" t="s">
        <v>49</v>
      </c>
      <c r="G30" s="69" t="s">
        <v>50</v>
      </c>
      <c r="H30" s="69" t="s">
        <v>50</v>
      </c>
      <c r="I30" s="322">
        <v>1</v>
      </c>
      <c r="J30" s="321">
        <f>I30*SUMIF(Lookups!G$52:G$61,F30,Lookups!H$52:H$61)*SUMIF(Lookups!J$52:J$61,G30,Lookups!K$52:K$61)*SUMIF(Lookups!M$52:M$61,H30,Lookups!N$52:N$61)</f>
        <v>8</v>
      </c>
      <c r="K30" s="322">
        <v>1</v>
      </c>
      <c r="L30" s="323">
        <v>0</v>
      </c>
      <c r="M30" s="323">
        <v>1</v>
      </c>
    </row>
    <row r="31" spans="2:13">
      <c r="B31" s="319"/>
      <c r="C31" s="319"/>
      <c r="D31" s="319"/>
      <c r="E31" s="319" t="s">
        <v>85</v>
      </c>
      <c r="F31" s="69" t="s">
        <v>49</v>
      </c>
      <c r="G31" s="69" t="s">
        <v>50</v>
      </c>
      <c r="H31" s="69" t="s">
        <v>50</v>
      </c>
      <c r="I31" s="322">
        <v>1</v>
      </c>
      <c r="J31" s="321">
        <f>I31*SUMIF(Lookups!G$52:G$61,F31,Lookups!H$52:H$61)*SUMIF(Lookups!J$52:J$61,G31,Lookups!K$52:K$61)*SUMIF(Lookups!M$52:M$61,H31,Lookups!N$52:N$61)</f>
        <v>8</v>
      </c>
      <c r="K31" s="322">
        <v>1</v>
      </c>
      <c r="L31" s="323">
        <v>0</v>
      </c>
      <c r="M31" s="323">
        <v>1</v>
      </c>
    </row>
    <row r="32" spans="2:13">
      <c r="B32" s="319"/>
      <c r="C32" s="319"/>
      <c r="D32" s="319" t="s">
        <v>86</v>
      </c>
      <c r="E32" s="319" t="s">
        <v>87</v>
      </c>
      <c r="F32" s="69" t="s">
        <v>72</v>
      </c>
      <c r="G32" s="69" t="s">
        <v>50</v>
      </c>
      <c r="H32" s="69" t="s">
        <v>50</v>
      </c>
      <c r="I32" s="322">
        <v>1</v>
      </c>
      <c r="J32" s="321">
        <f>I32*SUMIF(Lookups!G$52:G$61,F32,Lookups!H$52:H$61)*SUMIF(Lookups!J$52:J$61,G32,Lookups!K$52:K$61)*SUMIF(Lookups!M$52:M$61,H32,Lookups!N$52:N$61)</f>
        <v>12</v>
      </c>
      <c r="K32" s="322">
        <v>0</v>
      </c>
      <c r="L32" s="323">
        <v>1</v>
      </c>
      <c r="M32" s="323">
        <v>2</v>
      </c>
    </row>
    <row r="33" spans="1:13" ht="30">
      <c r="B33" s="319"/>
      <c r="C33" s="319" t="s">
        <v>88</v>
      </c>
      <c r="D33" s="319" t="s">
        <v>89</v>
      </c>
      <c r="E33" s="319" t="s">
        <v>81</v>
      </c>
      <c r="F33" s="69" t="s">
        <v>72</v>
      </c>
      <c r="G33" s="69" t="s">
        <v>50</v>
      </c>
      <c r="H33" s="69" t="s">
        <v>50</v>
      </c>
      <c r="I33" s="322">
        <v>1</v>
      </c>
      <c r="J33" s="321">
        <f>I33*SUMIF(Lookups!G$52:G$61,F33,Lookups!H$52:H$61)*SUMIF(Lookups!J$52:J$61,G33,Lookups!K$52:K$61)*SUMIF(Lookups!M$52:M$61,H33,Lookups!N$52:N$61)</f>
        <v>12</v>
      </c>
      <c r="K33" s="322">
        <v>0</v>
      </c>
      <c r="L33" s="323">
        <v>1</v>
      </c>
      <c r="M33" s="323">
        <v>2</v>
      </c>
    </row>
    <row r="34" spans="1:13">
      <c r="B34" s="319"/>
      <c r="C34" s="319"/>
      <c r="D34" s="319"/>
      <c r="E34" s="319" t="s">
        <v>82</v>
      </c>
      <c r="F34" s="69" t="s">
        <v>72</v>
      </c>
      <c r="G34" s="69" t="s">
        <v>50</v>
      </c>
      <c r="H34" s="69" t="s">
        <v>50</v>
      </c>
      <c r="I34" s="322">
        <v>1</v>
      </c>
      <c r="J34" s="321">
        <f>I34*SUMIF(Lookups!G$52:G$61,F34,Lookups!H$52:H$61)*SUMIF(Lookups!J$52:J$61,G34,Lookups!K$52:K$61)*SUMIF(Lookups!M$52:M$61,H34,Lookups!N$52:N$61)</f>
        <v>12</v>
      </c>
      <c r="K34" s="322">
        <v>0</v>
      </c>
      <c r="L34" s="323">
        <v>1</v>
      </c>
      <c r="M34" s="323">
        <v>2</v>
      </c>
    </row>
    <row r="35" spans="1:13">
      <c r="B35" s="319"/>
      <c r="C35" s="319"/>
      <c r="D35" s="319"/>
      <c r="E35" s="319" t="s">
        <v>83</v>
      </c>
      <c r="F35" s="69" t="s">
        <v>49</v>
      </c>
      <c r="G35" s="69" t="s">
        <v>50</v>
      </c>
      <c r="H35" s="69" t="s">
        <v>50</v>
      </c>
      <c r="I35" s="322">
        <v>1</v>
      </c>
      <c r="J35" s="321">
        <f>I35*SUMIF(Lookups!G$52:G$61,F35,Lookups!H$52:H$61)*SUMIF(Lookups!J$52:J$61,G35,Lookups!K$52:K$61)*SUMIF(Lookups!M$52:M$61,H35,Lookups!N$52:N$61)</f>
        <v>8</v>
      </c>
      <c r="K35" s="322">
        <v>1</v>
      </c>
      <c r="L35" s="323">
        <v>0</v>
      </c>
      <c r="M35" s="323">
        <v>1</v>
      </c>
    </row>
    <row r="36" spans="1:13">
      <c r="B36" s="319"/>
      <c r="C36" s="319"/>
      <c r="D36" s="319"/>
      <c r="E36" s="319" t="s">
        <v>90</v>
      </c>
      <c r="F36" s="69" t="s">
        <v>49</v>
      </c>
      <c r="G36" s="69" t="s">
        <v>50</v>
      </c>
      <c r="H36" s="69" t="s">
        <v>50</v>
      </c>
      <c r="I36" s="322">
        <v>1</v>
      </c>
      <c r="J36" s="321">
        <f>I36*SUMIF(Lookups!G$52:G$61,F36,Lookups!H$52:H$61)*SUMIF(Lookups!J$52:J$61,G36,Lookups!K$52:K$61)*SUMIF(Lookups!M$52:M$61,H36,Lookups!N$52:N$61)</f>
        <v>8</v>
      </c>
      <c r="K36" s="322">
        <v>1</v>
      </c>
      <c r="L36" s="323">
        <v>0</v>
      </c>
      <c r="M36" s="323">
        <v>1</v>
      </c>
    </row>
    <row r="37" spans="1:13">
      <c r="B37" s="319"/>
      <c r="C37" s="319"/>
      <c r="D37" s="319"/>
      <c r="E37" s="319"/>
      <c r="I37" s="322"/>
      <c r="J37" s="321"/>
      <c r="K37" s="322"/>
      <c r="L37" s="323"/>
      <c r="M37" s="323"/>
    </row>
    <row r="38" spans="1:13">
      <c r="A38" s="69">
        <v>3</v>
      </c>
      <c r="B38" s="319" t="s">
        <v>91</v>
      </c>
      <c r="C38" s="319"/>
      <c r="D38" s="319"/>
      <c r="E38" s="319"/>
      <c r="I38" s="322"/>
      <c r="J38" s="321"/>
      <c r="K38" s="322"/>
      <c r="L38" s="323"/>
      <c r="M38" s="323"/>
    </row>
    <row r="39" spans="1:13">
      <c r="B39" s="319"/>
      <c r="C39" s="319" t="s">
        <v>92</v>
      </c>
      <c r="D39" s="319" t="s">
        <v>93</v>
      </c>
      <c r="E39" s="319" t="s">
        <v>93</v>
      </c>
      <c r="F39" s="69" t="s">
        <v>49</v>
      </c>
      <c r="G39" s="69" t="s">
        <v>50</v>
      </c>
      <c r="H39" s="69" t="s">
        <v>50</v>
      </c>
      <c r="I39" s="322">
        <v>1</v>
      </c>
      <c r="J39" s="321">
        <f>I39*SUMIF(Lookups!G$52:G$61,F39,Lookups!H$52:H$61)*SUMIF(Lookups!J$52:J$61,G39,Lookups!K$52:K$61)*SUMIF(Lookups!M$52:M$61,H39,Lookups!N$52:N$61)</f>
        <v>8</v>
      </c>
      <c r="K39" s="322">
        <v>1</v>
      </c>
      <c r="L39" s="323">
        <v>0</v>
      </c>
      <c r="M39" s="323">
        <v>1</v>
      </c>
    </row>
    <row r="40" spans="1:13">
      <c r="B40" s="319"/>
      <c r="C40" s="319"/>
      <c r="D40" s="319"/>
      <c r="E40" s="319"/>
      <c r="I40" s="322"/>
      <c r="J40" s="321"/>
      <c r="K40" s="322"/>
      <c r="L40" s="323"/>
      <c r="M40" s="323"/>
    </row>
    <row r="41" spans="1:13">
      <c r="A41" s="69">
        <v>4</v>
      </c>
      <c r="B41" s="319" t="s">
        <v>94</v>
      </c>
      <c r="C41" s="319"/>
      <c r="D41" s="319"/>
      <c r="E41" s="319"/>
      <c r="I41" s="322"/>
      <c r="J41" s="321"/>
      <c r="K41" s="322"/>
      <c r="L41" s="323"/>
      <c r="M41" s="323"/>
    </row>
    <row r="42" spans="1:13">
      <c r="B42" s="319"/>
      <c r="C42" s="319" t="s">
        <v>63</v>
      </c>
      <c r="D42" s="319" t="s">
        <v>95</v>
      </c>
      <c r="E42" s="319" t="s">
        <v>96</v>
      </c>
      <c r="F42" s="69" t="s">
        <v>67</v>
      </c>
      <c r="G42" s="69" t="s">
        <v>50</v>
      </c>
      <c r="H42" s="69" t="s">
        <v>50</v>
      </c>
      <c r="I42" s="322">
        <v>1</v>
      </c>
      <c r="J42" s="321">
        <f>I42*SUMIF(Lookups!G$52:G$61,F42,Lookups!H$52:H$61)*SUMIF(Lookups!J$52:J$61,G42,Lookups!K$52:K$61)*SUMIF(Lookups!M$52:M$61,H42,Lookups!N$52:N$61)</f>
        <v>4</v>
      </c>
      <c r="K42" s="322">
        <v>1</v>
      </c>
      <c r="L42" s="323">
        <v>0</v>
      </c>
      <c r="M42" s="323">
        <v>1</v>
      </c>
    </row>
    <row r="43" spans="1:13">
      <c r="B43" s="319"/>
      <c r="C43" s="319" t="s">
        <v>69</v>
      </c>
      <c r="D43" s="319" t="s">
        <v>97</v>
      </c>
      <c r="E43" s="319" t="s">
        <v>98</v>
      </c>
      <c r="F43" s="69" t="s">
        <v>49</v>
      </c>
      <c r="G43" s="69" t="s">
        <v>50</v>
      </c>
      <c r="H43" s="69" t="s">
        <v>50</v>
      </c>
      <c r="I43" s="322">
        <v>1</v>
      </c>
      <c r="J43" s="321">
        <f>I43*SUMIF(Lookups!G$52:G$61,F43,Lookups!H$52:H$61)*SUMIF(Lookups!J$52:J$61,G43,Lookups!K$52:K$61)*SUMIF(Lookups!M$52:M$61,H43,Lookups!N$52:N$61)</f>
        <v>8</v>
      </c>
      <c r="K43" s="322">
        <v>1</v>
      </c>
      <c r="L43" s="323">
        <v>0</v>
      </c>
      <c r="M43" s="323">
        <v>1</v>
      </c>
    </row>
    <row r="44" spans="1:13">
      <c r="B44" s="319"/>
      <c r="C44" s="319"/>
      <c r="D44" s="319"/>
      <c r="E44" s="319" t="s">
        <v>99</v>
      </c>
      <c r="F44" s="69" t="s">
        <v>49</v>
      </c>
      <c r="G44" s="69" t="s">
        <v>50</v>
      </c>
      <c r="H44" s="69" t="s">
        <v>50</v>
      </c>
      <c r="I44" s="322">
        <v>1</v>
      </c>
      <c r="J44" s="321">
        <f>I44*SUMIF(Lookups!G$52:G$61,F44,Lookups!H$52:H$61)*SUMIF(Lookups!J$52:J$61,G44,Lookups!K$52:K$61)*SUMIF(Lookups!M$52:M$61,H44,Lookups!N$52:N$61)</f>
        <v>8</v>
      </c>
      <c r="K44" s="322">
        <v>1</v>
      </c>
      <c r="L44" s="323">
        <v>0</v>
      </c>
      <c r="M44" s="323">
        <v>1</v>
      </c>
    </row>
    <row r="45" spans="1:13">
      <c r="B45" s="319"/>
      <c r="C45" s="319" t="s">
        <v>74</v>
      </c>
      <c r="D45" s="319" t="s">
        <v>100</v>
      </c>
      <c r="E45" s="319" t="s">
        <v>101</v>
      </c>
      <c r="F45" s="69" t="s">
        <v>49</v>
      </c>
      <c r="G45" s="69" t="s">
        <v>50</v>
      </c>
      <c r="H45" s="69" t="s">
        <v>50</v>
      </c>
      <c r="I45" s="322">
        <v>1</v>
      </c>
      <c r="J45" s="321">
        <f>I45*SUMIF(Lookups!G$52:G$61,F45,Lookups!H$52:H$61)*SUMIF(Lookups!J$52:J$61,G45,Lookups!K$52:K$61)*SUMIF(Lookups!M$52:M$61,H45,Lookups!N$52:N$61)</f>
        <v>8</v>
      </c>
      <c r="K45" s="322">
        <v>1</v>
      </c>
      <c r="L45" s="323">
        <v>0</v>
      </c>
      <c r="M45" s="323">
        <v>1</v>
      </c>
    </row>
    <row r="46" spans="1:13" ht="30">
      <c r="B46" s="319"/>
      <c r="C46" s="319" t="s">
        <v>102</v>
      </c>
      <c r="D46" s="319" t="s">
        <v>103</v>
      </c>
      <c r="E46" s="319" t="s">
        <v>104</v>
      </c>
      <c r="F46" s="69" t="s">
        <v>49</v>
      </c>
      <c r="G46" s="69" t="s">
        <v>50</v>
      </c>
      <c r="H46" s="69" t="s">
        <v>50</v>
      </c>
      <c r="I46" s="322">
        <v>1</v>
      </c>
      <c r="J46" s="321">
        <f>I46*SUMIF(Lookups!G$52:G$61,F46,Lookups!H$52:H$61)*SUMIF(Lookups!J$52:J$61,G46,Lookups!K$52:K$61)*SUMIF(Lookups!M$52:M$61,H46,Lookups!N$52:N$61)</f>
        <v>8</v>
      </c>
      <c r="K46" s="322">
        <v>1</v>
      </c>
      <c r="L46" s="323">
        <v>0</v>
      </c>
      <c r="M46" s="323">
        <v>1</v>
      </c>
    </row>
    <row r="47" spans="1:13">
      <c r="B47" s="319"/>
      <c r="C47" s="319"/>
      <c r="D47" s="319"/>
      <c r="E47" s="319"/>
      <c r="I47" s="322"/>
      <c r="J47" s="321"/>
      <c r="K47" s="322"/>
      <c r="L47" s="323"/>
      <c r="M47" s="323"/>
    </row>
    <row r="48" spans="1:13" ht="30">
      <c r="A48" s="69">
        <v>5</v>
      </c>
      <c r="B48" s="319" t="s">
        <v>105</v>
      </c>
      <c r="C48" s="319"/>
      <c r="D48" s="319"/>
      <c r="E48" s="319"/>
      <c r="I48" s="322"/>
      <c r="J48" s="321"/>
      <c r="K48" s="322"/>
      <c r="L48" s="323"/>
      <c r="M48" s="323"/>
    </row>
    <row r="49" spans="2:13">
      <c r="B49" s="319"/>
      <c r="C49" s="319" t="s">
        <v>106</v>
      </c>
      <c r="D49" s="319" t="s">
        <v>107</v>
      </c>
      <c r="E49" s="319" t="s">
        <v>108</v>
      </c>
      <c r="F49" s="69" t="s">
        <v>72</v>
      </c>
      <c r="G49" s="69" t="s">
        <v>50</v>
      </c>
      <c r="H49" s="69" t="s">
        <v>50</v>
      </c>
      <c r="I49" s="322">
        <v>1</v>
      </c>
      <c r="J49" s="321">
        <f>I49*SUMIF(Lookups!G$52:G$61,F49,Lookups!H$52:H$61)*SUMIF(Lookups!J$52:J$61,G49,Lookups!K$52:K$61)*SUMIF(Lookups!M$52:M$61,H49,Lookups!N$52:N$61)</f>
        <v>12</v>
      </c>
      <c r="K49" s="322">
        <v>0</v>
      </c>
      <c r="L49" s="323">
        <v>1</v>
      </c>
      <c r="M49" s="323">
        <v>2</v>
      </c>
    </row>
    <row r="50" spans="2:13">
      <c r="B50" s="319"/>
      <c r="C50" s="319"/>
      <c r="D50" s="319"/>
      <c r="E50" s="319" t="s">
        <v>109</v>
      </c>
      <c r="F50" s="69" t="s">
        <v>67</v>
      </c>
      <c r="G50" s="69" t="s">
        <v>50</v>
      </c>
      <c r="H50" s="69" t="s">
        <v>50</v>
      </c>
      <c r="I50" s="322">
        <v>1</v>
      </c>
      <c r="J50" s="321">
        <f>I50*SUMIF(Lookups!G$52:G$61,F50,Lookups!H$52:H$61)*SUMIF(Lookups!J$52:J$61,G50,Lookups!K$52:K$61)*SUMIF(Lookups!M$52:M$61,H50,Lookups!N$52:N$61)</f>
        <v>4</v>
      </c>
      <c r="K50" s="322">
        <v>1</v>
      </c>
      <c r="L50" s="323">
        <v>0</v>
      </c>
      <c r="M50" s="323">
        <v>2</v>
      </c>
    </row>
    <row r="51" spans="2:13">
      <c r="B51" s="319"/>
      <c r="C51" s="319"/>
      <c r="D51" s="319"/>
      <c r="E51" s="319" t="s">
        <v>110</v>
      </c>
      <c r="F51" s="69" t="s">
        <v>72</v>
      </c>
      <c r="G51" s="69" t="s">
        <v>50</v>
      </c>
      <c r="H51" s="69" t="s">
        <v>50</v>
      </c>
      <c r="I51" s="322">
        <v>1</v>
      </c>
      <c r="J51" s="321">
        <f>I51*SUMIF(Lookups!G$52:G$61,F51,Lookups!H$52:H$61)*SUMIF(Lookups!J$52:J$61,G51,Lookups!K$52:K$61)*SUMIF(Lookups!M$52:M$61,H51,Lookups!N$52:N$61)</f>
        <v>12</v>
      </c>
      <c r="K51" s="322">
        <v>0</v>
      </c>
      <c r="L51" s="322">
        <v>1</v>
      </c>
      <c r="M51" s="323">
        <v>1</v>
      </c>
    </row>
    <row r="52" spans="2:13">
      <c r="B52" s="319"/>
      <c r="C52" s="319"/>
      <c r="D52" s="319"/>
      <c r="E52" s="319" t="s">
        <v>109</v>
      </c>
      <c r="F52" s="69" t="s">
        <v>67</v>
      </c>
      <c r="G52" s="69" t="s">
        <v>50</v>
      </c>
      <c r="H52" s="69" t="s">
        <v>50</v>
      </c>
      <c r="I52" s="322">
        <v>1</v>
      </c>
      <c r="J52" s="321">
        <f>I52*SUMIF(Lookups!G$52:G$61,F52,Lookups!H$52:H$61)*SUMIF(Lookups!J$52:J$61,G52,Lookups!K$52:K$61)*SUMIF(Lookups!M$52:M$61,H52,Lookups!N$52:N$61)</f>
        <v>4</v>
      </c>
      <c r="K52" s="322">
        <v>1</v>
      </c>
      <c r="L52" s="323">
        <v>0</v>
      </c>
      <c r="M52" s="323">
        <v>2</v>
      </c>
    </row>
    <row r="53" spans="2:13" ht="30">
      <c r="B53" s="319"/>
      <c r="C53" s="319"/>
      <c r="D53" s="319" t="s">
        <v>111</v>
      </c>
      <c r="E53" s="319" t="s">
        <v>112</v>
      </c>
      <c r="F53" s="69" t="s">
        <v>72</v>
      </c>
      <c r="G53" s="69" t="s">
        <v>50</v>
      </c>
      <c r="H53" s="69" t="s">
        <v>50</v>
      </c>
      <c r="I53" s="322">
        <v>1</v>
      </c>
      <c r="J53" s="321">
        <f>I53*SUMIF(Lookups!G$52:G$61,F53,Lookups!H$52:H$61)*SUMIF(Lookups!J$52:J$61,G53,Lookups!K$52:K$61)*SUMIF(Lookups!M$52:M$61,H53,Lookups!N$52:N$61)</f>
        <v>12</v>
      </c>
      <c r="K53" s="322">
        <v>0</v>
      </c>
      <c r="L53" s="322">
        <v>1</v>
      </c>
      <c r="M53" s="323">
        <v>1</v>
      </c>
    </row>
    <row r="54" spans="2:13">
      <c r="B54" s="319"/>
      <c r="C54" s="319"/>
      <c r="D54" s="319"/>
      <c r="E54" s="319" t="s">
        <v>113</v>
      </c>
      <c r="F54" s="69" t="s">
        <v>72</v>
      </c>
      <c r="G54" s="69" t="s">
        <v>50</v>
      </c>
      <c r="H54" s="69" t="s">
        <v>50</v>
      </c>
      <c r="I54" s="322">
        <v>1</v>
      </c>
      <c r="J54" s="321">
        <f>I54*SUMIF(Lookups!G$52:G$61,F54,Lookups!H$52:H$61)*SUMIF(Lookups!J$52:J$61,G54,Lookups!K$52:K$61)*SUMIF(Lookups!M$52:M$61,H54,Lookups!N$52:N$61)</f>
        <v>12</v>
      </c>
      <c r="K54" s="322">
        <v>0</v>
      </c>
      <c r="L54" s="322">
        <v>1</v>
      </c>
      <c r="M54" s="323">
        <v>1</v>
      </c>
    </row>
    <row r="55" spans="2:13">
      <c r="B55" s="319"/>
      <c r="C55" s="319"/>
      <c r="D55" s="319"/>
      <c r="E55" s="319" t="s">
        <v>109</v>
      </c>
      <c r="F55" s="69" t="s">
        <v>67</v>
      </c>
      <c r="G55" s="69" t="s">
        <v>50</v>
      </c>
      <c r="H55" s="69" t="s">
        <v>50</v>
      </c>
      <c r="I55" s="322">
        <v>1</v>
      </c>
      <c r="J55" s="321">
        <f>I55*SUMIF(Lookups!G$52:G$61,F55,Lookups!H$52:H$61)*SUMIF(Lookups!J$52:J$61,G55,Lookups!K$52:K$61)*SUMIF(Lookups!M$52:M$61,H55,Lookups!N$52:N$61)</f>
        <v>4</v>
      </c>
      <c r="K55" s="322">
        <v>1</v>
      </c>
      <c r="L55" s="323">
        <v>0</v>
      </c>
      <c r="M55" s="323">
        <v>2</v>
      </c>
    </row>
    <row r="56" spans="2:13" ht="30">
      <c r="B56" s="319"/>
      <c r="C56" s="319"/>
      <c r="D56" s="319" t="s">
        <v>114</v>
      </c>
      <c r="E56" s="319" t="s">
        <v>115</v>
      </c>
      <c r="F56" s="69" t="s">
        <v>72</v>
      </c>
      <c r="G56" s="69" t="s">
        <v>50</v>
      </c>
      <c r="H56" s="69" t="s">
        <v>50</v>
      </c>
      <c r="I56" s="322">
        <v>1</v>
      </c>
      <c r="J56" s="321">
        <f>I56*SUMIF(Lookups!G$52:G$61,F56,Lookups!H$52:H$61)*SUMIF(Lookups!J$52:J$61,G56,Lookups!K$52:K$61)*SUMIF(Lookups!M$52:M$61,H56,Lookups!N$52:N$61)</f>
        <v>12</v>
      </c>
      <c r="K56" s="322">
        <v>0</v>
      </c>
      <c r="L56" s="322">
        <v>1</v>
      </c>
      <c r="M56" s="323">
        <v>1</v>
      </c>
    </row>
    <row r="57" spans="2:13">
      <c r="B57" s="319"/>
      <c r="C57" s="319"/>
      <c r="D57" s="319"/>
      <c r="E57" s="319" t="s">
        <v>113</v>
      </c>
      <c r="F57" s="69" t="s">
        <v>72</v>
      </c>
      <c r="G57" s="69" t="s">
        <v>50</v>
      </c>
      <c r="H57" s="69" t="s">
        <v>50</v>
      </c>
      <c r="I57" s="322">
        <v>1</v>
      </c>
      <c r="J57" s="321">
        <f>I57*SUMIF(Lookups!G$52:G$61,F57,Lookups!H$52:H$61)*SUMIF(Lookups!J$52:J$61,G57,Lookups!K$52:K$61)*SUMIF(Lookups!M$52:M$61,H57,Lookups!N$52:N$61)</f>
        <v>12</v>
      </c>
      <c r="K57" s="322">
        <v>0</v>
      </c>
      <c r="L57" s="322">
        <v>1</v>
      </c>
      <c r="M57" s="323">
        <v>1</v>
      </c>
    </row>
    <row r="58" spans="2:13">
      <c r="B58" s="319"/>
      <c r="C58" s="319"/>
      <c r="D58" s="319"/>
      <c r="E58" s="319" t="s">
        <v>109</v>
      </c>
      <c r="F58" s="69" t="s">
        <v>67</v>
      </c>
      <c r="G58" s="69" t="s">
        <v>50</v>
      </c>
      <c r="H58" s="69" t="s">
        <v>50</v>
      </c>
      <c r="I58" s="322">
        <v>1</v>
      </c>
      <c r="J58" s="321">
        <f>I58*SUMIF(Lookups!G$52:G$61,F58,Lookups!H$52:H$61)*SUMIF(Lookups!J$52:J$61,G58,Lookups!K$52:K$61)*SUMIF(Lookups!M$52:M$61,H58,Lookups!N$52:N$61)</f>
        <v>4</v>
      </c>
      <c r="K58" s="322">
        <v>1</v>
      </c>
      <c r="L58" s="323">
        <v>0</v>
      </c>
      <c r="M58" s="323">
        <v>1</v>
      </c>
    </row>
    <row r="59" spans="2:13" ht="30">
      <c r="B59" s="319"/>
      <c r="C59" s="319"/>
      <c r="D59" s="319" t="s">
        <v>116</v>
      </c>
      <c r="E59" s="319" t="s">
        <v>117</v>
      </c>
      <c r="F59" s="69" t="s">
        <v>72</v>
      </c>
      <c r="G59" s="69" t="s">
        <v>50</v>
      </c>
      <c r="H59" s="69" t="s">
        <v>50</v>
      </c>
      <c r="I59" s="322">
        <v>1</v>
      </c>
      <c r="J59" s="321">
        <f>I59*SUMIF(Lookups!G$52:G$61,F59,Lookups!H$52:H$61)*SUMIF(Lookups!J$52:J$61,G59,Lookups!K$52:K$61)*SUMIF(Lookups!M$52:M$61,H59,Lookups!N$52:N$61)</f>
        <v>12</v>
      </c>
      <c r="K59" s="322">
        <v>0</v>
      </c>
      <c r="L59" s="322">
        <v>1</v>
      </c>
      <c r="M59" s="323">
        <v>2</v>
      </c>
    </row>
    <row r="60" spans="2:13">
      <c r="B60" s="319"/>
      <c r="C60" s="319"/>
      <c r="D60" s="319"/>
      <c r="E60" s="319" t="s">
        <v>113</v>
      </c>
      <c r="F60" s="69" t="s">
        <v>72</v>
      </c>
      <c r="G60" s="69" t="s">
        <v>50</v>
      </c>
      <c r="H60" s="69" t="s">
        <v>50</v>
      </c>
      <c r="I60" s="322">
        <v>1</v>
      </c>
      <c r="J60" s="321">
        <f>I60*SUMIF(Lookups!G$52:G$61,F60,Lookups!H$52:H$61)*SUMIF(Lookups!J$52:J$61,G60,Lookups!K$52:K$61)*SUMIF(Lookups!M$52:M$61,H60,Lookups!N$52:N$61)</f>
        <v>12</v>
      </c>
      <c r="K60" s="322">
        <v>0</v>
      </c>
      <c r="L60" s="322">
        <v>1</v>
      </c>
      <c r="M60" s="323">
        <v>1</v>
      </c>
    </row>
    <row r="61" spans="2:13">
      <c r="B61" s="319"/>
      <c r="C61" s="319"/>
      <c r="D61" s="319"/>
      <c r="E61" s="319" t="s">
        <v>109</v>
      </c>
      <c r="F61" s="69" t="s">
        <v>67</v>
      </c>
      <c r="G61" s="69" t="s">
        <v>50</v>
      </c>
      <c r="H61" s="69" t="s">
        <v>50</v>
      </c>
      <c r="I61" s="322">
        <v>1</v>
      </c>
      <c r="J61" s="321">
        <f>I61*SUMIF(Lookups!G$52:G$61,F61,Lookups!H$52:H$61)*SUMIF(Lookups!J$52:J$61,G61,Lookups!K$52:K$61)*SUMIF(Lookups!M$52:M$61,H61,Lookups!N$52:N$61)</f>
        <v>4</v>
      </c>
      <c r="K61" s="322">
        <v>1</v>
      </c>
      <c r="L61" s="323">
        <v>0</v>
      </c>
      <c r="M61" s="323">
        <v>2</v>
      </c>
    </row>
    <row r="62" spans="2:13">
      <c r="B62" s="319"/>
      <c r="C62" s="319"/>
      <c r="D62" s="319" t="s">
        <v>118</v>
      </c>
      <c r="E62" s="319" t="s">
        <v>119</v>
      </c>
      <c r="F62" s="69" t="s">
        <v>49</v>
      </c>
      <c r="G62" s="69" t="s">
        <v>50</v>
      </c>
      <c r="H62" s="69" t="s">
        <v>50</v>
      </c>
      <c r="I62" s="322">
        <v>1</v>
      </c>
      <c r="J62" s="321">
        <f>I62*SUMIF(Lookups!G$52:G$61,F62,Lookups!H$52:H$61)*SUMIF(Lookups!J$52:J$61,G62,Lookups!K$52:K$61)*SUMIF(Lookups!M$52:M$61,H62,Lookups!N$52:N$61)</f>
        <v>8</v>
      </c>
      <c r="K62" s="322">
        <v>1</v>
      </c>
      <c r="L62" s="323">
        <v>0</v>
      </c>
      <c r="M62" s="323">
        <v>1</v>
      </c>
    </row>
    <row r="63" spans="2:13">
      <c r="B63" s="319"/>
      <c r="C63" s="319"/>
      <c r="D63" s="319"/>
      <c r="E63" s="319" t="s">
        <v>120</v>
      </c>
      <c r="F63" s="69" t="s">
        <v>67</v>
      </c>
      <c r="G63" s="69" t="s">
        <v>50</v>
      </c>
      <c r="H63" s="69" t="s">
        <v>50</v>
      </c>
      <c r="I63" s="322">
        <v>1</v>
      </c>
      <c r="J63" s="321">
        <f>I63*SUMIF(Lookups!G$52:G$61,F63,Lookups!H$52:H$61)*SUMIF(Lookups!J$52:J$61,G63,Lookups!K$52:K$61)*SUMIF(Lookups!M$52:M$61,H63,Lookups!N$52:N$61)</f>
        <v>4</v>
      </c>
      <c r="K63" s="322">
        <v>1</v>
      </c>
      <c r="L63" s="323">
        <v>0</v>
      </c>
      <c r="M63" s="323">
        <v>1</v>
      </c>
    </row>
    <row r="64" spans="2:13">
      <c r="B64" s="319"/>
      <c r="C64" s="319"/>
      <c r="D64" s="319"/>
      <c r="E64" s="319" t="s">
        <v>121</v>
      </c>
      <c r="F64" s="69" t="s">
        <v>67</v>
      </c>
      <c r="G64" s="69" t="s">
        <v>50</v>
      </c>
      <c r="H64" s="69" t="s">
        <v>50</v>
      </c>
      <c r="I64" s="322">
        <v>1</v>
      </c>
      <c r="J64" s="321">
        <f>I64*SUMIF(Lookups!G$52:G$61,F64,Lookups!H$52:H$61)*SUMIF(Lookups!J$52:J$61,G64,Lookups!K$52:K$61)*SUMIF(Lookups!M$52:M$61,H64,Lookups!N$52:N$61)</f>
        <v>4</v>
      </c>
      <c r="K64" s="322">
        <v>1</v>
      </c>
      <c r="L64" s="323">
        <v>0</v>
      </c>
      <c r="M64" s="323">
        <v>1</v>
      </c>
    </row>
    <row r="65" spans="1:13">
      <c r="B65" s="319"/>
      <c r="C65" s="319"/>
      <c r="D65" s="319"/>
      <c r="E65" s="319" t="s">
        <v>122</v>
      </c>
      <c r="F65" s="69" t="s">
        <v>67</v>
      </c>
      <c r="G65" s="69" t="s">
        <v>50</v>
      </c>
      <c r="H65" s="69" t="s">
        <v>50</v>
      </c>
      <c r="I65" s="322">
        <v>1</v>
      </c>
      <c r="J65" s="321">
        <f>I65*SUMIF(Lookups!G$52:G$61,F65,Lookups!H$52:H$61)*SUMIF(Lookups!J$52:J$61,G65,Lookups!K$52:K$61)*SUMIF(Lookups!M$52:M$61,H65,Lookups!N$52:N$61)</f>
        <v>4</v>
      </c>
      <c r="K65" s="322">
        <v>1</v>
      </c>
      <c r="L65" s="323">
        <v>0</v>
      </c>
      <c r="M65" s="323">
        <v>2</v>
      </c>
    </row>
    <row r="66" spans="1:13" ht="30">
      <c r="A66" s="69">
        <v>6</v>
      </c>
      <c r="B66" s="319" t="s">
        <v>123</v>
      </c>
      <c r="C66" s="319"/>
      <c r="D66" s="319"/>
      <c r="E66" s="319"/>
      <c r="I66" s="322"/>
      <c r="J66" s="321"/>
      <c r="K66" s="322"/>
      <c r="L66" s="323"/>
      <c r="M66" s="323"/>
    </row>
    <row r="67" spans="1:13">
      <c r="B67" s="319"/>
      <c r="C67" s="319" t="s">
        <v>106</v>
      </c>
      <c r="D67" s="319" t="s">
        <v>124</v>
      </c>
      <c r="E67" s="319" t="s">
        <v>125</v>
      </c>
      <c r="F67" s="69" t="s">
        <v>72</v>
      </c>
      <c r="G67" s="69" t="s">
        <v>50</v>
      </c>
      <c r="H67" s="69" t="s">
        <v>50</v>
      </c>
      <c r="I67" s="322">
        <v>1</v>
      </c>
      <c r="J67" s="321">
        <f>I67*SUMIF(Lookups!G$52:G$61,F67,Lookups!H$52:H$61)*SUMIF(Lookups!J$52:J$61,G67,Lookups!K$52:K$61)*SUMIF(Lookups!M$52:M$61,H67,Lookups!N$52:N$61)</f>
        <v>12</v>
      </c>
      <c r="K67" s="323">
        <v>0</v>
      </c>
      <c r="L67" s="323">
        <v>1</v>
      </c>
      <c r="M67" s="323">
        <v>1</v>
      </c>
    </row>
    <row r="68" spans="1:13">
      <c r="B68" s="319"/>
      <c r="C68" s="319"/>
      <c r="D68" s="319"/>
      <c r="E68" s="319" t="s">
        <v>109</v>
      </c>
      <c r="F68" s="69" t="s">
        <v>67</v>
      </c>
      <c r="G68" s="69" t="s">
        <v>50</v>
      </c>
      <c r="H68" s="69" t="s">
        <v>50</v>
      </c>
      <c r="I68" s="322">
        <v>1</v>
      </c>
      <c r="J68" s="321">
        <f>I68*SUMIF(Lookups!G$52:G$61,F68,Lookups!H$52:H$61)*SUMIF(Lookups!J$52:J$61,G68,Lookups!K$52:K$61)*SUMIF(Lookups!M$52:M$61,H68,Lookups!N$52:N$61)</f>
        <v>4</v>
      </c>
      <c r="K68" s="323">
        <v>0</v>
      </c>
      <c r="L68" s="323">
        <v>0</v>
      </c>
      <c r="M68" s="323">
        <v>2</v>
      </c>
    </row>
    <row r="69" spans="1:13">
      <c r="B69" s="319"/>
      <c r="C69" s="319"/>
      <c r="D69" s="319" t="s">
        <v>126</v>
      </c>
      <c r="E69" s="319" t="s">
        <v>127</v>
      </c>
      <c r="F69" s="69" t="s">
        <v>72</v>
      </c>
      <c r="G69" s="69" t="s">
        <v>50</v>
      </c>
      <c r="H69" s="69" t="s">
        <v>50</v>
      </c>
      <c r="I69" s="322">
        <v>1</v>
      </c>
      <c r="J69" s="321">
        <f>I69*SUMIF(Lookups!G$52:G$61,F69,Lookups!H$52:H$61)*SUMIF(Lookups!J$52:J$61,G69,Lookups!K$52:K$61)*SUMIF(Lookups!M$52:M$61,H69,Lookups!N$52:N$61)</f>
        <v>12</v>
      </c>
      <c r="K69" s="323">
        <v>0</v>
      </c>
      <c r="L69" s="323">
        <v>1</v>
      </c>
      <c r="M69" s="323">
        <v>1</v>
      </c>
    </row>
    <row r="70" spans="1:13">
      <c r="B70" s="319"/>
      <c r="C70" s="319"/>
      <c r="D70" s="319"/>
      <c r="E70" s="319" t="s">
        <v>109</v>
      </c>
      <c r="F70" s="69" t="s">
        <v>67</v>
      </c>
      <c r="G70" s="69" t="s">
        <v>50</v>
      </c>
      <c r="H70" s="69" t="s">
        <v>50</v>
      </c>
      <c r="I70" s="322">
        <v>1</v>
      </c>
      <c r="J70" s="321">
        <f>I70*SUMIF(Lookups!G$52:G$61,F70,Lookups!H$52:H$61)*SUMIF(Lookups!J$52:J$61,G70,Lookups!K$52:K$61)*SUMIF(Lookups!M$52:M$61,H70,Lookups!N$52:N$61)</f>
        <v>4</v>
      </c>
      <c r="K70" s="323">
        <v>0</v>
      </c>
      <c r="L70" s="323">
        <v>0</v>
      </c>
      <c r="M70" s="323">
        <v>2</v>
      </c>
    </row>
    <row r="71" spans="1:13">
      <c r="B71" s="319"/>
      <c r="C71" s="319"/>
      <c r="D71" s="319" t="s">
        <v>128</v>
      </c>
      <c r="E71" s="319" t="s">
        <v>129</v>
      </c>
      <c r="F71" s="69" t="s">
        <v>72</v>
      </c>
      <c r="G71" s="69" t="s">
        <v>50</v>
      </c>
      <c r="H71" s="69" t="s">
        <v>50</v>
      </c>
      <c r="I71" s="322">
        <v>1</v>
      </c>
      <c r="J71" s="321">
        <f>I71*SUMIF(Lookups!G$52:G$61,F71,Lookups!H$52:H$61)*SUMIF(Lookups!J$52:J$61,G71,Lookups!K$52:K$61)*SUMIF(Lookups!M$52:M$61,H71,Lookups!N$52:N$61)</f>
        <v>12</v>
      </c>
      <c r="K71" s="323">
        <v>0</v>
      </c>
      <c r="L71" s="323">
        <v>1</v>
      </c>
      <c r="M71" s="323">
        <v>1</v>
      </c>
    </row>
    <row r="72" spans="1:13">
      <c r="B72" s="319"/>
      <c r="C72" s="319"/>
      <c r="D72" s="319"/>
      <c r="E72" s="319" t="s">
        <v>109</v>
      </c>
      <c r="F72" s="69" t="s">
        <v>67</v>
      </c>
      <c r="G72" s="69" t="s">
        <v>50</v>
      </c>
      <c r="H72" s="69" t="s">
        <v>50</v>
      </c>
      <c r="I72" s="322">
        <v>1</v>
      </c>
      <c r="J72" s="321">
        <f>I72*SUMIF(Lookups!G$52:G$61,F72,Lookups!H$52:H$61)*SUMIF(Lookups!J$52:J$61,G72,Lookups!K$52:K$61)*SUMIF(Lookups!M$52:M$61,H72,Lookups!N$52:N$61)</f>
        <v>4</v>
      </c>
      <c r="K72" s="323">
        <v>0</v>
      </c>
      <c r="L72" s="323">
        <v>0</v>
      </c>
      <c r="M72" s="323">
        <v>2</v>
      </c>
    </row>
    <row r="73" spans="1:13" ht="30">
      <c r="B73" s="319"/>
      <c r="C73" s="319"/>
      <c r="D73" s="319" t="s">
        <v>130</v>
      </c>
      <c r="E73" s="319" t="s">
        <v>131</v>
      </c>
      <c r="F73" s="69" t="s">
        <v>72</v>
      </c>
      <c r="G73" s="69" t="s">
        <v>50</v>
      </c>
      <c r="H73" s="69" t="s">
        <v>50</v>
      </c>
      <c r="I73" s="322">
        <v>1</v>
      </c>
      <c r="J73" s="321">
        <f>I73*SUMIF(Lookups!G$52:G$61,F73,Lookups!H$52:H$61)*SUMIF(Lookups!J$52:J$61,G73,Lookups!K$52:K$61)*SUMIF(Lookups!M$52:M$61,H73,Lookups!N$52:N$61)</f>
        <v>12</v>
      </c>
      <c r="K73" s="323">
        <v>0</v>
      </c>
      <c r="L73" s="323">
        <v>1</v>
      </c>
      <c r="M73" s="323">
        <v>1</v>
      </c>
    </row>
    <row r="74" spans="1:13">
      <c r="B74" s="319"/>
      <c r="C74" s="319"/>
      <c r="D74" s="319"/>
      <c r="E74" s="319" t="s">
        <v>109</v>
      </c>
      <c r="F74" s="69" t="s">
        <v>67</v>
      </c>
      <c r="G74" s="69" t="s">
        <v>50</v>
      </c>
      <c r="H74" s="69" t="s">
        <v>50</v>
      </c>
      <c r="I74" s="322">
        <v>1</v>
      </c>
      <c r="J74" s="321">
        <f>I74*SUMIF(Lookups!G$52:G$61,F74,Lookups!H$52:H$61)*SUMIF(Lookups!J$52:J$61,G74,Lookups!K$52:K$61)*SUMIF(Lookups!M$52:M$61,H74,Lookups!N$52:N$61)</f>
        <v>4</v>
      </c>
      <c r="K74" s="323">
        <v>0</v>
      </c>
      <c r="L74" s="323">
        <v>0</v>
      </c>
      <c r="M74" s="323">
        <v>2</v>
      </c>
    </row>
    <row r="75" spans="1:13">
      <c r="B75" s="319"/>
      <c r="C75" s="319"/>
      <c r="D75" s="319" t="s">
        <v>132</v>
      </c>
      <c r="E75" s="319" t="s">
        <v>133</v>
      </c>
      <c r="F75" s="69" t="s">
        <v>67</v>
      </c>
      <c r="G75" s="69" t="s">
        <v>50</v>
      </c>
      <c r="H75" s="69" t="s">
        <v>50</v>
      </c>
      <c r="I75" s="322">
        <v>1</v>
      </c>
      <c r="J75" s="321">
        <f>I75*SUMIF(Lookups!G$52:G$61,F75,Lookups!H$52:H$61)*SUMIF(Lookups!J$52:J$61,G75,Lookups!K$52:K$61)*SUMIF(Lookups!M$52:M$61,H75,Lookups!N$52:N$61)</f>
        <v>4</v>
      </c>
      <c r="K75" s="323">
        <v>0</v>
      </c>
      <c r="L75" s="323">
        <v>0</v>
      </c>
      <c r="M75" s="323">
        <v>1</v>
      </c>
    </row>
    <row r="76" spans="1:13">
      <c r="B76" s="319"/>
      <c r="C76" s="319"/>
      <c r="D76" s="319"/>
      <c r="E76" s="319" t="s">
        <v>134</v>
      </c>
      <c r="F76" s="69" t="s">
        <v>72</v>
      </c>
      <c r="G76" s="69" t="s">
        <v>50</v>
      </c>
      <c r="H76" s="69" t="s">
        <v>50</v>
      </c>
      <c r="I76" s="322">
        <v>1</v>
      </c>
      <c r="J76" s="321">
        <f>I76*SUMIF(Lookups!G$52:G$61,F76,Lookups!H$52:H$61)*SUMIF(Lookups!J$52:J$61,G76,Lookups!K$52:K$61)*SUMIF(Lookups!M$52:M$61,H76,Lookups!N$52:N$61)</f>
        <v>12</v>
      </c>
      <c r="K76" s="323">
        <v>0</v>
      </c>
      <c r="L76" s="323">
        <v>1</v>
      </c>
      <c r="M76" s="323">
        <v>1</v>
      </c>
    </row>
    <row r="77" spans="1:13">
      <c r="B77" s="319"/>
      <c r="C77" s="319"/>
      <c r="D77" s="319"/>
      <c r="E77" s="319" t="s">
        <v>135</v>
      </c>
      <c r="F77" s="69" t="s">
        <v>72</v>
      </c>
      <c r="G77" s="69" t="s">
        <v>50</v>
      </c>
      <c r="H77" s="69" t="s">
        <v>50</v>
      </c>
      <c r="I77" s="322">
        <v>1</v>
      </c>
      <c r="J77" s="321">
        <f>I77*SUMIF(Lookups!G$52:G$61,F77,Lookups!H$52:H$61)*SUMIF(Lookups!J$52:J$61,G77,Lookups!K$52:K$61)*SUMIF(Lookups!M$52:M$61,H77,Lookups!N$52:N$61)</f>
        <v>12</v>
      </c>
      <c r="K77" s="323">
        <v>0</v>
      </c>
      <c r="L77" s="323">
        <v>1</v>
      </c>
      <c r="M77" s="323">
        <v>1</v>
      </c>
    </row>
    <row r="78" spans="1:13" ht="30">
      <c r="B78" s="319"/>
      <c r="C78" s="319"/>
      <c r="D78" s="319" t="s">
        <v>118</v>
      </c>
      <c r="E78" s="319" t="s">
        <v>136</v>
      </c>
      <c r="F78" s="69" t="s">
        <v>67</v>
      </c>
      <c r="G78" s="69" t="s">
        <v>50</v>
      </c>
      <c r="H78" s="69" t="s">
        <v>50</v>
      </c>
      <c r="I78" s="322">
        <v>1</v>
      </c>
      <c r="J78" s="321">
        <f>I78*SUMIF(Lookups!G$52:G$61,F78,Lookups!H$52:H$61)*SUMIF(Lookups!J$52:J$61,G78,Lookups!K$52:K$61)*SUMIF(Lookups!M$52:M$61,H78,Lookups!N$52:N$61)</f>
        <v>4</v>
      </c>
      <c r="K78" s="323">
        <v>0</v>
      </c>
      <c r="L78" s="323">
        <v>0</v>
      </c>
      <c r="M78" s="323">
        <v>1</v>
      </c>
    </row>
    <row r="79" spans="1:13" ht="30">
      <c r="B79" s="319"/>
      <c r="C79" s="319"/>
      <c r="D79" s="319"/>
      <c r="E79" s="319" t="s">
        <v>137</v>
      </c>
      <c r="F79" s="69" t="s">
        <v>67</v>
      </c>
      <c r="G79" s="69" t="s">
        <v>50</v>
      </c>
      <c r="H79" s="69" t="s">
        <v>50</v>
      </c>
      <c r="I79" s="322">
        <v>1</v>
      </c>
      <c r="J79" s="321">
        <f>I79*SUMIF(Lookups!G$52:G$61,F79,Lookups!H$52:H$61)*SUMIF(Lookups!J$52:J$61,G79,Lookups!K$52:K$61)*SUMIF(Lookups!M$52:M$61,H79,Lookups!N$52:N$61)</f>
        <v>4</v>
      </c>
      <c r="K79" s="323">
        <v>0</v>
      </c>
      <c r="L79" s="323">
        <v>0</v>
      </c>
      <c r="M79" s="323">
        <v>1</v>
      </c>
    </row>
    <row r="80" spans="1:13">
      <c r="B80" s="319"/>
      <c r="C80" s="319"/>
      <c r="D80" s="319"/>
      <c r="E80" s="319" t="s">
        <v>121</v>
      </c>
      <c r="F80" s="69" t="s">
        <v>67</v>
      </c>
      <c r="G80" s="69" t="s">
        <v>50</v>
      </c>
      <c r="H80" s="69" t="s">
        <v>50</v>
      </c>
      <c r="I80" s="322">
        <v>1</v>
      </c>
      <c r="J80" s="321">
        <f>I80*SUMIF(Lookups!G$52:G$61,F80,Lookups!H$52:H$61)*SUMIF(Lookups!J$52:J$61,G80,Lookups!K$52:K$61)*SUMIF(Lookups!M$52:M$61,H80,Lookups!N$52:N$61)</f>
        <v>4</v>
      </c>
      <c r="K80" s="323">
        <v>0</v>
      </c>
      <c r="L80" s="323">
        <v>0</v>
      </c>
      <c r="M80" s="323">
        <v>1</v>
      </c>
    </row>
    <row r="81" spans="1:14">
      <c r="B81" s="319"/>
      <c r="C81" s="319"/>
      <c r="D81" s="319"/>
      <c r="E81" s="319" t="s">
        <v>122</v>
      </c>
      <c r="F81" s="69" t="s">
        <v>67</v>
      </c>
      <c r="G81" s="69" t="s">
        <v>50</v>
      </c>
      <c r="H81" s="69" t="s">
        <v>50</v>
      </c>
      <c r="I81" s="322">
        <v>1</v>
      </c>
      <c r="J81" s="321">
        <f>I81*SUMIF(Lookups!G$52:G$61,F81,Lookups!H$52:H$61)*SUMIF(Lookups!J$52:J$61,G81,Lookups!K$52:K$61)*SUMIF(Lookups!M$52:M$61,H81,Lookups!N$52:N$61)</f>
        <v>4</v>
      </c>
      <c r="K81" s="323">
        <v>0</v>
      </c>
      <c r="L81" s="323">
        <v>0</v>
      </c>
      <c r="M81" s="323">
        <v>2</v>
      </c>
    </row>
    <row r="82" spans="1:14">
      <c r="B82" s="319"/>
      <c r="C82" s="319"/>
      <c r="D82" s="319"/>
      <c r="E82" s="319"/>
      <c r="I82" s="322"/>
      <c r="J82" s="321"/>
      <c r="K82" s="322"/>
      <c r="L82" s="323"/>
      <c r="M82" s="323"/>
    </row>
    <row r="83" spans="1:14" ht="30">
      <c r="A83" s="69">
        <v>7</v>
      </c>
      <c r="B83" s="319" t="s">
        <v>138</v>
      </c>
      <c r="C83" s="319"/>
      <c r="D83" s="319"/>
      <c r="E83" s="319"/>
      <c r="I83" s="322"/>
      <c r="J83" s="321"/>
      <c r="K83" s="322"/>
      <c r="L83" s="323"/>
      <c r="M83" s="323"/>
    </row>
    <row r="84" spans="1:14">
      <c r="B84" s="319"/>
      <c r="C84" s="319" t="s">
        <v>106</v>
      </c>
      <c r="D84" s="319"/>
      <c r="E84" s="319"/>
      <c r="I84" s="322"/>
      <c r="J84" s="321"/>
      <c r="K84" s="322"/>
      <c r="L84" s="323"/>
      <c r="M84" s="322"/>
    </row>
    <row r="85" spans="1:14">
      <c r="B85" s="319"/>
      <c r="C85" s="319"/>
      <c r="D85" s="319" t="s">
        <v>139</v>
      </c>
      <c r="E85" s="319" t="s">
        <v>140</v>
      </c>
      <c r="F85" s="69" t="s">
        <v>72</v>
      </c>
      <c r="G85" s="69" t="s">
        <v>50</v>
      </c>
      <c r="H85" s="69" t="s">
        <v>50</v>
      </c>
      <c r="I85" s="322">
        <v>1</v>
      </c>
      <c r="J85" s="321">
        <f>I85*SUMIF(Lookups!G$52:G$61,F85,Lookups!H$52:H$61)*SUMIF(Lookups!J$52:J$61,G85,Lookups!K$52:K$61)*SUMIF(Lookups!M$52:M$61,H85,Lookups!N$52:N$61)</f>
        <v>12</v>
      </c>
      <c r="K85" s="323">
        <v>0</v>
      </c>
      <c r="L85" s="323">
        <v>1</v>
      </c>
      <c r="M85" s="323">
        <v>1</v>
      </c>
    </row>
    <row r="86" spans="1:14">
      <c r="B86" s="319"/>
      <c r="C86" s="319"/>
      <c r="D86" s="319" t="s">
        <v>141</v>
      </c>
      <c r="E86" s="319" t="s">
        <v>142</v>
      </c>
      <c r="F86" s="69" t="s">
        <v>72</v>
      </c>
      <c r="G86" s="69" t="s">
        <v>50</v>
      </c>
      <c r="H86" s="69" t="s">
        <v>50</v>
      </c>
      <c r="I86" s="322">
        <v>1</v>
      </c>
      <c r="J86" s="321">
        <f>I86*SUMIF(Lookups!G$52:G$61,F86,Lookups!H$52:H$61)*SUMIF(Lookups!J$52:J$61,G86,Lookups!K$52:K$61)*SUMIF(Lookups!M$52:M$61,H86,Lookups!N$52:N$61)</f>
        <v>12</v>
      </c>
      <c r="K86" s="323">
        <v>0</v>
      </c>
      <c r="L86" s="323">
        <v>1</v>
      </c>
      <c r="M86" s="323">
        <v>1</v>
      </c>
    </row>
    <row r="87" spans="1:14">
      <c r="B87" s="319"/>
      <c r="C87" s="319"/>
      <c r="D87" s="319" t="s">
        <v>143</v>
      </c>
      <c r="E87" s="319" t="s">
        <v>140</v>
      </c>
      <c r="F87" s="69" t="s">
        <v>72</v>
      </c>
      <c r="G87" s="69" t="s">
        <v>50</v>
      </c>
      <c r="H87" s="69" t="s">
        <v>50</v>
      </c>
      <c r="I87" s="322">
        <v>1</v>
      </c>
      <c r="J87" s="321">
        <f>I87*SUMIF(Lookups!G$52:G$61,F87,Lookups!H$52:H$61)*SUMIF(Lookups!J$52:J$61,G87,Lookups!K$52:K$61)*SUMIF(Lookups!M$52:M$61,H87,Lookups!N$52:N$61)</f>
        <v>12</v>
      </c>
      <c r="K87" s="323">
        <v>0</v>
      </c>
      <c r="L87" s="323">
        <v>1</v>
      </c>
      <c r="M87" s="323">
        <v>1</v>
      </c>
    </row>
    <row r="88" spans="1:14" ht="30">
      <c r="B88" s="319"/>
      <c r="C88" s="319"/>
      <c r="D88" s="319" t="s">
        <v>144</v>
      </c>
      <c r="E88" s="319" t="s">
        <v>145</v>
      </c>
      <c r="F88" s="69" t="s">
        <v>72</v>
      </c>
      <c r="G88" s="69" t="s">
        <v>49</v>
      </c>
      <c r="H88" s="69" t="s">
        <v>50</v>
      </c>
      <c r="I88" s="322">
        <v>1</v>
      </c>
      <c r="J88" s="321">
        <f>I88*SUMIF(Lookups!G$52:G$61,F88,Lookups!H$52:H$61)*SUMIF(Lookups!J$52:J$61,G88,Lookups!K$52:K$61)*SUMIF(Lookups!M$52:M$61,H88,Lookups!N$52:N$61)</f>
        <v>15</v>
      </c>
      <c r="K88" s="323">
        <v>0</v>
      </c>
      <c r="L88" s="323">
        <v>1</v>
      </c>
      <c r="M88" s="323">
        <v>1</v>
      </c>
    </row>
    <row r="89" spans="1:14">
      <c r="B89" s="319"/>
      <c r="C89" s="319"/>
      <c r="D89" s="319"/>
      <c r="E89" s="319"/>
      <c r="I89" s="322"/>
      <c r="J89" s="321"/>
      <c r="K89" s="322"/>
      <c r="L89" s="323"/>
      <c r="M89" s="322"/>
    </row>
    <row r="90" spans="1:14">
      <c r="B90" s="324" t="s">
        <v>146</v>
      </c>
      <c r="C90" s="319"/>
      <c r="D90" s="319"/>
      <c r="E90" s="319"/>
      <c r="I90" s="322"/>
      <c r="J90" s="321"/>
      <c r="K90" s="322"/>
      <c r="L90" s="323"/>
      <c r="M90" s="322"/>
    </row>
    <row r="91" spans="1:14">
      <c r="B91" s="324"/>
      <c r="C91" s="319"/>
      <c r="D91" s="319"/>
      <c r="E91" s="319"/>
      <c r="I91" s="322"/>
      <c r="J91" s="321"/>
      <c r="K91" s="322"/>
      <c r="L91" s="323"/>
      <c r="M91" s="322"/>
    </row>
    <row r="92" spans="1:14" ht="49.5">
      <c r="A92" s="69">
        <v>1</v>
      </c>
      <c r="B92" s="319" t="s">
        <v>147</v>
      </c>
      <c r="C92" s="319"/>
      <c r="D92" s="319"/>
      <c r="E92" s="319"/>
      <c r="I92" s="322"/>
      <c r="J92" s="321"/>
      <c r="K92" s="322"/>
      <c r="L92" s="323"/>
      <c r="M92" s="322"/>
      <c r="N92" s="69" t="s">
        <v>148</v>
      </c>
    </row>
    <row r="93" spans="1:14" ht="30">
      <c r="B93" s="319"/>
      <c r="C93" s="319" t="s">
        <v>153</v>
      </c>
      <c r="D93" s="319"/>
      <c r="E93" s="319"/>
      <c r="I93" s="322"/>
      <c r="J93" s="321"/>
      <c r="K93" s="322"/>
      <c r="L93" s="323"/>
      <c r="M93" s="323"/>
      <c r="N93" s="69" t="s">
        <v>149</v>
      </c>
    </row>
    <row r="94" spans="1:14" ht="49.5">
      <c r="C94" s="319"/>
      <c r="D94" s="319" t="s">
        <v>154</v>
      </c>
      <c r="E94" s="69" t="s">
        <v>155</v>
      </c>
      <c r="F94" s="69" t="s">
        <v>67</v>
      </c>
      <c r="G94" s="69" t="s">
        <v>50</v>
      </c>
      <c r="H94" s="69" t="s">
        <v>50</v>
      </c>
      <c r="I94" s="322">
        <v>1</v>
      </c>
      <c r="J94" s="321">
        <f>I94*SUMIF(Lookups!G$52:G$61,F94,Lookups!H$52:H$61)*SUMIF(Lookups!J$52:J$61,G94,Lookups!K$52:K$61)*SUMIF(Lookups!M$52:M$61,H94,Lookups!N$52:N$61)</f>
        <v>4</v>
      </c>
      <c r="K94" s="322">
        <v>1</v>
      </c>
      <c r="L94" s="323">
        <v>0</v>
      </c>
      <c r="M94" s="323">
        <v>0</v>
      </c>
      <c r="N94" s="69" t="s">
        <v>151</v>
      </c>
    </row>
    <row r="95" spans="1:14" ht="49.5">
      <c r="B95" s="319"/>
      <c r="D95" s="319"/>
      <c r="E95" s="319" t="s">
        <v>157</v>
      </c>
      <c r="F95" s="69" t="s">
        <v>49</v>
      </c>
      <c r="G95" s="69" t="s">
        <v>50</v>
      </c>
      <c r="H95" s="69" t="s">
        <v>50</v>
      </c>
      <c r="I95" s="322">
        <v>1</v>
      </c>
      <c r="J95" s="321">
        <f>I95*SUMIF(Lookups!G$52:G$61,F95,Lookups!H$52:H$61)*SUMIF(Lookups!J$52:J$61,G95,Lookups!K$52:K$61)*SUMIF(Lookups!M$52:M$61,H95,Lookups!N$52:N$61)</f>
        <v>8</v>
      </c>
      <c r="K95" s="322">
        <v>1</v>
      </c>
      <c r="L95" s="323">
        <v>0</v>
      </c>
      <c r="M95" s="323">
        <v>0</v>
      </c>
      <c r="N95" s="69" t="s">
        <v>152</v>
      </c>
    </row>
    <row r="96" spans="1:14" ht="33">
      <c r="B96" s="319"/>
      <c r="C96" s="319"/>
      <c r="E96" s="319" t="s">
        <v>158</v>
      </c>
      <c r="F96" s="69" t="s">
        <v>49</v>
      </c>
      <c r="G96" s="69" t="s">
        <v>50</v>
      </c>
      <c r="H96" s="69" t="s">
        <v>50</v>
      </c>
      <c r="I96" s="322">
        <v>1</v>
      </c>
      <c r="J96" s="321">
        <f>I96*SUMIF(Lookups!G$52:G$61,F96,Lookups!H$52:H$61)*SUMIF(Lookups!J$52:J$61,G96,Lookups!K$52:K$61)*SUMIF(Lookups!M$52:M$61,H96,Lookups!N$52:N$61)</f>
        <v>8</v>
      </c>
      <c r="K96" s="322">
        <v>1</v>
      </c>
      <c r="L96" s="323">
        <v>0</v>
      </c>
      <c r="M96" s="323">
        <v>0</v>
      </c>
      <c r="N96" s="69" t="s">
        <v>54</v>
      </c>
    </row>
    <row r="97" spans="1:14" ht="33">
      <c r="B97" s="319"/>
      <c r="D97" s="319"/>
      <c r="E97" s="319"/>
      <c r="I97" s="322"/>
      <c r="J97" s="321"/>
      <c r="K97" s="322"/>
      <c r="L97" s="323"/>
      <c r="M97" s="322"/>
      <c r="N97" s="69" t="s">
        <v>156</v>
      </c>
    </row>
    <row r="98" spans="1:14" ht="44.25">
      <c r="B98" s="319"/>
      <c r="C98" s="319"/>
      <c r="D98" s="319" t="s">
        <v>734</v>
      </c>
      <c r="E98" s="69" t="s">
        <v>159</v>
      </c>
      <c r="F98" s="69" t="s">
        <v>67</v>
      </c>
      <c r="G98" s="69" t="s">
        <v>50</v>
      </c>
      <c r="H98" s="69" t="s">
        <v>50</v>
      </c>
      <c r="I98" s="322">
        <v>1</v>
      </c>
      <c r="J98" s="321">
        <f>I98*SUMIF(Lookups!G$52:G$61,F98,Lookups!H$52:H$61)*SUMIF(Lookups!J$52:J$61,G98,Lookups!K$52:K$61)*SUMIF(Lookups!M$52:M$61,H98,Lookups!N$52:N$61)</f>
        <v>4</v>
      </c>
      <c r="K98" s="322">
        <v>1</v>
      </c>
      <c r="L98" s="323">
        <v>0</v>
      </c>
      <c r="M98" s="323">
        <v>0</v>
      </c>
    </row>
    <row r="99" spans="1:14" ht="30">
      <c r="B99" s="319"/>
      <c r="D99" s="319"/>
      <c r="E99" s="319" t="s">
        <v>160</v>
      </c>
      <c r="F99" s="69" t="s">
        <v>49</v>
      </c>
      <c r="G99" s="69" t="s">
        <v>50</v>
      </c>
      <c r="H99" s="69" t="s">
        <v>50</v>
      </c>
      <c r="I99" s="322">
        <v>1</v>
      </c>
      <c r="J99" s="321">
        <f>I99*SUMIF(Lookups!G$52:G$61,F99,Lookups!H$52:H$61)*SUMIF(Lookups!J$52:J$61,G99,Lookups!K$52:K$61)*SUMIF(Lookups!M$52:M$61,H99,Lookups!N$52:N$61)</f>
        <v>8</v>
      </c>
      <c r="K99" s="322">
        <v>1</v>
      </c>
      <c r="L99" s="323">
        <v>0</v>
      </c>
      <c r="M99" s="323">
        <v>0</v>
      </c>
    </row>
    <row r="100" spans="1:14">
      <c r="B100" s="319"/>
      <c r="C100" s="319"/>
      <c r="E100" s="319"/>
      <c r="I100" s="322"/>
      <c r="J100" s="321">
        <f>I100*SUMIF(Lookups!G$52:G$61,F100,Lookups!H$52:H$61)*SUMIF(Lookups!J$52:J$61,G100,Lookups!K$52:K$61)*SUMIF(Lookups!M$52:M$61,H100,Lookups!N$52:N$61)</f>
        <v>0</v>
      </c>
      <c r="K100" s="322"/>
      <c r="L100" s="323"/>
      <c r="M100" s="322"/>
    </row>
    <row r="101" spans="1:14" ht="30">
      <c r="A101" s="69">
        <v>2</v>
      </c>
      <c r="B101" s="319" t="s">
        <v>731</v>
      </c>
      <c r="C101" s="319"/>
      <c r="D101" s="319"/>
      <c r="E101" s="319"/>
      <c r="I101" s="322"/>
      <c r="J101" s="321"/>
      <c r="K101" s="322"/>
      <c r="L101" s="323"/>
      <c r="M101" s="322"/>
    </row>
    <row r="102" spans="1:14">
      <c r="B102" s="319"/>
      <c r="C102" s="319" t="s">
        <v>731</v>
      </c>
      <c r="D102" s="319"/>
      <c r="E102" s="319"/>
      <c r="I102" s="322"/>
      <c r="J102" s="321"/>
      <c r="K102" s="322"/>
      <c r="L102" s="323"/>
      <c r="M102" s="322"/>
    </row>
    <row r="103" spans="1:14" ht="33">
      <c r="B103" s="319"/>
      <c r="C103" s="319"/>
      <c r="D103" s="319" t="s">
        <v>732</v>
      </c>
      <c r="E103" s="319" t="s">
        <v>732</v>
      </c>
      <c r="F103" s="69" t="s">
        <v>632</v>
      </c>
      <c r="G103" s="69" t="s">
        <v>50</v>
      </c>
      <c r="H103" s="69" t="s">
        <v>50</v>
      </c>
      <c r="I103" s="322">
        <v>1</v>
      </c>
      <c r="J103" s="321">
        <f>I103*SUMIF(Lookups!G$52:G$61,F103,Lookups!H$52:H$61)*SUMIF(Lookups!J$52:J$61,G103,Lookups!K$52:K$61)*SUMIF(Lookups!M$52:M$61,H103,Lookups!N$52:N$61)</f>
        <v>20</v>
      </c>
      <c r="K103" s="322">
        <v>0</v>
      </c>
      <c r="L103" s="323">
        <v>1</v>
      </c>
      <c r="M103" s="322">
        <v>1</v>
      </c>
    </row>
    <row r="104" spans="1:14" ht="33">
      <c r="B104" s="319"/>
      <c r="C104" s="319"/>
      <c r="D104" s="319" t="s">
        <v>733</v>
      </c>
      <c r="E104" s="319" t="s">
        <v>733</v>
      </c>
      <c r="F104" s="69" t="s">
        <v>632</v>
      </c>
      <c r="G104" s="69" t="s">
        <v>50</v>
      </c>
      <c r="H104" s="69" t="s">
        <v>50</v>
      </c>
      <c r="I104" s="322">
        <v>1</v>
      </c>
      <c r="J104" s="321">
        <f>I104*SUMIF(Lookups!G$52:G$61,F104,Lookups!H$52:H$61)*SUMIF(Lookups!J$52:J$61,G104,Lookups!K$52:K$61)*SUMIF(Lookups!M$52:M$61,H104,Lookups!N$52:N$61)</f>
        <v>20</v>
      </c>
      <c r="K104" s="322">
        <v>0</v>
      </c>
      <c r="L104" s="323">
        <v>1</v>
      </c>
      <c r="M104" s="322">
        <v>1</v>
      </c>
    </row>
    <row r="105" spans="1:14">
      <c r="B105" s="319"/>
      <c r="C105" s="319"/>
      <c r="D105" s="319"/>
      <c r="E105" s="319"/>
      <c r="I105" s="322"/>
      <c r="J105" s="321"/>
      <c r="K105" s="322"/>
      <c r="L105" s="323"/>
      <c r="M105" s="322"/>
    </row>
    <row r="106" spans="1:14" ht="30">
      <c r="A106" s="69">
        <v>3</v>
      </c>
      <c r="B106" s="319" t="s">
        <v>161</v>
      </c>
      <c r="C106" s="319"/>
      <c r="D106" s="319"/>
      <c r="E106" s="319"/>
      <c r="I106" s="322"/>
      <c r="J106" s="321"/>
      <c r="K106" s="322"/>
      <c r="L106" s="323"/>
      <c r="M106" s="322"/>
    </row>
    <row r="107" spans="1:14">
      <c r="B107" s="319"/>
      <c r="C107" s="319" t="s">
        <v>162</v>
      </c>
      <c r="D107" s="319"/>
      <c r="E107" s="319"/>
      <c r="I107" s="322"/>
      <c r="J107" s="321"/>
      <c r="K107" s="322"/>
      <c r="L107" s="323"/>
      <c r="M107" s="322"/>
    </row>
    <row r="108" spans="1:14" ht="30">
      <c r="B108" s="319"/>
      <c r="C108" s="319"/>
      <c r="D108" s="319" t="s">
        <v>163</v>
      </c>
      <c r="E108" s="319" t="s">
        <v>163</v>
      </c>
      <c r="F108" s="69" t="s">
        <v>67</v>
      </c>
      <c r="G108" s="69" t="s">
        <v>50</v>
      </c>
      <c r="H108" s="69" t="s">
        <v>50</v>
      </c>
      <c r="I108" s="322">
        <v>1</v>
      </c>
      <c r="J108" s="321">
        <f>I108*SUMIF(Lookups!G$52:G$61,F108,Lookups!H$52:H$61)*SUMIF(Lookups!J$52:J$61,G108,Lookups!K$52:K$61)*SUMIF(Lookups!M$52:M$61,H108,Lookups!N$52:N$61)</f>
        <v>4</v>
      </c>
      <c r="K108" s="322">
        <v>0</v>
      </c>
      <c r="L108" s="322">
        <v>1</v>
      </c>
      <c r="M108" s="323">
        <v>1</v>
      </c>
    </row>
    <row r="109" spans="1:14">
      <c r="B109" s="319"/>
      <c r="C109" s="319"/>
      <c r="D109" s="319" t="s">
        <v>164</v>
      </c>
      <c r="E109" s="319" t="s">
        <v>164</v>
      </c>
      <c r="F109" s="69" t="s">
        <v>67</v>
      </c>
      <c r="G109" s="69" t="s">
        <v>50</v>
      </c>
      <c r="H109" s="69" t="s">
        <v>50</v>
      </c>
      <c r="I109" s="322">
        <v>1</v>
      </c>
      <c r="J109" s="321">
        <f>I109*SUMIF(Lookups!G$52:G$61,F109,Lookups!H$52:H$61)*SUMIF(Lookups!J$52:J$61,G109,Lookups!K$52:K$61)*SUMIF(Lookups!M$52:M$61,H109,Lookups!N$52:N$61)</f>
        <v>4</v>
      </c>
      <c r="K109" s="322">
        <v>0</v>
      </c>
      <c r="L109" s="322">
        <v>1</v>
      </c>
      <c r="M109" s="323">
        <v>1</v>
      </c>
    </row>
    <row r="110" spans="1:14">
      <c r="B110" s="319"/>
      <c r="C110" s="319"/>
      <c r="D110" s="319"/>
      <c r="E110" s="319"/>
      <c r="I110" s="322"/>
      <c r="J110" s="321"/>
      <c r="K110" s="322"/>
      <c r="L110" s="323"/>
      <c r="M110" s="322"/>
    </row>
    <row r="111" spans="1:14" ht="30">
      <c r="A111" s="69">
        <v>4</v>
      </c>
      <c r="B111" s="319" t="s">
        <v>165</v>
      </c>
      <c r="C111" s="319"/>
      <c r="D111" s="319"/>
      <c r="E111" s="319"/>
      <c r="I111" s="322"/>
      <c r="J111" s="321"/>
      <c r="K111" s="322"/>
      <c r="L111" s="323"/>
      <c r="M111" s="322"/>
    </row>
    <row r="112" spans="1:14">
      <c r="B112" s="319"/>
      <c r="C112" s="319" t="s">
        <v>166</v>
      </c>
      <c r="D112" s="319"/>
      <c r="E112" s="319"/>
      <c r="I112" s="322"/>
      <c r="J112" s="321"/>
      <c r="K112" s="322"/>
      <c r="L112" s="323"/>
      <c r="M112" s="322"/>
    </row>
    <row r="113" spans="2:13" ht="30">
      <c r="B113" s="319"/>
      <c r="C113" s="319"/>
      <c r="D113" s="319" t="s">
        <v>167</v>
      </c>
      <c r="E113" s="319" t="s">
        <v>167</v>
      </c>
      <c r="F113" s="69" t="s">
        <v>67</v>
      </c>
      <c r="G113" s="69" t="s">
        <v>50</v>
      </c>
      <c r="H113" s="69" t="s">
        <v>50</v>
      </c>
      <c r="I113" s="322">
        <v>1</v>
      </c>
      <c r="J113" s="321">
        <f>I113*SUMIF(Lookups!G$52:G$61,F113,Lookups!H$52:H$61)*SUMIF(Lookups!J$52:J$61,G113,Lookups!K$52:K$61)*SUMIF(Lookups!M$52:M$61,H113,Lookups!N$52:N$61)</f>
        <v>4</v>
      </c>
      <c r="K113" s="322">
        <v>0</v>
      </c>
      <c r="L113" s="322">
        <v>1</v>
      </c>
      <c r="M113" s="323">
        <v>1</v>
      </c>
    </row>
    <row r="114" spans="2:13">
      <c r="B114" s="319"/>
      <c r="C114" s="319"/>
      <c r="D114" s="319" t="s">
        <v>164</v>
      </c>
      <c r="E114" s="319" t="s">
        <v>164</v>
      </c>
      <c r="F114" s="69" t="s">
        <v>67</v>
      </c>
      <c r="G114" s="69" t="s">
        <v>50</v>
      </c>
      <c r="H114" s="69" t="s">
        <v>50</v>
      </c>
      <c r="I114" s="322">
        <v>1</v>
      </c>
      <c r="J114" s="321">
        <f>I114*SUMIF(Lookups!G$52:G$61,F114,Lookups!H$52:H$61)*SUMIF(Lookups!J$52:J$61,G114,Lookups!K$52:K$61)*SUMIF(Lookups!M$52:M$61,H114,Lookups!N$52:N$61)</f>
        <v>4</v>
      </c>
      <c r="K114" s="322">
        <v>0</v>
      </c>
      <c r="L114" s="322">
        <v>1</v>
      </c>
      <c r="M114" s="323">
        <v>1</v>
      </c>
    </row>
    <row r="115" spans="2:13">
      <c r="B115" s="319"/>
      <c r="C115" s="319"/>
      <c r="D115" s="319"/>
      <c r="E115" s="319"/>
      <c r="I115" s="322"/>
      <c r="J115" s="321"/>
      <c r="K115" s="322"/>
      <c r="L115" s="323"/>
      <c r="M115" s="322"/>
    </row>
    <row r="116" spans="2:13">
      <c r="B116" s="319"/>
      <c r="C116" s="319" t="s">
        <v>168</v>
      </c>
      <c r="D116" s="319"/>
      <c r="E116" s="319"/>
      <c r="I116" s="322"/>
      <c r="J116" s="321"/>
      <c r="K116" s="322"/>
      <c r="L116" s="323"/>
      <c r="M116" s="322"/>
    </row>
    <row r="117" spans="2:13" ht="30">
      <c r="B117" s="319"/>
      <c r="C117" s="319"/>
      <c r="D117" s="319" t="s">
        <v>169</v>
      </c>
      <c r="E117" s="319" t="s">
        <v>169</v>
      </c>
      <c r="F117" s="69" t="s">
        <v>67</v>
      </c>
      <c r="G117" s="69" t="s">
        <v>50</v>
      </c>
      <c r="H117" s="69" t="s">
        <v>50</v>
      </c>
      <c r="I117" s="322">
        <v>1</v>
      </c>
      <c r="J117" s="321">
        <f>I117*SUMIF(Lookups!G$52:G$61,F117,Lookups!H$52:H$61)*SUMIF(Lookups!J$52:J$61,G117,Lookups!K$52:K$61)*SUMIF(Lookups!M$52:M$61,H117,Lookups!N$52:N$61)</f>
        <v>4</v>
      </c>
      <c r="K117" s="322">
        <v>0</v>
      </c>
      <c r="L117" s="322">
        <v>1</v>
      </c>
      <c r="M117" s="322">
        <v>1</v>
      </c>
    </row>
    <row r="118" spans="2:13">
      <c r="B118" s="319"/>
      <c r="C118" s="319"/>
      <c r="D118" s="319" t="s">
        <v>164</v>
      </c>
      <c r="E118" s="319" t="s">
        <v>164</v>
      </c>
      <c r="F118" s="69" t="s">
        <v>67</v>
      </c>
      <c r="G118" s="69" t="s">
        <v>50</v>
      </c>
      <c r="H118" s="69" t="s">
        <v>50</v>
      </c>
      <c r="I118" s="322">
        <v>1</v>
      </c>
      <c r="J118" s="321">
        <f>I118*SUMIF(Lookups!G$52:G$61,F118,Lookups!H$52:H$61)*SUMIF(Lookups!J$52:J$61,G118,Lookups!K$52:K$61)*SUMIF(Lookups!M$52:M$61,H118,Lookups!N$52:N$61)</f>
        <v>4</v>
      </c>
      <c r="K118" s="322">
        <v>0</v>
      </c>
      <c r="L118" s="322">
        <v>1</v>
      </c>
      <c r="M118" s="322">
        <v>1</v>
      </c>
    </row>
    <row r="119" spans="2:13">
      <c r="B119" s="319"/>
      <c r="C119" s="319"/>
      <c r="D119" s="319"/>
      <c r="E119" s="319"/>
      <c r="I119" s="322"/>
      <c r="J119" s="321"/>
      <c r="K119" s="322"/>
      <c r="L119" s="323"/>
      <c r="M119" s="322"/>
    </row>
    <row r="120" spans="2:13">
      <c r="B120" s="319"/>
      <c r="C120" s="319" t="s">
        <v>170</v>
      </c>
      <c r="D120" s="319"/>
      <c r="E120" s="319"/>
      <c r="I120" s="322"/>
      <c r="J120" s="321"/>
      <c r="K120" s="322"/>
      <c r="L120" s="323"/>
      <c r="M120" s="322"/>
    </row>
    <row r="121" spans="2:13" ht="30">
      <c r="B121" s="319"/>
      <c r="C121" s="319"/>
      <c r="D121" s="319" t="s">
        <v>171</v>
      </c>
      <c r="E121" s="319" t="s">
        <v>171</v>
      </c>
      <c r="F121" s="69" t="s">
        <v>67</v>
      </c>
      <c r="G121" s="69" t="s">
        <v>50</v>
      </c>
      <c r="H121" s="69" t="s">
        <v>50</v>
      </c>
      <c r="I121" s="322">
        <v>1</v>
      </c>
      <c r="J121" s="321">
        <f>I121*SUMIF(Lookups!G$52:G$61,F121,Lookups!H$52:H$61)*SUMIF(Lookups!J$52:J$61,G121,Lookups!K$52:K$61)*SUMIF(Lookups!M$52:M$61,H121,Lookups!N$52:N$61)</f>
        <v>4</v>
      </c>
      <c r="K121" s="323">
        <v>0</v>
      </c>
      <c r="L121" s="322">
        <v>1</v>
      </c>
      <c r="M121" s="322">
        <v>1</v>
      </c>
    </row>
    <row r="122" spans="2:13">
      <c r="B122" s="319"/>
      <c r="C122" s="319"/>
      <c r="D122" s="319" t="s">
        <v>164</v>
      </c>
      <c r="E122" s="319" t="s">
        <v>164</v>
      </c>
      <c r="F122" s="69" t="s">
        <v>67</v>
      </c>
      <c r="G122" s="69" t="s">
        <v>50</v>
      </c>
      <c r="H122" s="69" t="s">
        <v>50</v>
      </c>
      <c r="I122" s="322">
        <v>1</v>
      </c>
      <c r="J122" s="321">
        <f>I122*SUMIF(Lookups!G$52:G$61,F122,Lookups!H$52:H$61)*SUMIF(Lookups!J$52:J$61,G122,Lookups!K$52:K$61)*SUMIF(Lookups!M$52:M$61,H122,Lookups!N$52:N$61)</f>
        <v>4</v>
      </c>
      <c r="K122" s="323">
        <v>0</v>
      </c>
      <c r="L122" s="322">
        <v>1</v>
      </c>
      <c r="M122" s="322">
        <v>1</v>
      </c>
    </row>
    <row r="123" spans="2:13">
      <c r="B123" s="319"/>
      <c r="C123" s="319"/>
      <c r="D123" s="319"/>
      <c r="E123" s="319"/>
      <c r="I123" s="322"/>
      <c r="J123" s="321"/>
      <c r="K123" s="322"/>
      <c r="L123" s="323"/>
      <c r="M123" s="322"/>
    </row>
    <row r="124" spans="2:13">
      <c r="B124" s="319"/>
      <c r="C124" s="319" t="s">
        <v>172</v>
      </c>
      <c r="D124" s="319"/>
      <c r="E124" s="319"/>
      <c r="I124" s="322"/>
      <c r="J124" s="321"/>
      <c r="K124" s="322"/>
      <c r="L124" s="323"/>
      <c r="M124" s="322"/>
    </row>
    <row r="125" spans="2:13" ht="30">
      <c r="B125" s="319"/>
      <c r="C125" s="319"/>
      <c r="D125" s="319" t="s">
        <v>173</v>
      </c>
      <c r="E125" s="319" t="s">
        <v>173</v>
      </c>
      <c r="F125" s="69" t="s">
        <v>67</v>
      </c>
      <c r="G125" s="69" t="s">
        <v>50</v>
      </c>
      <c r="H125" s="69" t="s">
        <v>50</v>
      </c>
      <c r="I125" s="322">
        <v>1</v>
      </c>
      <c r="J125" s="321">
        <f>I125*SUMIF(Lookups!G$52:G$61,F125,Lookups!H$52:H$61)*SUMIF(Lookups!J$52:J$61,G125,Lookups!K$52:K$61)*SUMIF(Lookups!M$52:M$61,H125,Lookups!N$52:N$61)</f>
        <v>4</v>
      </c>
      <c r="K125" s="322">
        <v>0</v>
      </c>
      <c r="L125" s="322">
        <v>1</v>
      </c>
      <c r="M125" s="323">
        <v>1</v>
      </c>
    </row>
    <row r="126" spans="2:13">
      <c r="B126" s="319"/>
      <c r="C126" s="319"/>
      <c r="D126" s="319" t="s">
        <v>164</v>
      </c>
      <c r="E126" s="319" t="s">
        <v>164</v>
      </c>
      <c r="F126" s="69" t="s">
        <v>67</v>
      </c>
      <c r="G126" s="69" t="s">
        <v>50</v>
      </c>
      <c r="H126" s="69" t="s">
        <v>50</v>
      </c>
      <c r="I126" s="322">
        <v>1</v>
      </c>
      <c r="J126" s="321">
        <f>I126*SUMIF(Lookups!G$52:G$61,F126,Lookups!H$52:H$61)*SUMIF(Lookups!J$52:J$61,G126,Lookups!K$52:K$61)*SUMIF(Lookups!M$52:M$61,H126,Lookups!N$52:N$61)</f>
        <v>4</v>
      </c>
      <c r="K126" s="322">
        <v>0</v>
      </c>
      <c r="L126" s="322">
        <v>1</v>
      </c>
      <c r="M126" s="323">
        <v>1</v>
      </c>
    </row>
    <row r="127" spans="2:13">
      <c r="B127" s="319"/>
      <c r="C127" s="319"/>
      <c r="D127" s="319"/>
      <c r="E127" s="319"/>
      <c r="I127" s="322"/>
      <c r="J127" s="321"/>
      <c r="K127" s="322"/>
      <c r="L127" s="323"/>
      <c r="M127" s="322"/>
    </row>
    <row r="128" spans="2:13">
      <c r="B128" s="319"/>
      <c r="C128" s="319" t="s">
        <v>174</v>
      </c>
      <c r="D128" s="319"/>
      <c r="E128" s="319"/>
      <c r="I128" s="322"/>
      <c r="J128" s="321"/>
      <c r="K128" s="322"/>
      <c r="L128" s="323"/>
      <c r="M128" s="322"/>
    </row>
    <row r="129" spans="1:13" ht="30">
      <c r="B129" s="319"/>
      <c r="C129" s="319"/>
      <c r="D129" s="319" t="s">
        <v>175</v>
      </c>
      <c r="E129" s="319" t="s">
        <v>175</v>
      </c>
      <c r="F129" s="69" t="s">
        <v>67</v>
      </c>
      <c r="G129" s="69" t="s">
        <v>50</v>
      </c>
      <c r="H129" s="69" t="s">
        <v>50</v>
      </c>
      <c r="I129" s="322">
        <v>1</v>
      </c>
      <c r="J129" s="321">
        <f>I129*SUMIF(Lookups!G$52:G$61,F129,Lookups!H$52:H$61)*SUMIF(Lookups!J$52:J$61,G129,Lookups!K$52:K$61)*SUMIF(Lookups!M$52:M$61,H129,Lookups!N$52:N$61)</f>
        <v>4</v>
      </c>
      <c r="K129" s="322">
        <v>0</v>
      </c>
      <c r="L129" s="322">
        <v>1</v>
      </c>
      <c r="M129" s="323">
        <v>1</v>
      </c>
    </row>
    <row r="130" spans="1:13">
      <c r="B130" s="319"/>
      <c r="C130" s="319"/>
      <c r="D130" s="319" t="s">
        <v>164</v>
      </c>
      <c r="E130" s="319" t="s">
        <v>164</v>
      </c>
      <c r="F130" s="69" t="s">
        <v>67</v>
      </c>
      <c r="G130" s="69" t="s">
        <v>50</v>
      </c>
      <c r="H130" s="69" t="s">
        <v>50</v>
      </c>
      <c r="I130" s="322">
        <v>1</v>
      </c>
      <c r="J130" s="321">
        <f>I130*SUMIF(Lookups!G$52:G$61,F130,Lookups!H$52:H$61)*SUMIF(Lookups!J$52:J$61,G130,Lookups!K$52:K$61)*SUMIF(Lookups!M$52:M$61,H130,Lookups!N$52:N$61)</f>
        <v>4</v>
      </c>
      <c r="K130" s="322">
        <v>0</v>
      </c>
      <c r="L130" s="322">
        <v>1</v>
      </c>
      <c r="M130" s="323">
        <v>1</v>
      </c>
    </row>
    <row r="131" spans="1:13">
      <c r="B131" s="319"/>
      <c r="C131" s="319"/>
      <c r="D131" s="319"/>
      <c r="E131" s="319"/>
      <c r="I131" s="322"/>
      <c r="J131" s="321"/>
      <c r="K131" s="322"/>
      <c r="L131" s="323"/>
      <c r="M131" s="322"/>
    </row>
    <row r="132" spans="1:13">
      <c r="B132" s="319"/>
      <c r="C132" s="319" t="s">
        <v>176</v>
      </c>
      <c r="D132" s="319"/>
      <c r="E132" s="319"/>
      <c r="I132" s="322"/>
      <c r="J132" s="321"/>
      <c r="K132" s="322"/>
      <c r="L132" s="323"/>
      <c r="M132" s="322"/>
    </row>
    <row r="133" spans="1:13" ht="30">
      <c r="B133" s="319"/>
      <c r="C133" s="319"/>
      <c r="D133" s="319" t="s">
        <v>177</v>
      </c>
      <c r="E133" s="319" t="s">
        <v>177</v>
      </c>
      <c r="F133" s="69" t="s">
        <v>67</v>
      </c>
      <c r="G133" s="69" t="s">
        <v>50</v>
      </c>
      <c r="H133" s="69" t="s">
        <v>50</v>
      </c>
      <c r="I133" s="322">
        <v>1</v>
      </c>
      <c r="J133" s="321">
        <f>I133*SUMIF(Lookups!G$52:G$61,F133,Lookups!H$52:H$61)*SUMIF(Lookups!J$52:J$61,G133,Lookups!K$52:K$61)*SUMIF(Lookups!M$52:M$61,H133,Lookups!N$52:N$61)</f>
        <v>4</v>
      </c>
      <c r="K133" s="322">
        <v>0</v>
      </c>
      <c r="L133" s="323">
        <v>1</v>
      </c>
      <c r="M133" s="323">
        <v>1</v>
      </c>
    </row>
    <row r="134" spans="1:13">
      <c r="B134" s="319"/>
      <c r="C134" s="319"/>
      <c r="D134" s="319" t="s">
        <v>164</v>
      </c>
      <c r="E134" s="319" t="s">
        <v>164</v>
      </c>
      <c r="F134" s="69" t="s">
        <v>67</v>
      </c>
      <c r="G134" s="69" t="s">
        <v>50</v>
      </c>
      <c r="H134" s="69" t="s">
        <v>50</v>
      </c>
      <c r="I134" s="322">
        <v>1</v>
      </c>
      <c r="J134" s="321">
        <f>I134*SUMIF(Lookups!G$52:G$61,F134,Lookups!H$52:H$61)*SUMIF(Lookups!J$52:J$61,G134,Lookups!K$52:K$61)*SUMIF(Lookups!M$52:M$61,H134,Lookups!N$52:N$61)</f>
        <v>4</v>
      </c>
      <c r="K134" s="322">
        <v>0</v>
      </c>
      <c r="L134" s="323">
        <v>1</v>
      </c>
      <c r="M134" s="323">
        <v>1</v>
      </c>
    </row>
    <row r="135" spans="1:13">
      <c r="I135" s="322"/>
      <c r="J135" s="321"/>
      <c r="K135" s="322"/>
      <c r="L135" s="322"/>
      <c r="M135" s="322"/>
    </row>
    <row r="136" spans="1:13">
      <c r="A136" s="325"/>
      <c r="B136" s="325"/>
      <c r="C136" s="325" t="s">
        <v>178</v>
      </c>
      <c r="D136" s="325"/>
      <c r="E136" s="325"/>
      <c r="F136" s="325"/>
      <c r="G136" s="325"/>
      <c r="H136" s="325"/>
      <c r="I136" s="325"/>
      <c r="J136" s="325">
        <f>SUM(J4:J135)</f>
        <v>707</v>
      </c>
      <c r="K136" s="325">
        <f>SUM(K4:K135)</f>
        <v>33</v>
      </c>
      <c r="L136" s="325">
        <f>SUM(L4:L135)</f>
        <v>42</v>
      </c>
      <c r="M136" s="325">
        <f>SUM(M4:M135)</f>
        <v>106</v>
      </c>
    </row>
    <row r="137" spans="1:13">
      <c r="A137" s="316"/>
      <c r="B137" s="405" t="s">
        <v>179</v>
      </c>
      <c r="C137" s="405"/>
      <c r="D137" s="405"/>
      <c r="E137" s="405"/>
      <c r="F137" s="316"/>
      <c r="G137" s="316"/>
      <c r="H137" s="316"/>
      <c r="I137" s="316"/>
      <c r="J137" s="316"/>
    </row>
    <row r="138" spans="1:13">
      <c r="A138" s="320"/>
      <c r="B138" s="326">
        <v>0</v>
      </c>
      <c r="C138" s="315"/>
      <c r="D138" s="370" t="s">
        <v>728</v>
      </c>
      <c r="E138" s="370"/>
      <c r="F138" s="370"/>
      <c r="G138" s="370"/>
      <c r="H138" s="370"/>
      <c r="I138" s="370"/>
      <c r="J138" s="370">
        <f>((J$136*8)/6)-J$136</f>
        <v>235.66666666666663</v>
      </c>
    </row>
    <row r="139" spans="1:13">
      <c r="A139" s="320"/>
      <c r="B139" s="326">
        <v>0</v>
      </c>
      <c r="C139" s="315"/>
      <c r="D139" s="320"/>
      <c r="E139" s="320"/>
      <c r="F139" s="320"/>
      <c r="G139" s="320"/>
      <c r="H139" s="320"/>
      <c r="I139" s="320"/>
      <c r="J139" s="320">
        <f>J$136*$B139</f>
        <v>0</v>
      </c>
    </row>
    <row r="140" spans="1:13">
      <c r="A140" s="320"/>
      <c r="B140" s="326">
        <v>0</v>
      </c>
      <c r="C140" s="315"/>
      <c r="D140" s="320"/>
      <c r="E140" s="320"/>
      <c r="F140" s="320"/>
      <c r="G140" s="320"/>
      <c r="H140" s="320"/>
      <c r="I140" s="320"/>
      <c r="J140" s="320">
        <f>J$136*$B140</f>
        <v>0</v>
      </c>
    </row>
    <row r="141" spans="1:13">
      <c r="A141" s="320"/>
      <c r="B141" s="326">
        <v>0</v>
      </c>
      <c r="C141" s="315"/>
      <c r="D141" s="320"/>
      <c r="E141" s="320"/>
      <c r="F141" s="320"/>
      <c r="G141" s="320"/>
      <c r="H141" s="320"/>
      <c r="I141" s="320"/>
      <c r="J141" s="320">
        <f>J$136*$B141</f>
        <v>0</v>
      </c>
    </row>
    <row r="142" spans="1:13">
      <c r="A142" s="320"/>
      <c r="B142" s="326">
        <v>0</v>
      </c>
      <c r="C142" s="315"/>
      <c r="D142" s="320"/>
      <c r="E142" s="320"/>
      <c r="F142" s="320"/>
      <c r="G142" s="320"/>
      <c r="H142" s="320"/>
      <c r="I142" s="320"/>
      <c r="J142" s="320">
        <f>J$136*$B142</f>
        <v>0</v>
      </c>
    </row>
    <row r="143" spans="1:13">
      <c r="A143" s="325"/>
      <c r="B143" s="325"/>
      <c r="C143" s="327" t="s">
        <v>180</v>
      </c>
      <c r="D143" s="325"/>
      <c r="E143" s="325"/>
      <c r="F143" s="325"/>
      <c r="G143" s="325"/>
      <c r="H143" s="325"/>
      <c r="I143" s="325"/>
      <c r="J143" s="327">
        <f>SUM(J136:J142)</f>
        <v>942.66666666666663</v>
      </c>
    </row>
    <row r="144" spans="1:13">
      <c r="A144" s="316"/>
      <c r="B144" s="405" t="s">
        <v>181</v>
      </c>
      <c r="C144" s="405"/>
      <c r="D144" s="405"/>
      <c r="E144" s="405"/>
      <c r="F144" s="316"/>
      <c r="G144" s="316"/>
      <c r="H144" s="316"/>
      <c r="I144" s="316"/>
      <c r="J144" s="316"/>
    </row>
    <row r="145" spans="1:13">
      <c r="A145" s="320"/>
      <c r="B145" s="328">
        <v>0.5</v>
      </c>
      <c r="C145" s="320" t="s">
        <v>182</v>
      </c>
      <c r="D145" s="404" t="s">
        <v>183</v>
      </c>
      <c r="E145" s="404"/>
      <c r="F145" s="320"/>
      <c r="G145" s="320"/>
      <c r="H145" s="320"/>
      <c r="I145" s="320"/>
      <c r="J145" s="320"/>
      <c r="K145" s="331">
        <f>$K136*$B145</f>
        <v>16.5</v>
      </c>
      <c r="L145" s="331">
        <f>$L136*$B145</f>
        <v>21</v>
      </c>
      <c r="M145" s="331">
        <f>$M136*$B145</f>
        <v>53</v>
      </c>
    </row>
    <row r="146" spans="1:13">
      <c r="A146" s="320"/>
      <c r="B146" s="328">
        <v>0.35</v>
      </c>
      <c r="C146" s="320" t="s">
        <v>184</v>
      </c>
      <c r="D146" s="404" t="s">
        <v>185</v>
      </c>
      <c r="E146" s="404"/>
      <c r="F146" s="320"/>
      <c r="G146" s="320"/>
      <c r="H146" s="320"/>
      <c r="I146" s="320"/>
      <c r="J146" s="320"/>
      <c r="K146" s="332">
        <f>$K136*$B146</f>
        <v>11.549999999999999</v>
      </c>
      <c r="L146" s="332">
        <f>$L136*$B146</f>
        <v>14.7</v>
      </c>
      <c r="M146" s="332">
        <f>$M136*$B146</f>
        <v>37.099999999999994</v>
      </c>
    </row>
    <row r="147" spans="1:13">
      <c r="A147" s="320"/>
      <c r="B147" s="328">
        <v>0.35</v>
      </c>
      <c r="C147" s="320" t="s">
        <v>186</v>
      </c>
      <c r="D147" s="404" t="s">
        <v>187</v>
      </c>
      <c r="E147" s="404"/>
      <c r="F147" s="320"/>
      <c r="G147" s="320"/>
      <c r="H147" s="320"/>
      <c r="I147" s="320"/>
      <c r="J147" s="320"/>
      <c r="K147" s="331">
        <f>$K146*$B147</f>
        <v>4.0424999999999995</v>
      </c>
      <c r="L147" s="331">
        <f>$L146*$B147</f>
        <v>5.1449999999999996</v>
      </c>
      <c r="M147" s="331">
        <f>$M146*$B147</f>
        <v>12.984999999999998</v>
      </c>
    </row>
    <row r="148" spans="1:13">
      <c r="A148" s="320"/>
      <c r="B148" s="328">
        <v>0.5</v>
      </c>
      <c r="C148" s="320" t="s">
        <v>188</v>
      </c>
      <c r="D148" s="404" t="s">
        <v>189</v>
      </c>
      <c r="E148" s="404"/>
      <c r="F148" s="320"/>
      <c r="G148" s="320"/>
      <c r="H148" s="320"/>
      <c r="I148" s="320"/>
      <c r="J148" s="320"/>
      <c r="K148" s="331">
        <f>$K146*$B148</f>
        <v>5.7749999999999995</v>
      </c>
      <c r="L148" s="331">
        <f>$L146*$B148</f>
        <v>7.35</v>
      </c>
      <c r="M148" s="331">
        <f>$M146*$B148</f>
        <v>18.549999999999997</v>
      </c>
    </row>
    <row r="149" spans="1:13">
      <c r="A149" s="316"/>
      <c r="B149" s="405" t="s">
        <v>190</v>
      </c>
      <c r="C149" s="405"/>
      <c r="D149" s="405"/>
      <c r="E149" s="405"/>
      <c r="F149" s="316"/>
      <c r="G149" s="316"/>
      <c r="H149" s="316"/>
      <c r="I149" s="316"/>
      <c r="J149" s="316"/>
    </row>
    <row r="150" spans="1:13">
      <c r="A150" s="320"/>
      <c r="B150" s="329">
        <v>1</v>
      </c>
      <c r="C150" s="320" t="s">
        <v>191</v>
      </c>
      <c r="D150" s="320"/>
      <c r="E150" s="320"/>
      <c r="F150" s="320"/>
      <c r="G150" s="320"/>
      <c r="H150" s="320"/>
      <c r="I150" s="320"/>
      <c r="J150" s="333">
        <f>SUM($K136*INDEX(Lookups!$A$64:$B$66,1,2),$L136*INDEX(Lookups!$A$64:$B$66,2,2),$M136*INDEX(Lookups!$A$64:$B$66,3,2))*$B150</f>
        <v>49.233333333333327</v>
      </c>
    </row>
    <row r="151" spans="1:13">
      <c r="A151" s="320"/>
      <c r="B151" s="329">
        <v>1</v>
      </c>
      <c r="C151" s="320" t="s">
        <v>192</v>
      </c>
      <c r="D151" s="320"/>
      <c r="E151" s="320"/>
      <c r="F151" s="320"/>
      <c r="G151" s="320"/>
      <c r="H151" s="320"/>
      <c r="I151" s="320"/>
      <c r="J151" s="333">
        <f>SUM($K136*INDEX(Lookups!$D$64:$E$66,1,2),$L136*INDEX(Lookups!$D$64:$E$66,2,2),$M136*INDEX(Lookups!$D$64:$E$66,3,2))*$B151</f>
        <v>67.349999999999994</v>
      </c>
    </row>
    <row r="152" spans="1:13">
      <c r="A152" s="320"/>
      <c r="B152" s="329">
        <v>1</v>
      </c>
      <c r="C152" s="320" t="s">
        <v>193</v>
      </c>
      <c r="D152" s="320"/>
      <c r="E152" s="320"/>
      <c r="F152" s="320"/>
      <c r="G152" s="320"/>
      <c r="H152" s="320"/>
      <c r="I152" s="320"/>
      <c r="J152" s="333">
        <f>SUM($K145*INDEX(Lookups!$G$64:$H$66,1,2),$L145*INDEX(Lookups!$G$64:$H$66,2,2),$M145*INDEX(Lookups!$G$64:$H$66,3,2))*$B152</f>
        <v>11.958333333333332</v>
      </c>
    </row>
    <row r="153" spans="1:13">
      <c r="A153" s="320"/>
      <c r="B153" s="330">
        <v>3</v>
      </c>
      <c r="C153" s="320" t="s">
        <v>194</v>
      </c>
      <c r="D153" s="320"/>
      <c r="E153" s="320"/>
      <c r="F153" s="320"/>
      <c r="G153" s="320"/>
      <c r="H153" s="320"/>
      <c r="I153" s="320"/>
      <c r="J153" s="333">
        <f>SUM($K145*INDEX(Lookups!$J$64:$K$66,1,2),$L145*INDEX(Lookups!$J$64:$K$66,2,2),$M145*INDEX(Lookups!$J$64:$K$66,3,2))*$B153</f>
        <v>67.625</v>
      </c>
    </row>
    <row r="154" spans="1:13">
      <c r="A154" s="320"/>
      <c r="B154" s="329">
        <v>1</v>
      </c>
      <c r="C154" s="320" t="s">
        <v>195</v>
      </c>
      <c r="D154" s="320"/>
      <c r="E154" s="320"/>
      <c r="F154" s="320"/>
      <c r="G154" s="320"/>
      <c r="H154" s="320"/>
      <c r="I154" s="320"/>
      <c r="J154" s="333">
        <f>SUM($K146*INDEX(Lookups!M$64:N$66,1,2),$L146*INDEX(Lookups!M$64:N$66,2,2),$M146*INDEX(Lookups!M$64:N$66,3,2))*$B154</f>
        <v>8.3708333333333318</v>
      </c>
    </row>
    <row r="155" spans="1:13">
      <c r="A155" s="320"/>
      <c r="B155" s="330">
        <f>IF(Overheads!$C$3="Micro",INDEX(Lookups!$A$76:$B$79,2,2),IF(Overheads!$C$3="Small",INDEX(Lookups!$D$76:$E$79,2,2),IF(Overheads!$C$3="Medium",INDEX(Lookups!$G$76:$H$79,2,2))))</f>
        <v>3</v>
      </c>
      <c r="C155" s="320" t="s">
        <v>196</v>
      </c>
      <c r="D155" s="320"/>
      <c r="E155" s="320"/>
      <c r="F155" s="320"/>
      <c r="G155" s="320"/>
      <c r="H155" s="320"/>
      <c r="I155" s="320"/>
      <c r="J155" s="333">
        <f>SUM($K146*INDEX(Lookups!P$64:Q$66,1,2),$L146*INDEX(Lookups!P$64:Q$66,2,2),$M146*INDEX(Lookups!P$64:Q$66,3,2))*$B155</f>
        <v>47.337499999999991</v>
      </c>
    </row>
    <row r="156" spans="1:13">
      <c r="A156" s="320"/>
      <c r="B156" s="329">
        <v>1</v>
      </c>
      <c r="C156" s="320" t="s">
        <v>197</v>
      </c>
      <c r="D156" s="320"/>
      <c r="E156" s="320"/>
      <c r="F156" s="320"/>
      <c r="G156" s="320"/>
      <c r="H156" s="320"/>
      <c r="I156" s="320"/>
      <c r="J156" s="333">
        <f>SUM($K147*INDEX(Lookups!M$64:N$66,1,2),$L147*INDEX(Lookups!M$64:N$66,2,2),$M147*INDEX(Lookups!M$64:N$66,3,2))*$B156</f>
        <v>2.9297916666666661</v>
      </c>
    </row>
    <row r="157" spans="1:13">
      <c r="A157" s="320"/>
      <c r="B157" s="329">
        <v>1</v>
      </c>
      <c r="C157" s="320" t="s">
        <v>198</v>
      </c>
      <c r="D157" s="320"/>
      <c r="E157" s="320"/>
      <c r="F157" s="320"/>
      <c r="G157" s="320"/>
      <c r="H157" s="320"/>
      <c r="I157" s="320"/>
      <c r="J157" s="333">
        <f>SUM($K147*INDEX(Lookups!P$64:Q$66,1,2),$L147*INDEX(Lookups!P$64:Q$66,2,2),$M147*INDEX(Lookups!P$64:Q$66,3,2))*$B157</f>
        <v>5.5227083333333322</v>
      </c>
    </row>
    <row r="158" spans="1:13">
      <c r="A158" s="320"/>
      <c r="B158" s="329">
        <v>1</v>
      </c>
      <c r="C158" s="320" t="s">
        <v>199</v>
      </c>
      <c r="D158" s="320"/>
      <c r="E158" s="320"/>
      <c r="F158" s="320"/>
      <c r="G158" s="320"/>
      <c r="H158" s="320"/>
      <c r="I158" s="320"/>
      <c r="J158" s="333">
        <f>SUM($K148*INDEX(Lookups!M$64:N$66,1,2),$L148*INDEX(Lookups!M$64:N$66,2,2),$M148*INDEX(Lookups!M$64:N$66,3,2))*$B158</f>
        <v>4.1854166666666659</v>
      </c>
    </row>
    <row r="159" spans="1:13">
      <c r="A159" s="320"/>
      <c r="B159" s="329">
        <v>4</v>
      </c>
      <c r="C159" s="320" t="s">
        <v>200</v>
      </c>
      <c r="D159" s="320"/>
      <c r="E159" s="320"/>
      <c r="F159" s="320"/>
      <c r="G159" s="320"/>
      <c r="H159" s="320"/>
      <c r="I159" s="320"/>
      <c r="J159" s="333">
        <f>SUM($K148*INDEX(Lookups!P$64:Q$66,1,2),$L148*INDEX(Lookups!P$64:Q$66,2,2),$M148*INDEX(Lookups!P$64:Q$66,3,2))*$B159</f>
        <v>31.558333333333326</v>
      </c>
    </row>
    <row r="160" spans="1:13">
      <c r="A160" s="320"/>
      <c r="B160" s="330">
        <v>4</v>
      </c>
      <c r="C160" s="320" t="s">
        <v>201</v>
      </c>
      <c r="D160" s="320"/>
      <c r="E160" s="320"/>
      <c r="F160" s="320"/>
      <c r="G160" s="320"/>
      <c r="H160" s="320"/>
      <c r="I160" s="320"/>
      <c r="J160" s="333">
        <f>$B160*2</f>
        <v>8</v>
      </c>
    </row>
    <row r="161" spans="1:11" ht="33">
      <c r="A161" s="320"/>
      <c r="B161" s="334">
        <v>0.2</v>
      </c>
      <c r="C161" s="320" t="s">
        <v>202</v>
      </c>
      <c r="D161" s="315" t="s">
        <v>203</v>
      </c>
      <c r="E161" s="320"/>
      <c r="F161" s="320"/>
      <c r="G161" s="320"/>
      <c r="H161" s="320"/>
      <c r="I161" s="320"/>
      <c r="J161" s="333">
        <f>$J155*$B161</f>
        <v>9.4674999999999994</v>
      </c>
    </row>
    <row r="162" spans="1:11">
      <c r="A162" s="320"/>
      <c r="B162" s="335"/>
      <c r="C162" s="320" t="s">
        <v>204</v>
      </c>
      <c r="D162" s="320"/>
      <c r="E162" s="320"/>
      <c r="F162" s="320"/>
      <c r="G162" s="320"/>
      <c r="H162" s="320"/>
      <c r="I162" s="320"/>
      <c r="J162" s="344"/>
    </row>
    <row r="163" spans="1:11">
      <c r="A163" s="320"/>
      <c r="B163" s="335"/>
      <c r="C163" s="320" t="s">
        <v>205</v>
      </c>
      <c r="D163" s="320"/>
      <c r="E163" s="320"/>
      <c r="F163" s="320"/>
      <c r="G163" s="320"/>
      <c r="H163" s="320"/>
      <c r="I163" s="320"/>
      <c r="J163" s="344"/>
    </row>
    <row r="164" spans="1:11">
      <c r="A164" s="325"/>
      <c r="B164" s="325"/>
      <c r="C164" s="327" t="s">
        <v>206</v>
      </c>
      <c r="D164" s="325"/>
      <c r="E164" s="325"/>
      <c r="F164" s="325"/>
      <c r="G164" s="325"/>
      <c r="H164" s="325"/>
      <c r="I164" s="325"/>
      <c r="J164" s="345">
        <f>SUM(J150:J163)</f>
        <v>313.53874999999994</v>
      </c>
      <c r="K164" s="337">
        <f>J164/J143*100</f>
        <v>33.260829207920786</v>
      </c>
    </row>
    <row r="165" spans="1:11">
      <c r="A165" s="316"/>
      <c r="B165" s="405" t="s">
        <v>207</v>
      </c>
      <c r="C165" s="405"/>
      <c r="D165" s="405"/>
      <c r="E165" s="405"/>
      <c r="F165" s="316"/>
      <c r="G165" s="316"/>
      <c r="H165" s="316"/>
      <c r="I165" s="316"/>
      <c r="J165" s="316"/>
    </row>
    <row r="166" spans="1:11">
      <c r="A166" s="320"/>
      <c r="B166" s="336"/>
      <c r="C166" s="320" t="s">
        <v>208</v>
      </c>
      <c r="D166" s="320"/>
      <c r="E166" s="320"/>
      <c r="F166" s="320"/>
      <c r="G166" s="320"/>
      <c r="H166" s="320"/>
      <c r="I166" s="320"/>
      <c r="J166" s="320">
        <f>Overheads!C5</f>
        <v>84</v>
      </c>
    </row>
    <row r="167" spans="1:11">
      <c r="A167" s="320"/>
      <c r="B167" s="336"/>
      <c r="C167" s="320" t="s">
        <v>209</v>
      </c>
      <c r="D167" s="320"/>
      <c r="E167" s="320"/>
      <c r="F167" s="320"/>
      <c r="G167" s="320"/>
      <c r="H167" s="320"/>
      <c r="I167" s="320"/>
      <c r="J167" s="320">
        <f>Overheads!C6</f>
        <v>58</v>
      </c>
    </row>
    <row r="168" spans="1:11">
      <c r="A168" s="320"/>
      <c r="B168" s="336"/>
      <c r="C168" s="320" t="s">
        <v>210</v>
      </c>
      <c r="D168" s="320"/>
      <c r="E168" s="320"/>
      <c r="F168" s="320"/>
      <c r="G168" s="320"/>
      <c r="H168" s="320"/>
      <c r="I168" s="320"/>
      <c r="J168" s="320">
        <f>Overheads!C7</f>
        <v>80</v>
      </c>
    </row>
    <row r="169" spans="1:11">
      <c r="A169" s="320"/>
      <c r="B169" s="336"/>
      <c r="C169" s="320" t="s">
        <v>211</v>
      </c>
      <c r="D169" s="320"/>
      <c r="E169" s="320"/>
      <c r="F169" s="320"/>
      <c r="G169" s="320"/>
      <c r="H169" s="320"/>
      <c r="I169" s="320"/>
      <c r="J169" s="320">
        <f>Overheads!C8</f>
        <v>0</v>
      </c>
    </row>
    <row r="170" spans="1:11">
      <c r="A170" s="320"/>
      <c r="B170" s="336"/>
      <c r="C170" s="320" t="s">
        <v>212</v>
      </c>
      <c r="D170" s="320"/>
      <c r="E170" s="320"/>
      <c r="F170" s="320"/>
      <c r="G170" s="320"/>
      <c r="H170" s="320"/>
      <c r="I170" s="320"/>
      <c r="J170" s="320">
        <f>Overheads!C9</f>
        <v>125</v>
      </c>
    </row>
    <row r="171" spans="1:11">
      <c r="A171" s="320"/>
      <c r="B171" s="336"/>
      <c r="C171" s="320" t="s">
        <v>213</v>
      </c>
      <c r="D171" s="320"/>
      <c r="E171" s="320"/>
      <c r="F171" s="320"/>
      <c r="G171" s="320"/>
      <c r="H171" s="320"/>
      <c r="I171" s="320"/>
      <c r="J171" s="320">
        <f>Overheads!C10</f>
        <v>72</v>
      </c>
    </row>
    <row r="172" spans="1:11">
      <c r="A172" s="325"/>
      <c r="B172" s="325"/>
      <c r="C172" s="327" t="s">
        <v>214</v>
      </c>
      <c r="D172" s="325"/>
      <c r="E172" s="325"/>
      <c r="F172" s="325"/>
      <c r="G172" s="325"/>
      <c r="H172" s="325"/>
      <c r="I172" s="325"/>
      <c r="J172" s="345">
        <f>SUM($J143,$J164,$J166:$J171)</f>
        <v>1675.2054166666667</v>
      </c>
    </row>
    <row r="173" spans="1:11">
      <c r="B173" s="337"/>
    </row>
    <row r="174" spans="1:11" ht="60.75">
      <c r="A174" s="338" t="s">
        <v>8</v>
      </c>
      <c r="B174" s="338"/>
      <c r="C174" s="338"/>
      <c r="D174" s="338"/>
      <c r="E174" s="338"/>
      <c r="F174" s="338"/>
    </row>
    <row r="175" spans="1:11">
      <c r="A175" s="339" t="s">
        <v>9</v>
      </c>
      <c r="B175" s="339" t="s">
        <v>10</v>
      </c>
      <c r="C175" s="340" t="s">
        <v>215</v>
      </c>
      <c r="D175" s="340" t="s">
        <v>216</v>
      </c>
      <c r="E175" s="340" t="s">
        <v>11</v>
      </c>
      <c r="F175" s="340" t="s">
        <v>40</v>
      </c>
    </row>
    <row r="176" spans="1:11">
      <c r="A176" s="341" t="s">
        <v>13</v>
      </c>
      <c r="B176" s="342" t="s">
        <v>729</v>
      </c>
      <c r="C176" s="343" t="s">
        <v>730</v>
      </c>
      <c r="D176" s="343"/>
      <c r="F176" s="69">
        <v>1675</v>
      </c>
    </row>
    <row r="177" spans="1:4">
      <c r="A177" s="341" t="s">
        <v>16</v>
      </c>
      <c r="B177" s="342"/>
      <c r="C177" s="343"/>
      <c r="D177" s="343"/>
    </row>
    <row r="178" spans="1:4">
      <c r="A178" s="341" t="s">
        <v>18</v>
      </c>
      <c r="B178" s="342"/>
      <c r="C178" s="343"/>
      <c r="D178" s="343"/>
    </row>
  </sheetData>
  <mergeCells count="8">
    <mergeCell ref="D148:E148"/>
    <mergeCell ref="B149:E149"/>
    <mergeCell ref="B165:E165"/>
    <mergeCell ref="B137:E137"/>
    <mergeCell ref="B144:E144"/>
    <mergeCell ref="D145:E145"/>
    <mergeCell ref="D146:E146"/>
    <mergeCell ref="D147:E147"/>
  </mergeCells>
  <pageMargins left="0.7" right="0.7" top="0.75" bottom="0.75" header="0.3" footer="0.3"/>
  <pageSetup orientation="portrait" verticalDpi="300" r:id="rId1"/>
  <ignoredErrors>
    <ignoredError sqref="B155" unlockedFormula="1"/>
  </ignoredError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Lookups!$J$52:$J$61</xm:f>
          </x14:formula1>
          <xm:sqref>G4:G7 G89:G135</xm:sqref>
        </x14:dataValidation>
        <x14:dataValidation type="list" allowBlank="1" showInputMessage="1" showErrorMessage="1" xr:uid="{00000000-0002-0000-0100-000001000000}">
          <x14:formula1>
            <xm:f>Lookups!$M$52:$M$61</xm:f>
          </x14:formula1>
          <xm:sqref>G8 G38:G88 H4:H8 G9:H36 H38:H135</xm:sqref>
        </x14:dataValidation>
        <x14:dataValidation type="list" allowBlank="1" showInputMessage="1" showErrorMessage="1" xr:uid="{00000000-0002-0000-0100-000002000000}">
          <x14:formula1>
            <xm:f>Lookups!$G$52:$G$61</xm:f>
          </x14:formula1>
          <xm:sqref>F4:F36 F38:F135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J82"/>
  <sheetViews>
    <sheetView workbookViewId="0">
      <selection activeCell="L54" sqref="L54"/>
    </sheetView>
  </sheetViews>
  <sheetFormatPr defaultColWidth="9" defaultRowHeight="15"/>
  <cols>
    <col min="1" max="1" width="4.42578125" style="185" customWidth="1"/>
    <col min="2" max="2" width="28.85546875" style="185" customWidth="1"/>
    <col min="3" max="3" width="10" style="185" customWidth="1"/>
    <col min="4" max="4" width="10.140625" style="185" customWidth="1"/>
    <col min="5" max="5" width="10.42578125" style="185" customWidth="1"/>
    <col min="6" max="6" width="9.85546875" style="185" customWidth="1"/>
    <col min="7" max="7" width="8.140625" style="185" customWidth="1"/>
    <col min="8" max="12" width="6.7109375" style="185" customWidth="1"/>
    <col min="13" max="13" width="8.5703125" style="185" customWidth="1"/>
    <col min="14" max="14" width="8.42578125" style="185" customWidth="1"/>
    <col min="15" max="15" width="8.85546875" style="185" customWidth="1"/>
    <col min="16" max="18" width="9.7109375" style="185" customWidth="1"/>
    <col min="19" max="19" width="11.5703125" style="185" customWidth="1"/>
    <col min="20" max="24" width="9.7109375" style="185" customWidth="1"/>
    <col min="25" max="25" width="11.5703125" style="185" customWidth="1"/>
    <col min="26" max="1024" width="9.7109375" style="185" customWidth="1"/>
  </cols>
  <sheetData>
    <row r="2" spans="2:20" ht="16.5">
      <c r="B2" s="409" t="s">
        <v>217</v>
      </c>
      <c r="C2" s="410"/>
      <c r="D2" s="410"/>
      <c r="E2" s="410"/>
      <c r="F2" s="410"/>
      <c r="G2" s="410"/>
      <c r="H2" s="410"/>
      <c r="I2" s="410"/>
      <c r="J2" s="410"/>
      <c r="K2" s="410"/>
      <c r="L2" s="410"/>
      <c r="M2" s="410"/>
      <c r="N2" s="410"/>
      <c r="O2" s="410"/>
      <c r="P2" s="410"/>
      <c r="Q2" s="410"/>
      <c r="R2" s="410"/>
      <c r="S2" s="410"/>
      <c r="T2" s="411"/>
    </row>
    <row r="3" spans="2:20" ht="16.5">
      <c r="B3" s="187" t="s">
        <v>218</v>
      </c>
      <c r="C3" s="188" t="s">
        <v>219</v>
      </c>
      <c r="D3" s="188">
        <f>IF(C3="Wk",40,IF(C3="Mon",160,0))</f>
        <v>40</v>
      </c>
      <c r="E3" s="188"/>
      <c r="F3" s="188"/>
      <c r="G3" s="188"/>
      <c r="H3" s="188"/>
      <c r="I3" s="188"/>
      <c r="J3" s="188"/>
      <c r="K3" s="188"/>
      <c r="L3" s="188"/>
      <c r="M3" s="188"/>
      <c r="N3" s="188"/>
      <c r="O3" s="188"/>
      <c r="P3" s="188"/>
      <c r="Q3" s="188"/>
      <c r="R3" s="188"/>
      <c r="S3" s="188"/>
      <c r="T3" s="281"/>
    </row>
    <row r="4" spans="2:20" s="185" customFormat="1" ht="16.5">
      <c r="B4" s="189" t="s">
        <v>220</v>
      </c>
      <c r="C4" s="190" t="s">
        <v>221</v>
      </c>
      <c r="D4" s="188">
        <f>SUMIF(Lookups!$A82:$A85,C4,Lookups!$B82:$B85)</f>
        <v>3.64</v>
      </c>
      <c r="E4" s="188"/>
      <c r="F4" s="188"/>
      <c r="G4" s="188"/>
      <c r="H4" s="188"/>
      <c r="I4" s="188"/>
      <c r="J4" s="188"/>
      <c r="K4" s="188"/>
      <c r="L4" s="188"/>
      <c r="M4" s="188"/>
      <c r="N4" s="188"/>
      <c r="O4" s="262"/>
      <c r="P4" s="262"/>
      <c r="Q4" s="262"/>
      <c r="R4" s="188"/>
      <c r="S4" s="188"/>
      <c r="T4" s="188"/>
    </row>
    <row r="5" spans="2:20" s="185" customFormat="1" ht="31.5" customHeight="1">
      <c r="B5" s="189"/>
      <c r="C5" s="190"/>
      <c r="D5" s="412" t="s">
        <v>208</v>
      </c>
      <c r="E5" s="412"/>
      <c r="F5" s="413" t="s">
        <v>222</v>
      </c>
      <c r="G5" s="413"/>
      <c r="H5" s="414" t="s">
        <v>212</v>
      </c>
      <c r="I5" s="414"/>
      <c r="J5" s="414"/>
      <c r="K5" s="414"/>
      <c r="L5" s="414"/>
      <c r="M5" s="414"/>
      <c r="N5" s="263" t="s">
        <v>205</v>
      </c>
      <c r="O5" s="264" t="s">
        <v>223</v>
      </c>
      <c r="P5" s="262"/>
      <c r="Q5" s="262"/>
      <c r="R5" s="190"/>
      <c r="S5" s="190"/>
      <c r="T5" s="282"/>
    </row>
    <row r="6" spans="2:20" s="185" customFormat="1" ht="45">
      <c r="B6" s="191" t="s">
        <v>224</v>
      </c>
      <c r="C6" s="192" t="s">
        <v>225</v>
      </c>
      <c r="D6" s="192" t="str">
        <f>$C$3&amp;" 1"</f>
        <v>Wk 1</v>
      </c>
      <c r="E6" s="192" t="str">
        <f>$C$3&amp;" 2"</f>
        <v>Wk 2</v>
      </c>
      <c r="F6" s="192" t="str">
        <f>$C$3&amp;" 3"</f>
        <v>Wk 3</v>
      </c>
      <c r="G6" s="192" t="str">
        <f>$C$3&amp;" 4"</f>
        <v>Wk 4</v>
      </c>
      <c r="H6" s="192" t="str">
        <f>$C$3&amp;" 5"</f>
        <v>Wk 5</v>
      </c>
      <c r="I6" s="192" t="str">
        <f>$C$3&amp;" 6"</f>
        <v>Wk 6</v>
      </c>
      <c r="J6" s="192" t="str">
        <f>$C$3&amp;" 7"</f>
        <v>Wk 7</v>
      </c>
      <c r="K6" s="192" t="str">
        <f>$C$3&amp;" 8"</f>
        <v>Wk 8</v>
      </c>
      <c r="L6" s="192" t="str">
        <f>$C$3&amp;" 9"</f>
        <v>Wk 9</v>
      </c>
      <c r="M6" s="192" t="str">
        <f>$C$3&amp;" 10"</f>
        <v>Wk 10</v>
      </c>
      <c r="N6" s="192" t="str">
        <f>$C$3&amp;" 11"</f>
        <v>Wk 11</v>
      </c>
      <c r="O6" s="192" t="str">
        <f>$C$3&amp;" 12"</f>
        <v>Wk 12</v>
      </c>
      <c r="P6" s="192" t="str">
        <f>"Total "&amp;C3</f>
        <v>Total Wk</v>
      </c>
      <c r="Q6" s="192" t="s">
        <v>226</v>
      </c>
      <c r="R6" s="192" t="s">
        <v>227</v>
      </c>
      <c r="S6" s="192" t="str">
        <f>IF(C4="","","Cost "&amp;C4)</f>
        <v>Cost QR</v>
      </c>
      <c r="T6" s="283" t="s">
        <v>228</v>
      </c>
    </row>
    <row r="7" spans="2:20" s="185" customFormat="1">
      <c r="B7" s="193" t="s">
        <v>229</v>
      </c>
      <c r="C7" s="194">
        <v>30</v>
      </c>
      <c r="D7" s="194">
        <v>1</v>
      </c>
      <c r="E7" s="194">
        <v>1</v>
      </c>
      <c r="F7" s="194">
        <v>0</v>
      </c>
      <c r="G7" s="194">
        <v>0</v>
      </c>
      <c r="H7" s="194">
        <v>0</v>
      </c>
      <c r="I7" s="194">
        <v>0</v>
      </c>
      <c r="J7" s="194">
        <v>0</v>
      </c>
      <c r="K7" s="194">
        <v>0</v>
      </c>
      <c r="L7" s="194">
        <v>0</v>
      </c>
      <c r="M7" s="194">
        <v>0</v>
      </c>
      <c r="N7" s="194">
        <v>0</v>
      </c>
      <c r="O7" s="194">
        <v>0</v>
      </c>
      <c r="P7" s="265">
        <f t="shared" ref="P7:P18" si="0">SUM(D7:O7)</f>
        <v>2</v>
      </c>
      <c r="Q7" s="265">
        <f t="shared" ref="Q7:Q18" si="1">P7*$D$3</f>
        <v>80</v>
      </c>
      <c r="R7" s="284">
        <f t="shared" ref="R7:R18" si="2">Q7*C7</f>
        <v>2400</v>
      </c>
      <c r="S7" s="284">
        <f t="shared" ref="S7:S18" si="3">R7*$D$4</f>
        <v>8736</v>
      </c>
      <c r="T7" s="285">
        <f t="shared" ref="T7:T18" si="4">Q7/$Q$19</f>
        <v>0.37037037037037035</v>
      </c>
    </row>
    <row r="8" spans="2:20" s="185" customFormat="1">
      <c r="B8" s="195" t="s">
        <v>230</v>
      </c>
      <c r="C8" s="194">
        <v>30</v>
      </c>
      <c r="D8" s="194">
        <v>0</v>
      </c>
      <c r="E8" s="194">
        <v>0</v>
      </c>
      <c r="F8" s="194">
        <v>0</v>
      </c>
      <c r="G8" s="194">
        <v>0</v>
      </c>
      <c r="H8" s="194">
        <v>0</v>
      </c>
      <c r="I8" s="194">
        <v>0</v>
      </c>
      <c r="J8" s="194">
        <v>0</v>
      </c>
      <c r="K8" s="194">
        <v>0</v>
      </c>
      <c r="L8" s="194">
        <v>0</v>
      </c>
      <c r="M8" s="194">
        <v>0</v>
      </c>
      <c r="N8" s="194">
        <v>0</v>
      </c>
      <c r="O8" s="194">
        <v>0</v>
      </c>
      <c r="P8" s="266">
        <f t="shared" si="0"/>
        <v>0</v>
      </c>
      <c r="Q8" s="266">
        <f t="shared" si="1"/>
        <v>0</v>
      </c>
      <c r="R8" s="286">
        <f t="shared" si="2"/>
        <v>0</v>
      </c>
      <c r="S8" s="286">
        <f t="shared" si="3"/>
        <v>0</v>
      </c>
      <c r="T8" s="287">
        <f t="shared" si="4"/>
        <v>0</v>
      </c>
    </row>
    <row r="9" spans="2:20" s="185" customFormat="1">
      <c r="B9" s="195" t="s">
        <v>231</v>
      </c>
      <c r="C9" s="194">
        <v>22</v>
      </c>
      <c r="D9" s="194">
        <v>0</v>
      </c>
      <c r="E9" s="194">
        <v>0</v>
      </c>
      <c r="F9" s="194">
        <v>0</v>
      </c>
      <c r="G9" s="194">
        <v>0</v>
      </c>
      <c r="H9" s="194">
        <v>1</v>
      </c>
      <c r="I9" s="194">
        <v>0</v>
      </c>
      <c r="J9" s="194">
        <v>0</v>
      </c>
      <c r="K9" s="194">
        <v>0</v>
      </c>
      <c r="L9" s="194">
        <v>0</v>
      </c>
      <c r="M9" s="194">
        <v>0</v>
      </c>
      <c r="N9" s="194">
        <v>0</v>
      </c>
      <c r="O9" s="194">
        <v>0</v>
      </c>
      <c r="P9" s="266">
        <f t="shared" si="0"/>
        <v>1</v>
      </c>
      <c r="Q9" s="266">
        <f t="shared" si="1"/>
        <v>40</v>
      </c>
      <c r="R9" s="286">
        <f t="shared" si="2"/>
        <v>880</v>
      </c>
      <c r="S9" s="286">
        <f t="shared" si="3"/>
        <v>3203.2000000000003</v>
      </c>
      <c r="T9" s="287">
        <f t="shared" si="4"/>
        <v>0.18518518518518517</v>
      </c>
    </row>
    <row r="10" spans="2:20" s="185" customFormat="1">
      <c r="B10" s="195" t="s">
        <v>232</v>
      </c>
      <c r="C10" s="194">
        <v>24</v>
      </c>
      <c r="D10" s="194">
        <v>0</v>
      </c>
      <c r="E10" s="194">
        <v>0</v>
      </c>
      <c r="F10" s="194">
        <v>0</v>
      </c>
      <c r="G10" s="194">
        <v>0</v>
      </c>
      <c r="H10" s="194">
        <v>0</v>
      </c>
      <c r="I10" s="194">
        <v>1</v>
      </c>
      <c r="J10" s="194">
        <v>0</v>
      </c>
      <c r="K10" s="194">
        <v>0</v>
      </c>
      <c r="L10" s="194">
        <v>0</v>
      </c>
      <c r="M10" s="194">
        <v>0</v>
      </c>
      <c r="N10" s="194">
        <v>0</v>
      </c>
      <c r="O10" s="194">
        <v>0</v>
      </c>
      <c r="P10" s="266">
        <f t="shared" si="0"/>
        <v>1</v>
      </c>
      <c r="Q10" s="266">
        <f t="shared" si="1"/>
        <v>40</v>
      </c>
      <c r="R10" s="286">
        <f t="shared" si="2"/>
        <v>960</v>
      </c>
      <c r="S10" s="286">
        <f t="shared" si="3"/>
        <v>3494.4</v>
      </c>
      <c r="T10" s="287">
        <f t="shared" si="4"/>
        <v>0.18518518518518517</v>
      </c>
    </row>
    <row r="11" spans="2:20" s="185" customFormat="1">
      <c r="B11" s="195" t="s">
        <v>233</v>
      </c>
      <c r="C11" s="194">
        <v>24</v>
      </c>
      <c r="D11" s="194">
        <v>0</v>
      </c>
      <c r="E11" s="194">
        <v>0</v>
      </c>
      <c r="F11" s="194">
        <v>0</v>
      </c>
      <c r="G11" s="194">
        <v>0</v>
      </c>
      <c r="H11" s="194">
        <v>0</v>
      </c>
      <c r="I11" s="194">
        <v>0</v>
      </c>
      <c r="J11" s="194">
        <v>0</v>
      </c>
      <c r="K11" s="194">
        <v>0</v>
      </c>
      <c r="L11" s="194">
        <v>0</v>
      </c>
      <c r="M11" s="194">
        <v>0</v>
      </c>
      <c r="N11" s="194">
        <v>0</v>
      </c>
      <c r="O11" s="194">
        <v>0</v>
      </c>
      <c r="P11" s="266">
        <f t="shared" si="0"/>
        <v>0</v>
      </c>
      <c r="Q11" s="266">
        <f t="shared" si="1"/>
        <v>0</v>
      </c>
      <c r="R11" s="286">
        <f t="shared" si="2"/>
        <v>0</v>
      </c>
      <c r="S11" s="286">
        <f t="shared" si="3"/>
        <v>0</v>
      </c>
      <c r="T11" s="287">
        <f t="shared" si="4"/>
        <v>0</v>
      </c>
    </row>
    <row r="12" spans="2:20" s="185" customFormat="1">
      <c r="B12" s="195" t="s">
        <v>234</v>
      </c>
      <c r="C12" s="196">
        <v>26</v>
      </c>
      <c r="D12" s="194">
        <v>0</v>
      </c>
      <c r="E12" s="194">
        <v>0</v>
      </c>
      <c r="F12" s="194">
        <v>0</v>
      </c>
      <c r="G12" s="194">
        <v>0</v>
      </c>
      <c r="H12" s="194">
        <v>0</v>
      </c>
      <c r="I12" s="194">
        <v>0</v>
      </c>
      <c r="J12" s="194">
        <v>0</v>
      </c>
      <c r="K12" s="194">
        <v>0</v>
      </c>
      <c r="L12" s="194">
        <v>0</v>
      </c>
      <c r="M12" s="194">
        <v>0</v>
      </c>
      <c r="N12" s="194">
        <v>0</v>
      </c>
      <c r="O12" s="194">
        <v>0</v>
      </c>
      <c r="P12" s="266">
        <f t="shared" si="0"/>
        <v>0</v>
      </c>
      <c r="Q12" s="266">
        <f t="shared" si="1"/>
        <v>0</v>
      </c>
      <c r="R12" s="286">
        <f t="shared" si="2"/>
        <v>0</v>
      </c>
      <c r="S12" s="286">
        <f t="shared" si="3"/>
        <v>0</v>
      </c>
      <c r="T12" s="287">
        <f t="shared" si="4"/>
        <v>0</v>
      </c>
    </row>
    <row r="13" spans="2:20" s="185" customFormat="1">
      <c r="B13" s="195" t="s">
        <v>235</v>
      </c>
      <c r="C13" s="196">
        <v>22</v>
      </c>
      <c r="D13" s="194">
        <v>0</v>
      </c>
      <c r="E13" s="194">
        <v>0</v>
      </c>
      <c r="F13" s="194">
        <v>0</v>
      </c>
      <c r="G13" s="194">
        <v>0</v>
      </c>
      <c r="H13" s="194">
        <v>0</v>
      </c>
      <c r="I13" s="194">
        <v>0</v>
      </c>
      <c r="J13" s="194">
        <v>0</v>
      </c>
      <c r="K13" s="194">
        <v>0</v>
      </c>
      <c r="L13" s="194">
        <v>0</v>
      </c>
      <c r="M13" s="194">
        <v>1</v>
      </c>
      <c r="N13" s="194">
        <v>0</v>
      </c>
      <c r="O13" s="194">
        <v>0</v>
      </c>
      <c r="P13" s="266">
        <f t="shared" si="0"/>
        <v>1</v>
      </c>
      <c r="Q13" s="266">
        <f t="shared" si="1"/>
        <v>40</v>
      </c>
      <c r="R13" s="286">
        <f t="shared" si="2"/>
        <v>880</v>
      </c>
      <c r="S13" s="286">
        <f t="shared" si="3"/>
        <v>3203.2000000000003</v>
      </c>
      <c r="T13" s="287">
        <f t="shared" si="4"/>
        <v>0.18518518518518517</v>
      </c>
    </row>
    <row r="14" spans="2:20" s="185" customFormat="1">
      <c r="B14" s="195" t="s">
        <v>236</v>
      </c>
      <c r="C14" s="194">
        <v>24</v>
      </c>
      <c r="D14" s="194">
        <v>0</v>
      </c>
      <c r="E14" s="194">
        <v>0</v>
      </c>
      <c r="F14" s="194">
        <v>0</v>
      </c>
      <c r="G14" s="194">
        <v>0</v>
      </c>
      <c r="H14" s="194">
        <v>0</v>
      </c>
      <c r="I14" s="194">
        <v>0</v>
      </c>
      <c r="J14" s="194">
        <v>0</v>
      </c>
      <c r="K14" s="194">
        <v>0</v>
      </c>
      <c r="L14" s="194">
        <v>0</v>
      </c>
      <c r="M14" s="194">
        <v>0</v>
      </c>
      <c r="N14" s="194">
        <v>0</v>
      </c>
      <c r="O14" s="194">
        <v>0</v>
      </c>
      <c r="P14" s="266">
        <f t="shared" si="0"/>
        <v>0</v>
      </c>
      <c r="Q14" s="266">
        <f t="shared" si="1"/>
        <v>0</v>
      </c>
      <c r="R14" s="286">
        <f t="shared" si="2"/>
        <v>0</v>
      </c>
      <c r="S14" s="286">
        <f t="shared" si="3"/>
        <v>0</v>
      </c>
      <c r="T14" s="287">
        <f t="shared" si="4"/>
        <v>0</v>
      </c>
    </row>
    <row r="15" spans="2:20" s="185" customFormat="1">
      <c r="B15" s="195" t="s">
        <v>237</v>
      </c>
      <c r="C15" s="194">
        <v>22</v>
      </c>
      <c r="D15" s="197">
        <v>0</v>
      </c>
      <c r="E15" s="194">
        <v>0</v>
      </c>
      <c r="F15" s="194">
        <v>0</v>
      </c>
      <c r="G15" s="194">
        <v>0</v>
      </c>
      <c r="H15" s="194">
        <v>0</v>
      </c>
      <c r="I15" s="194">
        <v>0</v>
      </c>
      <c r="J15" s="194">
        <v>0</v>
      </c>
      <c r="K15" s="194">
        <v>0</v>
      </c>
      <c r="L15" s="194">
        <v>0</v>
      </c>
      <c r="M15" s="194">
        <v>0</v>
      </c>
      <c r="N15" s="194">
        <v>0</v>
      </c>
      <c r="O15" s="194">
        <v>0</v>
      </c>
      <c r="P15" s="266">
        <f t="shared" si="0"/>
        <v>0</v>
      </c>
      <c r="Q15" s="266">
        <f t="shared" si="1"/>
        <v>0</v>
      </c>
      <c r="R15" s="286">
        <f t="shared" si="2"/>
        <v>0</v>
      </c>
      <c r="S15" s="286">
        <f t="shared" si="3"/>
        <v>0</v>
      </c>
      <c r="T15" s="287">
        <f t="shared" si="4"/>
        <v>0</v>
      </c>
    </row>
    <row r="16" spans="2:20" s="185" customFormat="1">
      <c r="B16" s="198" t="s">
        <v>238</v>
      </c>
      <c r="C16" s="199">
        <v>0</v>
      </c>
      <c r="D16" s="197">
        <v>0.2</v>
      </c>
      <c r="E16" s="194">
        <v>0.2</v>
      </c>
      <c r="F16" s="194">
        <v>0</v>
      </c>
      <c r="G16" s="194">
        <v>0</v>
      </c>
      <c r="H16" s="194">
        <v>0</v>
      </c>
      <c r="I16" s="194">
        <v>0</v>
      </c>
      <c r="J16" s="194">
        <v>0</v>
      </c>
      <c r="K16" s="194">
        <v>0</v>
      </c>
      <c r="L16" s="194">
        <v>0</v>
      </c>
      <c r="M16" s="194">
        <v>0</v>
      </c>
      <c r="N16" s="194">
        <v>0</v>
      </c>
      <c r="O16" s="194">
        <v>0</v>
      </c>
      <c r="P16" s="267">
        <f t="shared" si="0"/>
        <v>0.4</v>
      </c>
      <c r="Q16" s="267">
        <f t="shared" si="1"/>
        <v>16</v>
      </c>
      <c r="R16" s="288">
        <f t="shared" si="2"/>
        <v>0</v>
      </c>
      <c r="S16" s="288">
        <f t="shared" si="3"/>
        <v>0</v>
      </c>
      <c r="T16" s="287">
        <f t="shared" si="4"/>
        <v>7.407407407407407E-2</v>
      </c>
    </row>
    <row r="17" spans="1:1024" s="185" customFormat="1">
      <c r="B17" s="198" t="s">
        <v>239</v>
      </c>
      <c r="C17" s="199">
        <v>0</v>
      </c>
      <c r="D17" s="197">
        <v>0</v>
      </c>
      <c r="E17" s="194">
        <v>0</v>
      </c>
      <c r="F17" s="194">
        <v>0</v>
      </c>
      <c r="G17" s="194">
        <v>0</v>
      </c>
      <c r="H17" s="194">
        <v>0</v>
      </c>
      <c r="I17" s="194">
        <v>0</v>
      </c>
      <c r="J17" s="194">
        <v>0</v>
      </c>
      <c r="K17" s="194">
        <v>0</v>
      </c>
      <c r="L17" s="194">
        <v>0</v>
      </c>
      <c r="M17" s="194">
        <v>0</v>
      </c>
      <c r="N17" s="194">
        <v>0</v>
      </c>
      <c r="O17" s="194">
        <v>0</v>
      </c>
      <c r="P17" s="267">
        <f t="shared" si="0"/>
        <v>0</v>
      </c>
      <c r="Q17" s="267">
        <f t="shared" si="1"/>
        <v>0</v>
      </c>
      <c r="R17" s="288">
        <f t="shared" si="2"/>
        <v>0</v>
      </c>
      <c r="S17" s="288">
        <f t="shared" si="3"/>
        <v>0</v>
      </c>
      <c r="T17" s="287">
        <f t="shared" si="4"/>
        <v>0</v>
      </c>
    </row>
    <row r="18" spans="1:1024">
      <c r="B18" s="198" t="s">
        <v>240</v>
      </c>
      <c r="C18" s="199">
        <v>0</v>
      </c>
      <c r="D18" s="197">
        <v>0</v>
      </c>
      <c r="E18" s="194">
        <v>0</v>
      </c>
      <c r="F18" s="194">
        <v>0</v>
      </c>
      <c r="G18" s="194">
        <v>0</v>
      </c>
      <c r="H18" s="194">
        <v>0</v>
      </c>
      <c r="I18" s="194">
        <v>0</v>
      </c>
      <c r="J18" s="194">
        <v>0</v>
      </c>
      <c r="K18" s="194">
        <v>0</v>
      </c>
      <c r="L18" s="194">
        <v>0</v>
      </c>
      <c r="M18" s="194">
        <v>0</v>
      </c>
      <c r="N18" s="194">
        <v>0</v>
      </c>
      <c r="O18" s="194">
        <v>0</v>
      </c>
      <c r="P18" s="267">
        <f t="shared" si="0"/>
        <v>0</v>
      </c>
      <c r="Q18" s="267">
        <f t="shared" si="1"/>
        <v>0</v>
      </c>
      <c r="R18" s="288">
        <f t="shared" si="2"/>
        <v>0</v>
      </c>
      <c r="S18" s="288">
        <f t="shared" si="3"/>
        <v>0</v>
      </c>
      <c r="T18" s="287">
        <f t="shared" si="4"/>
        <v>0</v>
      </c>
    </row>
    <row r="19" spans="1:1024" s="186" customFormat="1">
      <c r="B19" s="200" t="s">
        <v>178</v>
      </c>
      <c r="C19" s="201"/>
      <c r="D19" s="202">
        <f t="shared" ref="D19:T19" si="5">SUM(D7:D18)</f>
        <v>1.2</v>
      </c>
      <c r="E19" s="202">
        <f t="shared" si="5"/>
        <v>1.2</v>
      </c>
      <c r="F19" s="202">
        <f t="shared" si="5"/>
        <v>0</v>
      </c>
      <c r="G19" s="202">
        <f t="shared" si="5"/>
        <v>0</v>
      </c>
      <c r="H19" s="202">
        <f t="shared" si="5"/>
        <v>1</v>
      </c>
      <c r="I19" s="202">
        <f t="shared" si="5"/>
        <v>1</v>
      </c>
      <c r="J19" s="202">
        <f t="shared" si="5"/>
        <v>0</v>
      </c>
      <c r="K19" s="202">
        <f t="shared" si="5"/>
        <v>0</v>
      </c>
      <c r="L19" s="202">
        <f t="shared" si="5"/>
        <v>0</v>
      </c>
      <c r="M19" s="202">
        <f t="shared" si="5"/>
        <v>1</v>
      </c>
      <c r="N19" s="202">
        <f t="shared" si="5"/>
        <v>0</v>
      </c>
      <c r="O19" s="202">
        <f t="shared" si="5"/>
        <v>0</v>
      </c>
      <c r="P19" s="268">
        <f t="shared" si="5"/>
        <v>5.4</v>
      </c>
      <c r="Q19" s="289">
        <f t="shared" si="5"/>
        <v>216</v>
      </c>
      <c r="R19" s="290">
        <f t="shared" si="5"/>
        <v>5120</v>
      </c>
      <c r="S19" s="291">
        <f t="shared" si="5"/>
        <v>18636.8</v>
      </c>
      <c r="T19" s="292">
        <f t="shared" si="5"/>
        <v>0.99999999999999989</v>
      </c>
    </row>
    <row r="20" spans="1:1024">
      <c r="B20" s="195" t="s">
        <v>241</v>
      </c>
      <c r="C20" s="203">
        <v>0.05</v>
      </c>
      <c r="D20" s="424"/>
      <c r="E20" s="424"/>
      <c r="F20" s="424"/>
      <c r="G20" s="424"/>
      <c r="H20" s="424"/>
      <c r="I20" s="424"/>
      <c r="J20" s="424"/>
      <c r="K20" s="424"/>
      <c r="L20" s="424"/>
      <c r="M20" s="424"/>
      <c r="N20" s="424"/>
      <c r="O20" s="424"/>
      <c r="P20" s="424"/>
      <c r="Q20" s="293">
        <f>C20*$Q$19</f>
        <v>10.8</v>
      </c>
      <c r="R20" s="294">
        <f>R19*C20</f>
        <v>256</v>
      </c>
      <c r="S20" s="286">
        <f>R20*$D$4</f>
        <v>931.84</v>
      </c>
      <c r="T20" s="285"/>
    </row>
    <row r="21" spans="1:1024" ht="16.5" customHeight="1">
      <c r="B21" s="198" t="s">
        <v>242</v>
      </c>
      <c r="C21" s="203">
        <v>0.05</v>
      </c>
      <c r="D21" s="425"/>
      <c r="E21" s="425"/>
      <c r="F21" s="425"/>
      <c r="G21" s="425"/>
      <c r="H21" s="425"/>
      <c r="I21" s="425"/>
      <c r="J21" s="425"/>
      <c r="K21" s="425"/>
      <c r="L21" s="425"/>
      <c r="M21" s="425"/>
      <c r="N21" s="425"/>
      <c r="O21" s="425"/>
      <c r="P21" s="425"/>
      <c r="Q21" s="293">
        <f t="shared" ref="Q21:Q26" si="6">C21*$Q$19</f>
        <v>10.8</v>
      </c>
      <c r="R21" s="295">
        <f>R19*C21</f>
        <v>256</v>
      </c>
      <c r="S21" s="286">
        <f t="shared" ref="S21:S26" si="7">R21*$D$4</f>
        <v>931.84</v>
      </c>
      <c r="T21" s="287"/>
    </row>
    <row r="22" spans="1:1024" s="185" customFormat="1">
      <c r="B22" s="204" t="s">
        <v>243</v>
      </c>
      <c r="C22" s="205">
        <v>0</v>
      </c>
      <c r="D22" s="425"/>
      <c r="E22" s="425"/>
      <c r="F22" s="425"/>
      <c r="G22" s="425"/>
      <c r="H22" s="425"/>
      <c r="I22" s="425"/>
      <c r="J22" s="425"/>
      <c r="K22" s="425"/>
      <c r="L22" s="425"/>
      <c r="M22" s="425"/>
      <c r="N22" s="425"/>
      <c r="O22" s="425"/>
      <c r="P22" s="425"/>
      <c r="Q22" s="293">
        <f t="shared" si="6"/>
        <v>0</v>
      </c>
      <c r="R22" s="296">
        <f>C22*R19</f>
        <v>0</v>
      </c>
      <c r="S22" s="286">
        <f t="shared" si="7"/>
        <v>0</v>
      </c>
      <c r="T22" s="297"/>
    </row>
    <row r="23" spans="1:1024" s="185" customFormat="1">
      <c r="B23" s="204" t="s">
        <v>244</v>
      </c>
      <c r="C23" s="205">
        <v>0</v>
      </c>
      <c r="D23" s="425"/>
      <c r="E23" s="425"/>
      <c r="F23" s="425"/>
      <c r="G23" s="425"/>
      <c r="H23" s="425"/>
      <c r="I23" s="425"/>
      <c r="J23" s="425"/>
      <c r="K23" s="425"/>
      <c r="L23" s="425"/>
      <c r="M23" s="425"/>
      <c r="N23" s="425"/>
      <c r="O23" s="425"/>
      <c r="P23" s="425"/>
      <c r="Q23" s="293">
        <f t="shared" si="6"/>
        <v>0</v>
      </c>
      <c r="R23" s="296">
        <f>C23*R19</f>
        <v>0</v>
      </c>
      <c r="S23" s="286">
        <f t="shared" si="7"/>
        <v>0</v>
      </c>
      <c r="T23" s="297"/>
    </row>
    <row r="24" spans="1:1024" s="185" customFormat="1">
      <c r="B24" s="204" t="s">
        <v>245</v>
      </c>
      <c r="C24" s="206">
        <v>0</v>
      </c>
      <c r="D24" s="425"/>
      <c r="E24" s="425"/>
      <c r="F24" s="425"/>
      <c r="G24" s="425"/>
      <c r="H24" s="425"/>
      <c r="I24" s="425"/>
      <c r="J24" s="425"/>
      <c r="K24" s="425"/>
      <c r="L24" s="425"/>
      <c r="M24" s="425"/>
      <c r="N24" s="425"/>
      <c r="O24" s="425"/>
      <c r="P24" s="425"/>
      <c r="Q24" s="293">
        <f t="shared" si="6"/>
        <v>0</v>
      </c>
      <c r="R24" s="296">
        <f>C24*R19</f>
        <v>0</v>
      </c>
      <c r="S24" s="286">
        <f t="shared" si="7"/>
        <v>0</v>
      </c>
      <c r="T24" s="297"/>
    </row>
    <row r="25" spans="1:1024" s="185" customFormat="1">
      <c r="B25" s="207" t="s">
        <v>246</v>
      </c>
      <c r="C25" s="205">
        <v>0</v>
      </c>
      <c r="D25" s="425"/>
      <c r="E25" s="425"/>
      <c r="F25" s="425"/>
      <c r="G25" s="425"/>
      <c r="H25" s="425"/>
      <c r="I25" s="425"/>
      <c r="J25" s="425"/>
      <c r="K25" s="425"/>
      <c r="L25" s="425"/>
      <c r="M25" s="425"/>
      <c r="N25" s="425"/>
      <c r="O25" s="425"/>
      <c r="P25" s="425"/>
      <c r="Q25" s="293">
        <v>0</v>
      </c>
      <c r="R25" s="296">
        <f>C25*R20</f>
        <v>0</v>
      </c>
      <c r="S25" s="286">
        <f t="shared" si="7"/>
        <v>0</v>
      </c>
      <c r="T25" s="298"/>
    </row>
    <row r="26" spans="1:1024">
      <c r="B26" s="208" t="s">
        <v>247</v>
      </c>
      <c r="C26" s="209">
        <v>0</v>
      </c>
      <c r="D26" s="426"/>
      <c r="E26" s="426"/>
      <c r="F26" s="426"/>
      <c r="G26" s="426"/>
      <c r="H26" s="426"/>
      <c r="I26" s="426"/>
      <c r="J26" s="426"/>
      <c r="K26" s="426"/>
      <c r="L26" s="426"/>
      <c r="M26" s="426"/>
      <c r="N26" s="426"/>
      <c r="O26" s="426"/>
      <c r="P26" s="426"/>
      <c r="Q26" s="293">
        <f t="shared" si="6"/>
        <v>0</v>
      </c>
      <c r="R26" s="299">
        <f>R19*C26</f>
        <v>0</v>
      </c>
      <c r="S26" s="286">
        <f t="shared" si="7"/>
        <v>0</v>
      </c>
      <c r="T26" s="287"/>
    </row>
    <row r="27" spans="1:1024" ht="16.5">
      <c r="B27" s="210" t="s">
        <v>248</v>
      </c>
      <c r="C27" s="211"/>
      <c r="D27" s="212"/>
      <c r="E27" s="212"/>
      <c r="F27" s="212"/>
      <c r="G27" s="212"/>
      <c r="H27" s="212"/>
      <c r="I27" s="212"/>
      <c r="J27" s="212"/>
      <c r="K27" s="212"/>
      <c r="L27" s="212"/>
      <c r="M27" s="212"/>
      <c r="N27" s="212"/>
      <c r="O27" s="212"/>
      <c r="P27" s="269"/>
      <c r="Q27" s="300">
        <f>SUM(Q20:Q26)</f>
        <v>21.6</v>
      </c>
      <c r="R27" s="301">
        <f>SUM(R19:R26)</f>
        <v>5632</v>
      </c>
      <c r="S27" s="302">
        <f>SUM(S19:S26)</f>
        <v>20500.48</v>
      </c>
      <c r="T27" s="303"/>
    </row>
    <row r="29" spans="1:1024" ht="45">
      <c r="A29"/>
      <c r="B29" s="213" t="s">
        <v>249</v>
      </c>
      <c r="C29" s="214" t="s">
        <v>250</v>
      </c>
      <c r="D29" s="215" t="s">
        <v>251</v>
      </c>
      <c r="E29" s="216" t="s">
        <v>252</v>
      </c>
      <c r="F29" s="216" t="s">
        <v>253</v>
      </c>
      <c r="G29" s="216" t="s">
        <v>254</v>
      </c>
      <c r="H29" s="415" t="s">
        <v>255</v>
      </c>
      <c r="I29" s="416"/>
      <c r="J29" s="416"/>
      <c r="K29" s="416"/>
      <c r="L29" s="416"/>
      <c r="M29" s="416"/>
      <c r="N29" s="416"/>
      <c r="O29" s="417"/>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75" customHeight="1">
      <c r="A30"/>
      <c r="B30" s="217" t="s">
        <v>256</v>
      </c>
      <c r="C30" s="218">
        <f>Estimate!$J143</f>
        <v>942.66666666666663</v>
      </c>
      <c r="D30" s="218">
        <f ca="1">SUM(INDIRECT(F30):INDIRECT(G30))*$D$3</f>
        <v>120</v>
      </c>
      <c r="E30" s="219">
        <f ca="1">C30-D30</f>
        <v>822.66666666666663</v>
      </c>
      <c r="F30" s="220" t="s">
        <v>257</v>
      </c>
      <c r="G30" s="220" t="s">
        <v>258</v>
      </c>
      <c r="H30" s="406"/>
      <c r="I30" s="407"/>
      <c r="J30" s="407"/>
      <c r="K30" s="407"/>
      <c r="L30" s="407"/>
      <c r="M30" s="407"/>
      <c r="N30" s="407"/>
      <c r="O30" s="408"/>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75" customHeight="1">
      <c r="A31"/>
      <c r="B31" s="217" t="s">
        <v>259</v>
      </c>
      <c r="C31" s="221">
        <f>Estimate!$J164</f>
        <v>313.53874999999994</v>
      </c>
      <c r="D31" s="218">
        <f ca="1">SUM(INDIRECT(F31):INDIRECT(G31))*$D$3</f>
        <v>0</v>
      </c>
      <c r="E31" s="219">
        <f t="shared" ref="E31:E37" ca="1" si="8">C31-D31</f>
        <v>313.53874999999994</v>
      </c>
      <c r="F31" s="220" t="s">
        <v>260</v>
      </c>
      <c r="G31" s="220" t="s">
        <v>261</v>
      </c>
      <c r="H31" s="406"/>
      <c r="I31" s="407"/>
      <c r="J31" s="407"/>
      <c r="K31" s="407"/>
      <c r="L31" s="407"/>
      <c r="M31" s="407"/>
      <c r="N31" s="407"/>
      <c r="O31" s="408"/>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75" customHeight="1">
      <c r="A32"/>
      <c r="B32" s="222" t="s">
        <v>208</v>
      </c>
      <c r="C32" s="218">
        <f>Estimate!$J166</f>
        <v>84</v>
      </c>
      <c r="D32" s="218">
        <f ca="1">SUM(INDIRECT(F32):INDIRECT(G32))*$D$3</f>
        <v>96.000000000000014</v>
      </c>
      <c r="E32" s="219">
        <f t="shared" ca="1" si="8"/>
        <v>-12.000000000000014</v>
      </c>
      <c r="F32" s="220" t="s">
        <v>262</v>
      </c>
      <c r="G32" s="220" t="s">
        <v>263</v>
      </c>
      <c r="H32" s="406"/>
      <c r="I32" s="407"/>
      <c r="J32" s="407"/>
      <c r="K32" s="407"/>
      <c r="L32" s="407"/>
      <c r="M32" s="407"/>
      <c r="N32" s="407"/>
      <c r="O32" s="408"/>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75" customHeight="1">
      <c r="A33"/>
      <c r="B33" s="222" t="s">
        <v>264</v>
      </c>
      <c r="C33" s="218">
        <f>Estimate!$J167</f>
        <v>58</v>
      </c>
      <c r="D33" s="218">
        <f ca="1">SUM(INDIRECT(F33):INDIRECT(G33))*$D$3</f>
        <v>0</v>
      </c>
      <c r="E33" s="219">
        <f t="shared" ca="1" si="8"/>
        <v>58</v>
      </c>
      <c r="F33" s="220" t="s">
        <v>265</v>
      </c>
      <c r="G33" s="220" t="s">
        <v>266</v>
      </c>
      <c r="H33" s="406"/>
      <c r="I33" s="407"/>
      <c r="J33" s="407"/>
      <c r="K33" s="407"/>
      <c r="L33" s="407"/>
      <c r="M33" s="407"/>
      <c r="N33" s="407"/>
      <c r="O33" s="408"/>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75" customHeight="1">
      <c r="A34"/>
      <c r="B34" s="217" t="s">
        <v>210</v>
      </c>
      <c r="C34" s="218">
        <f>Estimate!$J168</f>
        <v>80</v>
      </c>
      <c r="D34" s="218">
        <f ca="1">SUM(INDIRECT(F34):INDIRECT(G34))*$D$3</f>
        <v>0</v>
      </c>
      <c r="E34" s="219">
        <f t="shared" ca="1" si="8"/>
        <v>80</v>
      </c>
      <c r="F34" s="220" t="s">
        <v>265</v>
      </c>
      <c r="G34" s="220" t="s">
        <v>266</v>
      </c>
      <c r="H34" s="406"/>
      <c r="I34" s="407"/>
      <c r="J34" s="407"/>
      <c r="K34" s="407"/>
      <c r="L34" s="407"/>
      <c r="M34" s="407"/>
      <c r="N34" s="407"/>
      <c r="O34" s="408"/>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75" customHeight="1">
      <c r="A35"/>
      <c r="B35" s="217" t="s">
        <v>211</v>
      </c>
      <c r="C35" s="218">
        <f>Estimate!$J169</f>
        <v>0</v>
      </c>
      <c r="D35" s="218">
        <f ca="1">SUM(INDIRECT(F35):INDIRECT(G35))*$D$3</f>
        <v>0</v>
      </c>
      <c r="E35" s="219">
        <f t="shared" ca="1" si="8"/>
        <v>0</v>
      </c>
      <c r="F35" s="220" t="s">
        <v>265</v>
      </c>
      <c r="G35" s="220" t="s">
        <v>266</v>
      </c>
      <c r="H35" s="406"/>
      <c r="I35" s="407"/>
      <c r="J35" s="407"/>
      <c r="K35" s="407"/>
      <c r="L35" s="407"/>
      <c r="M35" s="407"/>
      <c r="N35" s="407"/>
      <c r="O35" s="408"/>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75" customHeight="1">
      <c r="A36"/>
      <c r="B36" s="217" t="s">
        <v>212</v>
      </c>
      <c r="C36" s="218">
        <f>Estimate!$J170</f>
        <v>125</v>
      </c>
      <c r="D36" s="218">
        <f ca="1">SUM(INDIRECT(F36):INDIRECT(G36))*$D$3</f>
        <v>120</v>
      </c>
      <c r="E36" s="219">
        <f t="shared" ca="1" si="8"/>
        <v>5</v>
      </c>
      <c r="F36" s="220" t="s">
        <v>267</v>
      </c>
      <c r="G36" s="220" t="s">
        <v>268</v>
      </c>
      <c r="H36" s="406"/>
      <c r="I36" s="407"/>
      <c r="J36" s="407"/>
      <c r="K36" s="407"/>
      <c r="L36" s="407"/>
      <c r="M36" s="407"/>
      <c r="N36" s="407"/>
      <c r="O36" s="408"/>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75" customHeight="1">
      <c r="A37"/>
      <c r="B37" s="217" t="s">
        <v>213</v>
      </c>
      <c r="C37" s="218">
        <f>Estimate!$J171</f>
        <v>72</v>
      </c>
      <c r="D37" s="218">
        <f ca="1">SUM(INDIRECT(F37):INDIRECT(G37))*$D$3</f>
        <v>0</v>
      </c>
      <c r="E37" s="219">
        <f t="shared" ca="1" si="8"/>
        <v>72</v>
      </c>
      <c r="F37" s="220" t="s">
        <v>269</v>
      </c>
      <c r="G37" s="220" t="s">
        <v>270</v>
      </c>
      <c r="H37" s="406"/>
      <c r="I37" s="407"/>
      <c r="J37" s="407"/>
      <c r="K37" s="407"/>
      <c r="L37" s="407"/>
      <c r="M37" s="407"/>
      <c r="N37" s="407"/>
      <c r="O37" s="408"/>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75" customHeight="1">
      <c r="A38"/>
      <c r="B38" s="223" t="s">
        <v>214</v>
      </c>
      <c r="C38" s="224">
        <f>Estimate!$J172</f>
        <v>1675.2054166666667</v>
      </c>
      <c r="D38" s="225">
        <f>Q19</f>
        <v>216</v>
      </c>
      <c r="E38" s="226"/>
      <c r="F38" s="227"/>
      <c r="G38" s="227"/>
      <c r="H38" s="437"/>
      <c r="I38" s="438"/>
      <c r="J38" s="438"/>
      <c r="K38" s="438"/>
      <c r="L38" s="438"/>
      <c r="M38" s="438"/>
      <c r="N38" s="438"/>
      <c r="O38" s="439"/>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c r="A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c r="A40"/>
      <c r="B40" s="440" t="s">
        <v>271</v>
      </c>
      <c r="C40" s="441"/>
      <c r="D40" s="441"/>
      <c r="E40" s="441"/>
      <c r="F40" s="441"/>
      <c r="G40" s="441"/>
      <c r="H40" s="441"/>
      <c r="I40" s="441"/>
      <c r="J40" s="441"/>
      <c r="K40" s="441"/>
      <c r="L40" s="441"/>
      <c r="M40" s="441"/>
      <c r="N40" s="441"/>
      <c r="O40" s="441"/>
      <c r="P40" s="441"/>
      <c r="Q40" s="441"/>
      <c r="R40" s="441"/>
      <c r="S40" s="442"/>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30">
      <c r="A41"/>
      <c r="B41" s="228" t="s">
        <v>272</v>
      </c>
      <c r="C41" s="229" t="s">
        <v>273</v>
      </c>
      <c r="D41" s="230" t="str">
        <f>$C$3&amp;" 1"</f>
        <v>Wk 1</v>
      </c>
      <c r="E41" s="192" t="str">
        <f>$C$3&amp;" 2"</f>
        <v>Wk 2</v>
      </c>
      <c r="F41" s="192" t="str">
        <f>$C$3&amp;" 3"</f>
        <v>Wk 3</v>
      </c>
      <c r="G41" s="192" t="str">
        <f>$C$3&amp;" 4"</f>
        <v>Wk 4</v>
      </c>
      <c r="H41" s="192" t="str">
        <f>$C$3&amp;" 5"</f>
        <v>Wk 5</v>
      </c>
      <c r="I41" s="192" t="str">
        <f>$C$3&amp;" 6"</f>
        <v>Wk 6</v>
      </c>
      <c r="J41" s="192" t="str">
        <f>$C$3&amp;" 7"</f>
        <v>Wk 7</v>
      </c>
      <c r="K41" s="192" t="str">
        <f>$C$3&amp;" 8"</f>
        <v>Wk 8</v>
      </c>
      <c r="L41" s="192" t="str">
        <f>$C$3&amp;" 9"</f>
        <v>Wk 9</v>
      </c>
      <c r="M41" s="192" t="str">
        <f>$C$3&amp;" 10"</f>
        <v>Wk 10</v>
      </c>
      <c r="N41" s="192" t="str">
        <f>$C$3&amp;" 11"</f>
        <v>Wk 11</v>
      </c>
      <c r="O41" s="270" t="str">
        <f>$C$3&amp;" 12"</f>
        <v>Wk 12</v>
      </c>
      <c r="P41" s="427" t="s">
        <v>274</v>
      </c>
      <c r="Q41" s="427"/>
      <c r="R41" s="304" t="s">
        <v>227</v>
      </c>
      <c r="S41" s="304" t="str">
        <f>IF(C4="","","Cost "&amp;C4)</f>
        <v>Cost QR</v>
      </c>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c r="A42"/>
      <c r="B42" s="231" t="s">
        <v>275</v>
      </c>
      <c r="C42" s="232">
        <v>30</v>
      </c>
      <c r="D42" s="233">
        <v>0</v>
      </c>
      <c r="E42" s="233">
        <v>0</v>
      </c>
      <c r="F42" s="233">
        <v>0</v>
      </c>
      <c r="G42" s="233">
        <v>0</v>
      </c>
      <c r="H42" s="233">
        <v>0</v>
      </c>
      <c r="I42" s="233">
        <v>0</v>
      </c>
      <c r="J42" s="233">
        <v>0</v>
      </c>
      <c r="K42" s="233">
        <v>0</v>
      </c>
      <c r="L42" s="233">
        <v>0</v>
      </c>
      <c r="M42" s="233">
        <v>0</v>
      </c>
      <c r="N42" s="233">
        <v>0</v>
      </c>
      <c r="O42" s="233">
        <v>0</v>
      </c>
      <c r="P42" s="428">
        <f>SUM(D42:O42)</f>
        <v>0</v>
      </c>
      <c r="Q42" s="429"/>
      <c r="R42" s="306">
        <f>C42*P42</f>
        <v>0</v>
      </c>
      <c r="S42" s="307">
        <f>R42*$D$4</f>
        <v>0</v>
      </c>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c r="A43"/>
      <c r="B43" s="207" t="s">
        <v>276</v>
      </c>
      <c r="C43" s="232">
        <v>100</v>
      </c>
      <c r="D43" s="231">
        <v>0</v>
      </c>
      <c r="E43" s="231">
        <v>0</v>
      </c>
      <c r="F43" s="231">
        <v>0</v>
      </c>
      <c r="G43" s="231">
        <v>0</v>
      </c>
      <c r="H43" s="231">
        <v>0</v>
      </c>
      <c r="I43" s="231">
        <v>0</v>
      </c>
      <c r="J43" s="231">
        <v>0</v>
      </c>
      <c r="K43" s="231">
        <v>0</v>
      </c>
      <c r="L43" s="231">
        <v>0</v>
      </c>
      <c r="M43" s="231">
        <v>0</v>
      </c>
      <c r="N43" s="231">
        <v>0</v>
      </c>
      <c r="O43" s="231">
        <v>0</v>
      </c>
      <c r="P43" s="271">
        <f>SUM(D43:O43)</f>
        <v>0</v>
      </c>
      <c r="Q43" s="305"/>
      <c r="R43" s="306">
        <f>C43*P43</f>
        <v>0</v>
      </c>
      <c r="S43" s="307">
        <f t="shared" ref="S43:S45" si="9">R43*$D$4</f>
        <v>0</v>
      </c>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c r="A44"/>
      <c r="B44" s="204" t="s">
        <v>277</v>
      </c>
      <c r="C44" s="234">
        <v>1000</v>
      </c>
      <c r="D44" s="231">
        <v>0</v>
      </c>
      <c r="E44" s="231">
        <v>0</v>
      </c>
      <c r="F44" s="231">
        <v>0</v>
      </c>
      <c r="G44" s="231">
        <v>0</v>
      </c>
      <c r="H44" s="231">
        <v>0</v>
      </c>
      <c r="I44" s="231">
        <v>0</v>
      </c>
      <c r="J44" s="231">
        <v>0</v>
      </c>
      <c r="K44" s="231">
        <v>0</v>
      </c>
      <c r="L44" s="231">
        <v>0</v>
      </c>
      <c r="M44" s="231">
        <v>0</v>
      </c>
      <c r="N44" s="231">
        <v>0</v>
      </c>
      <c r="O44" s="231">
        <v>0</v>
      </c>
      <c r="P44" s="272">
        <f>SUM(D44:O44)</f>
        <v>0</v>
      </c>
      <c r="Q44" s="308"/>
      <c r="R44" s="309">
        <f>C44*P44</f>
        <v>0</v>
      </c>
      <c r="S44" s="307">
        <f t="shared" si="9"/>
        <v>0</v>
      </c>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c r="A45"/>
      <c r="B45" s="235" t="s">
        <v>278</v>
      </c>
      <c r="C45" s="236"/>
      <c r="D45" s="237"/>
      <c r="E45" s="237"/>
      <c r="F45" s="237"/>
      <c r="G45" s="237"/>
      <c r="H45" s="237"/>
      <c r="I45" s="237"/>
      <c r="J45" s="237"/>
      <c r="K45" s="237"/>
      <c r="L45" s="237"/>
      <c r="M45" s="237"/>
      <c r="N45" s="237"/>
      <c r="O45" s="237"/>
      <c r="P45" s="237"/>
      <c r="Q45" s="310"/>
      <c r="R45" s="311">
        <f>SUM(R42:R44)</f>
        <v>0</v>
      </c>
      <c r="S45" s="312">
        <f t="shared" si="9"/>
        <v>0</v>
      </c>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7.25" customHeight="1">
      <c r="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c r="A47"/>
      <c r="B47" s="430" t="s">
        <v>279</v>
      </c>
      <c r="C47" s="430"/>
      <c r="D47" s="430"/>
      <c r="E47" s="430"/>
      <c r="F47" s="430"/>
      <c r="G47" s="430"/>
      <c r="H47" s="238"/>
      <c r="I47" s="238"/>
      <c r="J47" s="238"/>
      <c r="K47" s="238"/>
      <c r="L47" s="238"/>
      <c r="M47" s="238"/>
      <c r="N47" s="238"/>
      <c r="O47" s="238"/>
      <c r="P47" s="238"/>
      <c r="Q47" s="238"/>
      <c r="R47" s="238"/>
      <c r="S47" s="238"/>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30">
      <c r="A48"/>
      <c r="B48" s="239" t="s">
        <v>280</v>
      </c>
      <c r="C48" s="240" t="s">
        <v>281</v>
      </c>
      <c r="D48" s="241" t="s">
        <v>282</v>
      </c>
      <c r="E48" s="241" t="s">
        <v>283</v>
      </c>
      <c r="F48" s="241" t="s">
        <v>227</v>
      </c>
      <c r="G48" s="242" t="str">
        <f>IF(C4="","","Cost "&amp;C4)</f>
        <v>Cost QR</v>
      </c>
      <c r="H48" s="238"/>
      <c r="I48" s="238"/>
      <c r="Q48" s="238"/>
      <c r="R48" s="238"/>
      <c r="S48" s="23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6.5">
      <c r="A49"/>
      <c r="B49" s="243" t="s">
        <v>284</v>
      </c>
      <c r="C49" s="244" t="s">
        <v>40</v>
      </c>
      <c r="D49" s="245">
        <v>0</v>
      </c>
      <c r="E49" s="246">
        <v>0</v>
      </c>
      <c r="F49" s="247">
        <f>D49*E49</f>
        <v>0</v>
      </c>
      <c r="G49" s="248">
        <f>F49*$D$4</f>
        <v>0</v>
      </c>
      <c r="H49" s="249"/>
      <c r="I49" s="249"/>
      <c r="J49" s="431" t="s">
        <v>285</v>
      </c>
      <c r="K49" s="432"/>
      <c r="L49" s="433"/>
      <c r="M49" s="273">
        <f>Q19/8</f>
        <v>27</v>
      </c>
      <c r="N49" s="273"/>
      <c r="O49" s="273"/>
      <c r="P49" s="274"/>
      <c r="Q49" s="249"/>
      <c r="R49" s="313"/>
      <c r="S49" s="313"/>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30.75" customHeight="1">
      <c r="A50"/>
      <c r="B50" s="250" t="s">
        <v>286</v>
      </c>
      <c r="C50" s="244" t="s">
        <v>40</v>
      </c>
      <c r="D50" s="251">
        <v>0</v>
      </c>
      <c r="E50" s="252">
        <v>0</v>
      </c>
      <c r="F50" s="253">
        <f>D50*E50</f>
        <v>0</v>
      </c>
      <c r="G50" s="248">
        <f t="shared" ref="G50:G53" si="10">F50*$D$4</f>
        <v>0</v>
      </c>
      <c r="H50" s="249"/>
      <c r="I50" s="249"/>
      <c r="J50" s="434" t="s">
        <v>287</v>
      </c>
      <c r="K50" s="435"/>
      <c r="L50" s="436"/>
      <c r="M50" s="275" t="s">
        <v>288</v>
      </c>
      <c r="N50" s="275"/>
      <c r="O50" s="275" t="s">
        <v>289</v>
      </c>
      <c r="P50" s="276"/>
      <c r="Q50" s="249"/>
      <c r="R50" s="313"/>
      <c r="S50" s="313"/>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30.75" customHeight="1">
      <c r="A51"/>
      <c r="B51" s="250" t="s">
        <v>290</v>
      </c>
      <c r="C51" s="244" t="s">
        <v>40</v>
      </c>
      <c r="D51" s="251">
        <v>0</v>
      </c>
      <c r="E51" s="252">
        <v>0</v>
      </c>
      <c r="F51" s="253">
        <f>D51*E51</f>
        <v>0</v>
      </c>
      <c r="G51" s="248">
        <f t="shared" si="10"/>
        <v>0</v>
      </c>
      <c r="H51" s="249"/>
      <c r="I51" s="249"/>
      <c r="J51" s="418"/>
      <c r="K51" s="419"/>
      <c r="L51" s="420"/>
      <c r="M51" s="277">
        <f>R27+R45+F54</f>
        <v>5632</v>
      </c>
      <c r="N51" s="278"/>
      <c r="O51" s="279">
        <f>S27+S45+G54</f>
        <v>20500.48</v>
      </c>
      <c r="P51" s="280"/>
      <c r="Q51" s="249"/>
      <c r="R51" s="313"/>
      <c r="S51" s="313"/>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c r="A52"/>
      <c r="B52" s="250" t="s">
        <v>291</v>
      </c>
      <c r="C52" s="244" t="s">
        <v>40</v>
      </c>
      <c r="D52" s="251">
        <v>0</v>
      </c>
      <c r="E52" s="252">
        <v>0</v>
      </c>
      <c r="F52" s="253">
        <f>D52*E52</f>
        <v>0</v>
      </c>
      <c r="G52" s="248">
        <f t="shared" si="10"/>
        <v>0</v>
      </c>
      <c r="H52" s="249"/>
      <c r="I52" s="249"/>
      <c r="Q52" s="249"/>
      <c r="R52" s="313"/>
      <c r="S52" s="313"/>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c r="A53"/>
      <c r="B53" s="254" t="s">
        <v>292</v>
      </c>
      <c r="C53" s="244" t="s">
        <v>40</v>
      </c>
      <c r="D53" s="255">
        <v>0</v>
      </c>
      <c r="E53" s="256">
        <v>0</v>
      </c>
      <c r="F53" s="257">
        <f>D53*E53</f>
        <v>0</v>
      </c>
      <c r="G53" s="258">
        <f t="shared" si="10"/>
        <v>0</v>
      </c>
      <c r="H53" s="249"/>
      <c r="I53" s="249"/>
      <c r="Q53" s="249"/>
      <c r="R53" s="313"/>
      <c r="S53" s="31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c r="A54"/>
      <c r="B54" s="421" t="s">
        <v>293</v>
      </c>
      <c r="C54" s="422"/>
      <c r="D54" s="422"/>
      <c r="E54" s="423"/>
      <c r="F54" s="259">
        <f>SUM(F49:F53)</f>
        <v>0</v>
      </c>
      <c r="G54" s="260">
        <f>SUM(G49:G53)</f>
        <v>0</v>
      </c>
      <c r="H54" s="249"/>
      <c r="I54" s="249"/>
      <c r="Q54" s="249"/>
      <c r="R54" s="313"/>
      <c r="S54" s="313"/>
      <c r="Y54" s="314"/>
      <c r="AA54" s="31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c r="A55"/>
      <c r="Y55" s="314"/>
      <c r="AA55" s="314"/>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c r="A56"/>
      <c r="B56" s="261" t="s">
        <v>294</v>
      </c>
      <c r="Y56" s="314"/>
      <c r="AA56" s="314"/>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c r="A57"/>
      <c r="Y57" s="314"/>
      <c r="AA57" s="314"/>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c r="A58"/>
      <c r="Y58" s="314"/>
      <c r="AA58" s="314"/>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c r="A59"/>
      <c r="Y59" s="314"/>
      <c r="AA59" s="314"/>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c r="A60"/>
      <c r="Y60" s="314"/>
      <c r="AA60" s="314"/>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c r="A61"/>
      <c r="Y61" s="314"/>
      <c r="AA61" s="314"/>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c r="A62"/>
      <c r="Y62" s="314"/>
      <c r="AA62" s="314"/>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c r="A63"/>
      <c r="B63"/>
      <c r="C63"/>
      <c r="D63"/>
      <c r="E63"/>
      <c r="F63"/>
      <c r="G63"/>
      <c r="H63"/>
      <c r="I63"/>
      <c r="J63"/>
      <c r="K63"/>
      <c r="L63"/>
      <c r="M63"/>
      <c r="N63"/>
      <c r="O63"/>
      <c r="P63"/>
      <c r="Q63"/>
      <c r="R63"/>
      <c r="S63"/>
      <c r="T63"/>
      <c r="U63"/>
      <c r="V63"/>
      <c r="W63"/>
      <c r="X63"/>
      <c r="Y63" s="314"/>
      <c r="AA63" s="314"/>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c r="A64"/>
      <c r="B64"/>
      <c r="C64"/>
      <c r="D64"/>
      <c r="E64"/>
      <c r="F64"/>
      <c r="G64"/>
      <c r="H64"/>
      <c r="I64"/>
      <c r="J64"/>
      <c r="K64"/>
      <c r="L64"/>
      <c r="M64"/>
      <c r="N64"/>
      <c r="O64"/>
      <c r="P64"/>
      <c r="Q64"/>
      <c r="R64"/>
      <c r="S64"/>
      <c r="T64"/>
      <c r="U64"/>
      <c r="V64"/>
      <c r="W64"/>
      <c r="X64"/>
      <c r="Y64" s="314"/>
      <c r="AA64" s="31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c r="A65"/>
      <c r="B65"/>
      <c r="C65"/>
      <c r="D65"/>
      <c r="E65"/>
      <c r="F65"/>
      <c r="G65"/>
      <c r="H65"/>
      <c r="I65"/>
      <c r="J65"/>
      <c r="K65"/>
      <c r="L65"/>
      <c r="M65"/>
      <c r="N65"/>
      <c r="O65"/>
      <c r="P65"/>
      <c r="Q65"/>
      <c r="R65"/>
      <c r="S65"/>
      <c r="T65"/>
      <c r="U65"/>
      <c r="V65"/>
      <c r="W65"/>
      <c r="X65"/>
      <c r="Y65" s="314"/>
      <c r="AA65" s="314"/>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c r="A66"/>
      <c r="B66"/>
      <c r="C66"/>
      <c r="D66"/>
      <c r="E66"/>
      <c r="F66"/>
      <c r="G66"/>
      <c r="H66"/>
      <c r="I66"/>
      <c r="J66"/>
      <c r="K66"/>
      <c r="L66"/>
      <c r="M66"/>
      <c r="N66"/>
      <c r="O66"/>
      <c r="P66"/>
      <c r="Q66"/>
      <c r="R66"/>
      <c r="S66"/>
      <c r="T66"/>
      <c r="U66"/>
      <c r="V66"/>
      <c r="W66"/>
      <c r="X66"/>
      <c r="Y66" s="314"/>
      <c r="AA66" s="314"/>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c r="A67"/>
      <c r="B67"/>
      <c r="C67"/>
      <c r="D67"/>
      <c r="E67"/>
      <c r="F67"/>
      <c r="G67"/>
      <c r="H67"/>
      <c r="I67"/>
      <c r="J67"/>
      <c r="K67"/>
      <c r="L67"/>
      <c r="M67"/>
      <c r="N67"/>
      <c r="O67"/>
      <c r="P67"/>
      <c r="Q67"/>
      <c r="R67"/>
      <c r="S67"/>
      <c r="T67"/>
      <c r="U67"/>
      <c r="V67"/>
      <c r="W67"/>
      <c r="X67"/>
      <c r="Y67" s="314"/>
      <c r="AA67" s="314"/>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c r="A68"/>
      <c r="B68"/>
      <c r="C68"/>
      <c r="D68"/>
      <c r="E68"/>
      <c r="F68"/>
      <c r="G68"/>
      <c r="H68"/>
      <c r="I68"/>
      <c r="J68"/>
      <c r="K68"/>
      <c r="L68"/>
      <c r="M68"/>
      <c r="N68"/>
      <c r="O68"/>
      <c r="P68"/>
      <c r="Q68"/>
      <c r="R68"/>
      <c r="S68"/>
      <c r="T68"/>
      <c r="U68"/>
      <c r="V68"/>
      <c r="W68"/>
      <c r="X68"/>
      <c r="Y68" s="314"/>
      <c r="AA68" s="314"/>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c r="A69"/>
      <c r="B69"/>
      <c r="C69"/>
      <c r="D69"/>
      <c r="E69"/>
      <c r="F69"/>
      <c r="G69"/>
      <c r="H69"/>
      <c r="I69"/>
      <c r="J69"/>
      <c r="K69"/>
      <c r="L69"/>
      <c r="M69"/>
      <c r="N69"/>
      <c r="O69"/>
      <c r="P69"/>
      <c r="Q69"/>
      <c r="R69"/>
      <c r="S69"/>
      <c r="T69"/>
      <c r="U69"/>
      <c r="V69"/>
      <c r="W69"/>
      <c r="X69"/>
      <c r="Y69" s="314"/>
      <c r="AA69" s="314"/>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c r="A70"/>
      <c r="B70"/>
      <c r="C70"/>
      <c r="D70"/>
      <c r="E70"/>
      <c r="F70"/>
      <c r="G70"/>
      <c r="H70"/>
      <c r="I70"/>
      <c r="J70"/>
      <c r="K70"/>
      <c r="L70"/>
      <c r="M70"/>
      <c r="N70"/>
      <c r="O70"/>
      <c r="P70"/>
      <c r="Q70"/>
      <c r="R70"/>
      <c r="S70"/>
      <c r="T70"/>
      <c r="U70"/>
      <c r="V70"/>
      <c r="W70"/>
      <c r="X70"/>
      <c r="Y70" s="314"/>
      <c r="AA70" s="314"/>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c r="A71"/>
      <c r="B71"/>
      <c r="C71"/>
      <c r="D71"/>
      <c r="E71"/>
      <c r="F71"/>
      <c r="G71"/>
      <c r="H71"/>
      <c r="I71"/>
      <c r="J71"/>
      <c r="K71"/>
      <c r="L71"/>
      <c r="M71"/>
      <c r="N71"/>
      <c r="O71"/>
      <c r="P71"/>
      <c r="Q71"/>
      <c r="R71"/>
      <c r="S71"/>
      <c r="T71"/>
      <c r="U71"/>
      <c r="V71"/>
      <c r="W71"/>
      <c r="X71"/>
      <c r="Y71" s="314"/>
      <c r="AA71" s="314"/>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c r="A72"/>
      <c r="B72"/>
      <c r="C72"/>
      <c r="D72"/>
      <c r="E72"/>
      <c r="F72"/>
      <c r="G72"/>
      <c r="H72"/>
      <c r="I72"/>
      <c r="J72"/>
      <c r="K72"/>
      <c r="L72"/>
      <c r="M72"/>
      <c r="N72"/>
      <c r="O72"/>
      <c r="P72"/>
      <c r="Q72"/>
      <c r="R72"/>
      <c r="S72"/>
      <c r="T72"/>
      <c r="U72"/>
      <c r="V72"/>
      <c r="W72"/>
      <c r="X72"/>
      <c r="Y72" s="314"/>
      <c r="AA72" s="314"/>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c r="A73"/>
      <c r="B73"/>
      <c r="C73"/>
      <c r="D73"/>
      <c r="E73"/>
      <c r="F73"/>
      <c r="G73"/>
      <c r="H73"/>
      <c r="I73"/>
      <c r="J73"/>
      <c r="K73"/>
      <c r="L73"/>
      <c r="M73"/>
      <c r="N73"/>
      <c r="O73"/>
      <c r="P73"/>
      <c r="Q73"/>
      <c r="R73"/>
      <c r="S73"/>
      <c r="T73"/>
      <c r="U73"/>
      <c r="V73"/>
      <c r="W73"/>
      <c r="X73"/>
      <c r="Y73" s="314"/>
      <c r="AA73" s="314"/>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c r="A74"/>
      <c r="B74"/>
      <c r="C74"/>
      <c r="D74"/>
      <c r="E74"/>
      <c r="F74"/>
      <c r="G74"/>
      <c r="H74"/>
      <c r="I74"/>
      <c r="J74"/>
      <c r="K74"/>
      <c r="L74"/>
      <c r="M74"/>
      <c r="N74"/>
      <c r="O74"/>
      <c r="P74"/>
      <c r="Q74"/>
      <c r="R74"/>
      <c r="S74"/>
      <c r="T74"/>
      <c r="U74"/>
      <c r="V74"/>
      <c r="W74"/>
      <c r="X74"/>
      <c r="Y74" s="314"/>
      <c r="AA74" s="31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c r="A75"/>
      <c r="B75"/>
      <c r="C75"/>
      <c r="D75"/>
      <c r="E75"/>
      <c r="F75"/>
      <c r="G75"/>
      <c r="H75"/>
      <c r="I75"/>
      <c r="J75"/>
      <c r="K75"/>
      <c r="L75"/>
      <c r="M75"/>
      <c r="N75"/>
      <c r="O75"/>
      <c r="P75"/>
      <c r="Q75"/>
      <c r="R75"/>
      <c r="S75"/>
      <c r="T75"/>
      <c r="U75"/>
      <c r="V75"/>
      <c r="W75"/>
      <c r="X75"/>
      <c r="Y75" s="314"/>
      <c r="AA75" s="314"/>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c r="A76"/>
      <c r="B76"/>
      <c r="C76"/>
      <c r="D76"/>
      <c r="E76"/>
      <c r="F76"/>
      <c r="G76"/>
      <c r="H76"/>
      <c r="I76"/>
      <c r="J76"/>
      <c r="K76"/>
      <c r="L76"/>
      <c r="M76"/>
      <c r="N76"/>
      <c r="O76"/>
      <c r="P76"/>
      <c r="Q76"/>
      <c r="R76"/>
      <c r="S76"/>
      <c r="T76"/>
      <c r="U76"/>
      <c r="V76"/>
      <c r="W76"/>
      <c r="X76"/>
      <c r="Y76" s="314"/>
      <c r="AA76" s="314"/>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c r="A77"/>
      <c r="B77"/>
      <c r="C77"/>
      <c r="D77"/>
      <c r="E77"/>
      <c r="F77"/>
      <c r="G77"/>
      <c r="H77"/>
      <c r="I77"/>
      <c r="J77"/>
      <c r="K77"/>
      <c r="L77"/>
      <c r="M77"/>
      <c r="N77"/>
      <c r="O77"/>
      <c r="P77"/>
      <c r="Q77"/>
      <c r="R77"/>
      <c r="S77"/>
      <c r="T77"/>
      <c r="U77"/>
      <c r="V77"/>
      <c r="W77"/>
      <c r="X77"/>
      <c r="Y77" s="314"/>
      <c r="AA77" s="314"/>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c r="A78"/>
      <c r="B78"/>
      <c r="C78"/>
      <c r="D78"/>
      <c r="E78"/>
      <c r="F78"/>
      <c r="G78"/>
      <c r="H78"/>
      <c r="I78"/>
      <c r="J78"/>
      <c r="K78"/>
      <c r="L78"/>
      <c r="M78"/>
      <c r="N78"/>
      <c r="O78"/>
      <c r="P78"/>
      <c r="Q78"/>
      <c r="R78"/>
      <c r="S78"/>
      <c r="T78"/>
      <c r="U78"/>
      <c r="V78"/>
      <c r="W78"/>
      <c r="X78"/>
      <c r="Y78" s="314"/>
      <c r="AA78" s="314"/>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c r="A79"/>
      <c r="B79"/>
      <c r="C79"/>
      <c r="D79"/>
      <c r="E79"/>
      <c r="F79"/>
      <c r="G79"/>
      <c r="H79"/>
      <c r="I79"/>
      <c r="J79"/>
      <c r="K79"/>
      <c r="L79"/>
      <c r="M79"/>
      <c r="N79"/>
      <c r="O79"/>
      <c r="P79"/>
      <c r="Q79"/>
      <c r="R79"/>
      <c r="S79"/>
      <c r="T79"/>
      <c r="U79"/>
      <c r="V79"/>
      <c r="W79"/>
      <c r="X79"/>
      <c r="Y79" s="314"/>
      <c r="AA79" s="314"/>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c r="A80"/>
      <c r="B80"/>
      <c r="C80"/>
      <c r="D80"/>
      <c r="E80"/>
      <c r="F80"/>
      <c r="G80"/>
      <c r="H80"/>
      <c r="I80"/>
      <c r="J80"/>
      <c r="K80"/>
      <c r="L80"/>
      <c r="M80"/>
      <c r="N80"/>
      <c r="O80"/>
      <c r="P80"/>
      <c r="Q80"/>
      <c r="R80"/>
      <c r="S80"/>
      <c r="T80"/>
      <c r="U80"/>
      <c r="V80"/>
      <c r="W80"/>
      <c r="X80"/>
      <c r="Y80" s="314"/>
      <c r="AA80" s="314"/>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c r="A81"/>
      <c r="B81"/>
      <c r="C81"/>
      <c r="D81"/>
      <c r="E81"/>
      <c r="F81"/>
      <c r="G81"/>
      <c r="H81"/>
      <c r="I81"/>
      <c r="J81"/>
      <c r="K81"/>
      <c r="L81"/>
      <c r="M81"/>
      <c r="N81"/>
      <c r="O81"/>
      <c r="P81"/>
      <c r="Q81"/>
      <c r="R81"/>
      <c r="S81"/>
      <c r="T81"/>
      <c r="U81"/>
      <c r="V81"/>
      <c r="W81"/>
      <c r="X81"/>
      <c r="Y81" s="314"/>
      <c r="AA81" s="314"/>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c r="A82"/>
      <c r="B82"/>
      <c r="C82"/>
      <c r="D82"/>
      <c r="E82"/>
      <c r="F82"/>
      <c r="G82"/>
      <c r="H82"/>
      <c r="I82"/>
      <c r="J82"/>
      <c r="K82"/>
      <c r="L82"/>
      <c r="M82"/>
      <c r="N82"/>
      <c r="O82"/>
      <c r="P82"/>
      <c r="Q82"/>
      <c r="R82"/>
      <c r="S82"/>
      <c r="T82"/>
      <c r="U82"/>
      <c r="V82"/>
      <c r="W82"/>
      <c r="X82"/>
      <c r="Y82" s="314"/>
      <c r="AA82" s="314"/>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sheetData>
  <mergeCells count="23">
    <mergeCell ref="J51:L51"/>
    <mergeCell ref="B54:E54"/>
    <mergeCell ref="D20:P26"/>
    <mergeCell ref="P41:Q41"/>
    <mergeCell ref="P42:Q42"/>
    <mergeCell ref="B47:G47"/>
    <mergeCell ref="J49:L49"/>
    <mergeCell ref="J50:L50"/>
    <mergeCell ref="H35:O35"/>
    <mergeCell ref="H36:O36"/>
    <mergeCell ref="H37:O37"/>
    <mergeCell ref="H38:O38"/>
    <mergeCell ref="B40:S40"/>
    <mergeCell ref="H30:O30"/>
    <mergeCell ref="H31:O31"/>
    <mergeCell ref="H32:O32"/>
    <mergeCell ref="H33:O33"/>
    <mergeCell ref="H34:O34"/>
    <mergeCell ref="B2:T2"/>
    <mergeCell ref="D5:E5"/>
    <mergeCell ref="F5:G5"/>
    <mergeCell ref="H5:M5"/>
    <mergeCell ref="H29:O29"/>
  </mergeCells>
  <conditionalFormatting sqref="E30:E37">
    <cfRule type="cellIs" dxfId="2" priority="1" operator="greaterThan">
      <formula>0</formula>
    </cfRule>
    <cfRule type="cellIs" dxfId="1" priority="2" operator="equal">
      <formula>0</formula>
    </cfRule>
    <cfRule type="cellIs" dxfId="0" priority="3" operator="lessThan">
      <formula>0</formula>
    </cfRule>
  </conditionalFormatting>
  <pageMargins left="0.7" right="0.7" top="0.75" bottom="0.75" header="0.3" footer="0.3"/>
  <pageSetup orientation="portrait" horizontalDpi="300" verticalDpi="300"/>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0000000}">
          <x14:formula1>
            <xm:f>Lookups!$J$76:$J$77</xm:f>
          </x14:formula1>
          <xm:sqref>C3</xm:sqref>
        </x14:dataValidation>
        <x14:dataValidation type="list" allowBlank="1" showInputMessage="1" showErrorMessage="1" xr:uid="{00000000-0002-0000-0200-000001000000}">
          <x14:formula1>
            <xm:f>Lookups!$A$82:$A$85</xm:f>
          </x14:formula1>
          <xm:sqref>C4:C5</xm:sqref>
        </x14:dataValidation>
        <x14:dataValidation type="list" allowBlank="1" showInputMessage="1" showErrorMessage="1" xr:uid="{00000000-0002-0000-0200-000002000000}">
          <x14:formula1>
            <xm:f>Lookups!$D$82:$D$84</xm:f>
          </x14:formula1>
          <xm:sqref>C49:C53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3"/>
  <sheetViews>
    <sheetView workbookViewId="0">
      <selection activeCell="B9" sqref="B9"/>
    </sheetView>
  </sheetViews>
  <sheetFormatPr defaultColWidth="9" defaultRowHeight="15"/>
  <cols>
    <col min="1" max="1" width="35.140625" customWidth="1"/>
    <col min="2" max="2" width="37.140625" customWidth="1"/>
    <col min="3" max="11" width="3.85546875" customWidth="1"/>
    <col min="12" max="14" width="4.85546875" customWidth="1"/>
  </cols>
  <sheetData>
    <row r="1" spans="1:14">
      <c r="A1" s="154" t="s">
        <v>295</v>
      </c>
      <c r="B1" s="155" t="s">
        <v>296</v>
      </c>
      <c r="C1" s="156" t="s">
        <v>297</v>
      </c>
      <c r="D1" s="156" t="s">
        <v>298</v>
      </c>
      <c r="E1" s="156" t="s">
        <v>299</v>
      </c>
      <c r="F1" s="156" t="s">
        <v>300</v>
      </c>
      <c r="G1" s="156" t="s">
        <v>301</v>
      </c>
      <c r="H1" s="156" t="s">
        <v>302</v>
      </c>
      <c r="I1" s="156" t="s">
        <v>303</v>
      </c>
      <c r="J1" s="156" t="s">
        <v>304</v>
      </c>
      <c r="K1" s="156" t="s">
        <v>305</v>
      </c>
      <c r="L1" s="156" t="s">
        <v>306</v>
      </c>
      <c r="M1" s="156" t="s">
        <v>307</v>
      </c>
      <c r="N1" s="156" t="s">
        <v>308</v>
      </c>
    </row>
    <row r="2" spans="1:14" ht="30">
      <c r="A2" s="157" t="s">
        <v>309</v>
      </c>
      <c r="B2" s="158"/>
      <c r="C2" s="159"/>
      <c r="D2" s="159"/>
      <c r="E2" s="159"/>
      <c r="F2" s="159"/>
      <c r="G2" s="159"/>
      <c r="H2" s="159"/>
      <c r="I2" s="159"/>
      <c r="J2" s="159"/>
      <c r="K2" s="159"/>
      <c r="L2" s="159"/>
      <c r="M2" s="159"/>
      <c r="N2" s="159"/>
    </row>
    <row r="3" spans="1:14" ht="33">
      <c r="A3" s="160" t="s">
        <v>310</v>
      </c>
      <c r="B3" s="158" t="s">
        <v>311</v>
      </c>
      <c r="C3" s="159" t="s">
        <v>312</v>
      </c>
      <c r="D3" s="159"/>
      <c r="E3" s="159"/>
      <c r="F3" s="159"/>
      <c r="G3" s="159"/>
      <c r="H3" s="159"/>
      <c r="I3" s="159"/>
      <c r="J3" s="159"/>
      <c r="K3" s="159"/>
      <c r="L3" s="159"/>
      <c r="M3" s="159"/>
      <c r="N3" s="159"/>
    </row>
    <row r="4" spans="1:14" ht="16.5">
      <c r="A4" s="160" t="s">
        <v>313</v>
      </c>
      <c r="B4" s="161" t="s">
        <v>314</v>
      </c>
      <c r="C4" s="159" t="s">
        <v>312</v>
      </c>
      <c r="D4" s="159"/>
      <c r="E4" s="159"/>
      <c r="F4" s="159"/>
      <c r="G4" s="159"/>
      <c r="H4" s="159"/>
      <c r="I4" s="159"/>
      <c r="J4" s="159"/>
      <c r="K4" s="159"/>
      <c r="L4" s="159"/>
      <c r="M4" s="159"/>
      <c r="N4" s="159"/>
    </row>
    <row r="5" spans="1:14" ht="16.5">
      <c r="A5" s="160" t="s">
        <v>315</v>
      </c>
      <c r="B5" s="161" t="s">
        <v>316</v>
      </c>
      <c r="C5" s="159" t="s">
        <v>312</v>
      </c>
      <c r="D5" s="159" t="s">
        <v>312</v>
      </c>
      <c r="E5" s="159"/>
      <c r="F5" s="159"/>
      <c r="G5" s="159"/>
      <c r="H5" s="159"/>
      <c r="I5" s="159"/>
      <c r="J5" s="159"/>
      <c r="K5" s="159"/>
      <c r="L5" s="159"/>
      <c r="M5" s="159"/>
      <c r="N5" s="159"/>
    </row>
    <row r="6" spans="1:14" ht="33">
      <c r="A6" s="160" t="s">
        <v>317</v>
      </c>
      <c r="B6" s="158" t="s">
        <v>318</v>
      </c>
      <c r="C6" s="159" t="s">
        <v>312</v>
      </c>
      <c r="D6" s="159"/>
      <c r="E6" s="159"/>
      <c r="F6" s="159"/>
      <c r="G6" s="159"/>
      <c r="H6" s="159"/>
      <c r="I6" s="159"/>
      <c r="J6" s="159"/>
      <c r="K6" s="159"/>
      <c r="L6" s="159"/>
      <c r="M6" s="159"/>
      <c r="N6" s="159"/>
    </row>
    <row r="7" spans="1:14" ht="16.5">
      <c r="A7" s="162" t="s">
        <v>319</v>
      </c>
      <c r="B7" s="163"/>
      <c r="C7" s="164"/>
      <c r="D7" s="164"/>
      <c r="E7" s="164"/>
      <c r="F7" s="164"/>
      <c r="G7" s="164"/>
      <c r="H7" s="164"/>
      <c r="I7" s="164"/>
      <c r="J7" s="164"/>
      <c r="K7" s="164"/>
      <c r="L7" s="164"/>
      <c r="M7" s="164"/>
      <c r="N7" s="164"/>
    </row>
    <row r="8" spans="1:14" ht="33">
      <c r="A8" s="165" t="s">
        <v>320</v>
      </c>
      <c r="B8" s="166" t="s">
        <v>321</v>
      </c>
      <c r="C8" s="164"/>
      <c r="D8" s="164" t="s">
        <v>312</v>
      </c>
      <c r="E8" s="167" t="s">
        <v>312</v>
      </c>
      <c r="F8" s="167"/>
      <c r="G8" s="164"/>
      <c r="H8" s="164"/>
      <c r="I8" s="164"/>
      <c r="J8" s="164"/>
      <c r="K8" s="164"/>
      <c r="L8" s="164"/>
      <c r="M8" s="164"/>
      <c r="N8" s="164"/>
    </row>
    <row r="9" spans="1:14" ht="49.5">
      <c r="A9" s="165" t="s">
        <v>322</v>
      </c>
      <c r="B9" s="168" t="s">
        <v>323</v>
      </c>
      <c r="C9" s="164"/>
      <c r="D9" s="164"/>
      <c r="E9" s="169"/>
      <c r="F9" s="164" t="s">
        <v>312</v>
      </c>
      <c r="G9" s="164" t="s">
        <v>312</v>
      </c>
      <c r="H9" s="164"/>
      <c r="I9" s="164"/>
      <c r="J9" s="164"/>
      <c r="K9" s="164"/>
      <c r="L9" s="164"/>
      <c r="M9" s="164"/>
      <c r="N9" s="164"/>
    </row>
    <row r="10" spans="1:14" ht="16.5">
      <c r="A10" s="170" t="s">
        <v>212</v>
      </c>
      <c r="B10" s="171"/>
      <c r="C10" s="172"/>
      <c r="D10" s="172"/>
      <c r="E10" s="173"/>
      <c r="F10" s="173"/>
      <c r="G10" s="172"/>
      <c r="H10" s="172"/>
      <c r="I10" s="172"/>
      <c r="J10" s="172"/>
      <c r="K10" s="172"/>
      <c r="L10" s="172"/>
      <c r="M10" s="172"/>
      <c r="N10" s="172"/>
    </row>
    <row r="11" spans="1:14" ht="16.5">
      <c r="A11" s="174" t="s">
        <v>324</v>
      </c>
      <c r="B11" s="171" t="s">
        <v>325</v>
      </c>
      <c r="C11" s="172"/>
      <c r="D11" s="172"/>
      <c r="E11" s="173"/>
      <c r="F11" s="173"/>
      <c r="G11" s="173"/>
      <c r="H11" s="172" t="s">
        <v>312</v>
      </c>
      <c r="I11" s="172"/>
      <c r="J11" s="172"/>
      <c r="K11" s="172"/>
      <c r="L11" s="172"/>
      <c r="M11" s="172"/>
      <c r="N11" s="172"/>
    </row>
    <row r="12" spans="1:14" ht="16.5">
      <c r="A12" s="174" t="s">
        <v>326</v>
      </c>
      <c r="B12" s="171" t="s">
        <v>325</v>
      </c>
      <c r="C12" s="172"/>
      <c r="D12" s="172"/>
      <c r="E12" s="173"/>
      <c r="F12" s="173"/>
      <c r="G12" s="173"/>
      <c r="H12" s="172"/>
      <c r="I12" s="172" t="s">
        <v>312</v>
      </c>
      <c r="J12" s="172"/>
      <c r="K12" s="172"/>
      <c r="L12" s="172"/>
      <c r="M12" s="172"/>
      <c r="N12" s="172"/>
    </row>
    <row r="13" spans="1:14" ht="16.5">
      <c r="A13" s="174" t="s">
        <v>327</v>
      </c>
      <c r="B13" s="171" t="s">
        <v>325</v>
      </c>
      <c r="C13" s="172"/>
      <c r="D13" s="172"/>
      <c r="E13" s="173"/>
      <c r="F13" s="173"/>
      <c r="G13" s="173"/>
      <c r="H13" s="172"/>
      <c r="I13" s="172"/>
      <c r="J13" s="172" t="s">
        <v>312</v>
      </c>
      <c r="K13" s="172"/>
      <c r="L13" s="172"/>
      <c r="M13" s="172"/>
      <c r="N13" s="172"/>
    </row>
    <row r="14" spans="1:14" ht="16.5">
      <c r="A14" s="175" t="s">
        <v>328</v>
      </c>
      <c r="B14" s="176"/>
      <c r="C14" s="177"/>
      <c r="D14" s="177"/>
      <c r="E14" s="178"/>
      <c r="F14" s="178"/>
      <c r="G14" s="177"/>
      <c r="H14" s="177"/>
      <c r="I14" s="177"/>
      <c r="J14" s="177"/>
      <c r="K14" s="177"/>
      <c r="L14" s="177"/>
      <c r="M14" s="177"/>
      <c r="N14" s="177"/>
    </row>
    <row r="15" spans="1:14" ht="16.5">
      <c r="A15" s="179" t="s">
        <v>329</v>
      </c>
      <c r="B15" s="176" t="s">
        <v>325</v>
      </c>
      <c r="C15" s="177"/>
      <c r="D15" s="177"/>
      <c r="E15" s="178"/>
      <c r="F15" s="178"/>
      <c r="G15" s="177"/>
      <c r="H15" s="177"/>
      <c r="I15" s="177"/>
      <c r="J15" s="177"/>
      <c r="K15" s="177" t="s">
        <v>312</v>
      </c>
      <c r="L15" s="177"/>
      <c r="M15" s="177"/>
      <c r="N15" s="177"/>
    </row>
    <row r="16" spans="1:14" ht="16.5">
      <c r="A16" s="179" t="s">
        <v>330</v>
      </c>
      <c r="B16" s="176" t="s">
        <v>331</v>
      </c>
      <c r="C16" s="177"/>
      <c r="D16" s="177"/>
      <c r="E16" s="178"/>
      <c r="F16" s="178"/>
      <c r="G16" s="177"/>
      <c r="H16" s="177"/>
      <c r="I16" s="177"/>
      <c r="J16" s="177"/>
      <c r="K16" s="177" t="s">
        <v>312</v>
      </c>
      <c r="L16" s="177"/>
      <c r="M16" s="177"/>
      <c r="N16" s="177"/>
    </row>
    <row r="17" spans="1:14" ht="16.5">
      <c r="A17" s="179" t="s">
        <v>332</v>
      </c>
      <c r="B17" s="176"/>
      <c r="C17" s="177"/>
      <c r="D17" s="177"/>
      <c r="E17" s="178"/>
      <c r="F17" s="178"/>
      <c r="G17" s="177"/>
      <c r="H17" s="177"/>
      <c r="I17" s="177"/>
      <c r="J17" s="177"/>
      <c r="K17" s="177" t="s">
        <v>312</v>
      </c>
      <c r="L17" s="177"/>
      <c r="M17" s="177"/>
      <c r="N17" s="177"/>
    </row>
    <row r="18" spans="1:14" ht="16.5">
      <c r="A18" s="157" t="s">
        <v>333</v>
      </c>
      <c r="B18" s="158"/>
      <c r="C18" s="159"/>
      <c r="D18" s="159"/>
      <c r="E18" s="180"/>
      <c r="F18" s="180"/>
      <c r="G18" s="159"/>
      <c r="H18" s="159"/>
      <c r="I18" s="159"/>
      <c r="J18" s="159"/>
      <c r="K18" s="159"/>
      <c r="L18" s="159"/>
      <c r="M18" s="159"/>
      <c r="N18" s="159"/>
    </row>
    <row r="19" spans="1:14" ht="33">
      <c r="A19" s="160" t="s">
        <v>334</v>
      </c>
      <c r="B19" s="158" t="s">
        <v>335</v>
      </c>
      <c r="C19" s="159" t="s">
        <v>312</v>
      </c>
      <c r="D19" s="159" t="s">
        <v>312</v>
      </c>
      <c r="E19" s="159" t="s">
        <v>312</v>
      </c>
      <c r="F19" s="159" t="s">
        <v>312</v>
      </c>
      <c r="G19" s="159" t="s">
        <v>312</v>
      </c>
      <c r="H19" s="159" t="s">
        <v>312</v>
      </c>
      <c r="I19" s="159" t="s">
        <v>312</v>
      </c>
      <c r="J19" s="159" t="s">
        <v>312</v>
      </c>
      <c r="K19" s="159" t="s">
        <v>312</v>
      </c>
      <c r="L19" s="159"/>
      <c r="M19" s="159"/>
      <c r="N19" s="159"/>
    </row>
    <row r="20" spans="1:14" ht="16.5">
      <c r="A20" s="160" t="s">
        <v>336</v>
      </c>
      <c r="B20" s="158" t="s">
        <v>337</v>
      </c>
      <c r="C20" s="159" t="s">
        <v>312</v>
      </c>
      <c r="D20" s="159" t="s">
        <v>312</v>
      </c>
      <c r="E20" s="159" t="s">
        <v>312</v>
      </c>
      <c r="F20" s="159" t="s">
        <v>312</v>
      </c>
      <c r="G20" s="159" t="s">
        <v>312</v>
      </c>
      <c r="H20" s="159" t="s">
        <v>312</v>
      </c>
      <c r="I20" s="159" t="s">
        <v>312</v>
      </c>
      <c r="J20" s="159" t="s">
        <v>312</v>
      </c>
      <c r="K20" s="159" t="s">
        <v>312</v>
      </c>
      <c r="L20" s="159"/>
      <c r="M20" s="159"/>
      <c r="N20" s="159"/>
    </row>
    <row r="21" spans="1:14" ht="16.5">
      <c r="A21" s="181" t="s">
        <v>242</v>
      </c>
      <c r="B21" s="171"/>
      <c r="C21" s="172"/>
      <c r="D21" s="172"/>
      <c r="E21" s="173"/>
      <c r="F21" s="173"/>
      <c r="G21" s="172"/>
      <c r="H21" s="172"/>
      <c r="I21" s="172"/>
      <c r="J21" s="172"/>
      <c r="K21" s="172"/>
      <c r="L21" s="172"/>
      <c r="M21" s="172"/>
      <c r="N21" s="172"/>
    </row>
    <row r="22" spans="1:14" ht="16.5">
      <c r="A22" s="181" t="s">
        <v>338</v>
      </c>
      <c r="B22" s="171"/>
      <c r="C22" s="172"/>
      <c r="D22" s="172"/>
      <c r="E22" s="173"/>
      <c r="F22" s="173"/>
      <c r="G22" s="172"/>
      <c r="H22" s="172"/>
      <c r="I22" s="172"/>
      <c r="J22" s="172"/>
      <c r="K22" s="172"/>
      <c r="L22" s="172"/>
      <c r="M22" s="172"/>
      <c r="N22" s="172"/>
    </row>
    <row r="23" spans="1:14">
      <c r="A23" s="182"/>
      <c r="B23" s="183"/>
      <c r="C23" s="184"/>
      <c r="D23" s="184"/>
      <c r="E23" s="184"/>
      <c r="F23" s="184"/>
      <c r="G23" s="184"/>
      <c r="H23" s="184"/>
      <c r="I23" s="184"/>
      <c r="J23" s="184"/>
      <c r="K23" s="184"/>
      <c r="L23" s="184"/>
      <c r="M23" s="184"/>
      <c r="N23" s="18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2"/>
  <sheetViews>
    <sheetView topLeftCell="A7" workbookViewId="0">
      <selection activeCell="C19" sqref="C19"/>
    </sheetView>
  </sheetViews>
  <sheetFormatPr defaultColWidth="8.85546875" defaultRowHeight="15"/>
  <cols>
    <col min="1" max="1" width="11" style="124" customWidth="1"/>
    <col min="2" max="2" width="27.42578125" customWidth="1"/>
    <col min="3" max="3" width="62" customWidth="1"/>
    <col min="4" max="4" width="43.28515625" customWidth="1"/>
    <col min="5" max="20" width="4.140625" customWidth="1"/>
    <col min="21" max="1025" width="8.42578125" customWidth="1"/>
  </cols>
  <sheetData>
    <row r="1" spans="1:28">
      <c r="A1" s="125"/>
      <c r="B1" s="126" t="s">
        <v>339</v>
      </c>
      <c r="E1" s="127"/>
      <c r="F1" s="128" t="s">
        <v>340</v>
      </c>
      <c r="G1" s="128"/>
      <c r="H1" s="129"/>
      <c r="I1" s="150"/>
      <c r="J1" s="151" t="s">
        <v>341</v>
      </c>
      <c r="K1" s="151"/>
      <c r="L1" s="152"/>
      <c r="M1" s="127"/>
      <c r="N1" s="128" t="s">
        <v>342</v>
      </c>
      <c r="O1" s="128"/>
      <c r="P1" s="129"/>
      <c r="Q1" s="150"/>
      <c r="R1" s="151" t="s">
        <v>343</v>
      </c>
      <c r="S1" s="151"/>
      <c r="T1" s="152"/>
      <c r="U1" s="127"/>
      <c r="V1" s="128" t="s">
        <v>342</v>
      </c>
      <c r="W1" s="128"/>
      <c r="X1" s="129"/>
      <c r="Y1" s="150"/>
      <c r="Z1" s="151" t="s">
        <v>343</v>
      </c>
      <c r="AA1" s="151"/>
      <c r="AB1" s="152"/>
    </row>
    <row r="2" spans="1:28">
      <c r="A2" s="130" t="s">
        <v>344</v>
      </c>
      <c r="B2" s="131" t="s">
        <v>345</v>
      </c>
      <c r="C2" s="131" t="s">
        <v>295</v>
      </c>
      <c r="D2" s="132" t="s">
        <v>296</v>
      </c>
      <c r="E2" s="133">
        <v>1</v>
      </c>
      <c r="F2" s="133">
        <v>2</v>
      </c>
      <c r="G2" s="133">
        <v>3</v>
      </c>
      <c r="H2" s="133">
        <v>4</v>
      </c>
      <c r="I2" s="153">
        <v>5</v>
      </c>
      <c r="J2" s="153">
        <v>6</v>
      </c>
      <c r="K2" s="153">
        <v>7</v>
      </c>
      <c r="L2" s="153">
        <v>8</v>
      </c>
      <c r="M2" s="133">
        <v>9</v>
      </c>
      <c r="N2" s="133">
        <v>10</v>
      </c>
      <c r="O2" s="133">
        <v>11</v>
      </c>
      <c r="P2" s="133">
        <v>12</v>
      </c>
      <c r="Q2" s="153">
        <v>13</v>
      </c>
      <c r="R2" s="153">
        <v>14</v>
      </c>
      <c r="S2" s="153">
        <v>15</v>
      </c>
      <c r="T2" s="153">
        <v>16</v>
      </c>
      <c r="U2" s="133">
        <v>9</v>
      </c>
      <c r="V2" s="133">
        <v>10</v>
      </c>
      <c r="W2" s="133">
        <v>11</v>
      </c>
      <c r="X2" s="133">
        <v>12</v>
      </c>
      <c r="Y2" s="153">
        <v>13</v>
      </c>
      <c r="Z2" s="153">
        <v>14</v>
      </c>
      <c r="AA2" s="153">
        <v>15</v>
      </c>
      <c r="AB2" s="153">
        <v>16</v>
      </c>
    </row>
    <row r="3" spans="1:28">
      <c r="A3" s="134">
        <v>1</v>
      </c>
      <c r="B3" s="135" t="s">
        <v>346</v>
      </c>
      <c r="C3" s="135"/>
      <c r="D3" s="136"/>
      <c r="E3" s="136"/>
      <c r="F3" s="136"/>
      <c r="G3" s="136"/>
      <c r="H3" s="136"/>
      <c r="I3" s="136"/>
      <c r="J3" s="136"/>
      <c r="K3" s="136"/>
      <c r="L3" s="136"/>
      <c r="M3" s="136"/>
      <c r="N3" s="136"/>
      <c r="O3" s="136"/>
      <c r="P3" s="136"/>
      <c r="Q3" s="136"/>
      <c r="R3" s="136"/>
      <c r="S3" s="136"/>
      <c r="T3" s="136"/>
      <c r="U3" s="136"/>
      <c r="V3" s="136"/>
      <c r="W3" s="136"/>
      <c r="X3" s="136"/>
      <c r="Y3" s="136"/>
      <c r="Z3" s="136"/>
      <c r="AA3" s="136"/>
      <c r="AB3" s="136"/>
    </row>
    <row r="4" spans="1:28" ht="49.5">
      <c r="A4" s="137"/>
      <c r="B4" s="138" t="s">
        <v>346</v>
      </c>
      <c r="C4" s="138" t="s">
        <v>347</v>
      </c>
      <c r="D4" s="139" t="s">
        <v>348</v>
      </c>
      <c r="E4" s="52" t="s">
        <v>349</v>
      </c>
      <c r="F4" s="52"/>
      <c r="G4" s="52"/>
      <c r="H4" s="52"/>
      <c r="I4" s="52"/>
      <c r="J4" s="52"/>
      <c r="K4" s="52"/>
      <c r="L4" s="52"/>
      <c r="M4" s="52"/>
      <c r="N4" s="52"/>
      <c r="O4" s="52"/>
      <c r="P4" s="52"/>
      <c r="Q4" s="52"/>
      <c r="R4" s="52"/>
      <c r="S4" s="52"/>
      <c r="T4" s="52"/>
      <c r="U4" s="52"/>
      <c r="V4" s="52"/>
      <c r="W4" s="52"/>
      <c r="X4" s="52"/>
      <c r="Y4" s="52"/>
      <c r="Z4" s="52"/>
      <c r="AA4" s="52"/>
      <c r="AB4" s="52"/>
    </row>
    <row r="5" spans="1:28" ht="30">
      <c r="A5" s="134">
        <v>2</v>
      </c>
      <c r="B5" s="135" t="s">
        <v>350</v>
      </c>
      <c r="C5" s="135"/>
      <c r="D5" s="136"/>
      <c r="E5" s="136"/>
      <c r="F5" s="136"/>
      <c r="G5" s="136"/>
      <c r="H5" s="136"/>
      <c r="I5" s="136"/>
      <c r="J5" s="136"/>
      <c r="K5" s="136"/>
      <c r="L5" s="136"/>
      <c r="M5" s="136"/>
      <c r="N5" s="136"/>
      <c r="O5" s="136"/>
      <c r="P5" s="136"/>
      <c r="Q5" s="136"/>
      <c r="R5" s="136"/>
      <c r="S5" s="136"/>
      <c r="T5" s="136"/>
      <c r="U5" s="136"/>
      <c r="V5" s="136"/>
      <c r="W5" s="136"/>
      <c r="X5" s="136"/>
      <c r="Y5" s="136"/>
      <c r="Z5" s="136"/>
      <c r="AA5" s="136"/>
      <c r="AB5" s="136"/>
    </row>
    <row r="6" spans="1:28" ht="99">
      <c r="A6" s="137"/>
      <c r="B6" s="140" t="s">
        <v>351</v>
      </c>
      <c r="C6" s="140" t="s">
        <v>352</v>
      </c>
      <c r="D6" s="141" t="s">
        <v>353</v>
      </c>
      <c r="E6" s="52"/>
      <c r="F6" s="52" t="s">
        <v>349</v>
      </c>
      <c r="G6" s="52" t="s">
        <v>349</v>
      </c>
      <c r="H6" s="52"/>
      <c r="I6" s="52"/>
      <c r="J6" s="52"/>
      <c r="K6" s="52"/>
      <c r="L6" s="52"/>
      <c r="M6" s="52"/>
      <c r="N6" s="52"/>
      <c r="O6" s="52"/>
      <c r="P6" s="52"/>
      <c r="Q6" s="52"/>
      <c r="R6" s="52"/>
      <c r="S6" s="52"/>
      <c r="T6" s="52"/>
      <c r="U6" s="52"/>
      <c r="V6" s="52"/>
      <c r="W6" s="52"/>
      <c r="X6" s="52"/>
      <c r="Y6" s="52"/>
      <c r="Z6" s="52"/>
      <c r="AA6" s="52"/>
      <c r="AB6" s="52"/>
    </row>
    <row r="7" spans="1:28">
      <c r="A7" s="134"/>
      <c r="B7" s="135" t="s">
        <v>354</v>
      </c>
      <c r="C7" s="135"/>
      <c r="D7" s="136"/>
      <c r="E7" s="136"/>
      <c r="F7" s="136"/>
      <c r="G7" s="136"/>
      <c r="H7" s="136"/>
      <c r="I7" s="136"/>
      <c r="J7" s="136"/>
      <c r="K7" s="136"/>
      <c r="L7" s="136"/>
      <c r="M7" s="136"/>
      <c r="N7" s="136"/>
      <c r="O7" s="136"/>
      <c r="P7" s="136"/>
      <c r="Q7" s="136"/>
      <c r="R7" s="136"/>
      <c r="S7" s="136"/>
      <c r="T7" s="136"/>
      <c r="U7" s="136"/>
      <c r="V7" s="136"/>
      <c r="W7" s="136"/>
      <c r="X7" s="136"/>
      <c r="Y7" s="136"/>
      <c r="Z7" s="136"/>
      <c r="AA7" s="136"/>
      <c r="AB7" s="136"/>
    </row>
    <row r="8" spans="1:28" ht="30">
      <c r="A8" s="142">
        <v>3</v>
      </c>
      <c r="B8" s="143" t="s">
        <v>355</v>
      </c>
      <c r="C8" s="143"/>
      <c r="D8" s="144"/>
      <c r="E8" s="144"/>
      <c r="F8" s="144"/>
      <c r="G8" s="144"/>
      <c r="H8" s="144" t="s">
        <v>349</v>
      </c>
      <c r="I8" s="144" t="s">
        <v>349</v>
      </c>
      <c r="J8" s="144"/>
      <c r="K8" s="144"/>
      <c r="L8" s="144"/>
      <c r="M8" s="144"/>
      <c r="N8" s="144"/>
      <c r="O8" s="144"/>
      <c r="P8" s="144"/>
      <c r="Q8" s="144"/>
      <c r="R8" s="144"/>
      <c r="S8" s="144"/>
      <c r="T8" s="144"/>
      <c r="U8" s="144"/>
      <c r="V8" s="144"/>
      <c r="W8" s="144"/>
      <c r="X8" s="144"/>
      <c r="Y8" s="144"/>
      <c r="Z8" s="144"/>
      <c r="AA8" s="144"/>
      <c r="AB8" s="144"/>
    </row>
    <row r="9" spans="1:28" ht="16.5">
      <c r="A9" s="137"/>
      <c r="B9" s="138" t="s">
        <v>212</v>
      </c>
      <c r="C9" s="138" t="s">
        <v>356</v>
      </c>
      <c r="D9" s="139" t="s">
        <v>357</v>
      </c>
      <c r="E9" s="52"/>
      <c r="F9" s="52"/>
      <c r="G9" s="52"/>
      <c r="H9" s="52"/>
      <c r="I9" s="52"/>
      <c r="J9" s="52"/>
      <c r="K9" s="52"/>
      <c r="L9" s="52"/>
      <c r="M9" s="52"/>
      <c r="N9" s="52"/>
      <c r="O9" s="52"/>
      <c r="P9" s="52"/>
      <c r="Q9" s="52"/>
      <c r="R9" s="52"/>
      <c r="S9" s="52"/>
      <c r="T9" s="52"/>
      <c r="U9" s="52"/>
      <c r="V9" s="52"/>
      <c r="W9" s="52"/>
      <c r="X9" s="52"/>
      <c r="Y9" s="52"/>
      <c r="Z9" s="52"/>
      <c r="AA9" s="52"/>
      <c r="AB9" s="52"/>
    </row>
    <row r="10" spans="1:28" ht="16.5">
      <c r="A10" s="137"/>
      <c r="B10" s="138" t="s">
        <v>358</v>
      </c>
      <c r="C10" s="138" t="s">
        <v>359</v>
      </c>
      <c r="D10" s="139" t="s">
        <v>360</v>
      </c>
      <c r="E10" s="52"/>
      <c r="F10" s="52"/>
      <c r="G10" s="52"/>
      <c r="H10" s="52"/>
      <c r="I10" s="52"/>
      <c r="J10" s="52"/>
      <c r="K10" s="52"/>
      <c r="L10" s="52"/>
      <c r="M10" s="52"/>
      <c r="N10" s="52"/>
      <c r="O10" s="52"/>
      <c r="P10" s="52"/>
      <c r="Q10" s="52"/>
      <c r="R10" s="52"/>
      <c r="S10" s="52"/>
      <c r="T10" s="52"/>
      <c r="U10" s="52"/>
      <c r="V10" s="52"/>
      <c r="W10" s="52"/>
      <c r="X10" s="52"/>
      <c r="Y10" s="52"/>
      <c r="Z10" s="52"/>
      <c r="AA10" s="52"/>
      <c r="AB10" s="52"/>
    </row>
    <row r="11" spans="1:28" ht="16.5">
      <c r="A11" s="145"/>
      <c r="B11" s="138" t="s">
        <v>358</v>
      </c>
      <c r="C11" s="138" t="s">
        <v>361</v>
      </c>
      <c r="D11" s="139" t="s">
        <v>362</v>
      </c>
      <c r="E11" s="52"/>
      <c r="F11" s="52"/>
      <c r="G11" s="52"/>
      <c r="H11" s="52"/>
      <c r="I11" s="52"/>
      <c r="J11" s="52"/>
      <c r="K11" s="52"/>
      <c r="L11" s="52"/>
      <c r="M11" s="52"/>
      <c r="N11" s="52"/>
      <c r="O11" s="52"/>
      <c r="P11" s="52"/>
      <c r="Q11" s="52"/>
      <c r="R11" s="52"/>
      <c r="S11" s="52"/>
      <c r="T11" s="52"/>
      <c r="U11" s="52"/>
      <c r="V11" s="52"/>
      <c r="W11" s="52"/>
      <c r="X11" s="52"/>
      <c r="Y11" s="52"/>
      <c r="Z11" s="52"/>
      <c r="AA11" s="52"/>
      <c r="AB11" s="52"/>
    </row>
    <row r="12" spans="1:28" ht="33">
      <c r="A12" s="137"/>
      <c r="B12" s="146" t="s">
        <v>213</v>
      </c>
      <c r="C12" s="147" t="s">
        <v>363</v>
      </c>
      <c r="D12" s="148" t="s">
        <v>364</v>
      </c>
      <c r="E12" s="52"/>
      <c r="F12" s="52"/>
      <c r="G12" s="52"/>
      <c r="H12" s="52"/>
      <c r="I12" s="52"/>
      <c r="J12" s="52"/>
      <c r="K12" s="52"/>
      <c r="L12" s="52"/>
      <c r="M12" s="52"/>
      <c r="N12" s="52"/>
      <c r="O12" s="52"/>
      <c r="P12" s="52"/>
      <c r="Q12" s="52"/>
      <c r="R12" s="52"/>
      <c r="S12" s="52"/>
      <c r="T12" s="52"/>
      <c r="U12" s="52"/>
      <c r="V12" s="52"/>
      <c r="W12" s="52"/>
      <c r="X12" s="52"/>
      <c r="Y12" s="52"/>
      <c r="Z12" s="52"/>
      <c r="AA12" s="52"/>
      <c r="AB12" s="52"/>
    </row>
    <row r="13" spans="1:28" ht="16.5">
      <c r="A13" s="145"/>
      <c r="B13" s="138" t="s">
        <v>212</v>
      </c>
      <c r="C13" s="138" t="s">
        <v>365</v>
      </c>
      <c r="D13" s="139" t="s">
        <v>366</v>
      </c>
      <c r="E13" s="52"/>
      <c r="F13" s="52"/>
      <c r="G13" s="52"/>
      <c r="H13" s="52"/>
      <c r="I13" s="52"/>
      <c r="J13" s="52"/>
      <c r="K13" s="52"/>
      <c r="L13" s="52"/>
      <c r="M13" s="52"/>
      <c r="N13" s="52"/>
      <c r="O13" s="52"/>
      <c r="P13" s="52"/>
      <c r="Q13" s="52"/>
      <c r="R13" s="52"/>
      <c r="S13" s="52"/>
      <c r="T13" s="52"/>
      <c r="U13" s="52"/>
      <c r="V13" s="52"/>
      <c r="W13" s="52"/>
      <c r="X13" s="52"/>
      <c r="Y13" s="52"/>
      <c r="Z13" s="52"/>
      <c r="AA13" s="52"/>
      <c r="AB13" s="52"/>
    </row>
    <row r="14" spans="1:28" ht="30">
      <c r="A14" s="142">
        <v>4</v>
      </c>
      <c r="B14" s="143" t="s">
        <v>367</v>
      </c>
      <c r="C14" s="143"/>
      <c r="D14" s="144"/>
      <c r="E14" s="144"/>
      <c r="F14" s="144"/>
      <c r="G14" s="144"/>
      <c r="H14" s="144"/>
      <c r="I14" s="144"/>
      <c r="J14" s="144" t="s">
        <v>349</v>
      </c>
      <c r="K14" s="144" t="s">
        <v>349</v>
      </c>
      <c r="L14" s="144"/>
      <c r="M14" s="144"/>
      <c r="N14" s="144"/>
      <c r="O14" s="144"/>
      <c r="P14" s="144"/>
      <c r="Q14" s="144"/>
      <c r="R14" s="144"/>
      <c r="S14" s="144"/>
      <c r="T14" s="144"/>
      <c r="U14" s="144"/>
      <c r="V14" s="144"/>
      <c r="W14" s="144"/>
      <c r="X14" s="144"/>
      <c r="Y14" s="144"/>
      <c r="Z14" s="144"/>
      <c r="AA14" s="144"/>
      <c r="AB14" s="144"/>
    </row>
    <row r="15" spans="1:28" ht="30">
      <c r="A15" s="142">
        <v>5</v>
      </c>
      <c r="B15" s="143" t="s">
        <v>368</v>
      </c>
      <c r="C15" s="143"/>
      <c r="D15" s="144"/>
      <c r="E15" s="144"/>
      <c r="F15" s="144"/>
      <c r="G15" s="144"/>
      <c r="H15" s="144"/>
      <c r="I15" s="144"/>
      <c r="J15" s="144"/>
      <c r="K15" s="144"/>
      <c r="L15" s="144" t="s">
        <v>349</v>
      </c>
      <c r="M15" s="144" t="s">
        <v>349</v>
      </c>
      <c r="N15" s="144"/>
      <c r="O15" s="144"/>
      <c r="P15" s="144"/>
      <c r="Q15" s="144"/>
      <c r="R15" s="144"/>
      <c r="S15" s="144"/>
      <c r="T15" s="144"/>
      <c r="U15" s="144"/>
      <c r="V15" s="144"/>
      <c r="W15" s="144"/>
      <c r="X15" s="144"/>
      <c r="Y15" s="144"/>
      <c r="Z15" s="144"/>
      <c r="AA15" s="144"/>
      <c r="AB15" s="144"/>
    </row>
    <row r="16" spans="1:28" ht="30">
      <c r="A16" s="134">
        <v>6</v>
      </c>
      <c r="B16" s="135" t="s">
        <v>369</v>
      </c>
      <c r="C16" s="135"/>
      <c r="D16" s="136"/>
      <c r="E16" s="136"/>
      <c r="F16" s="136"/>
      <c r="G16" s="136"/>
      <c r="H16" s="136"/>
      <c r="I16" s="136"/>
      <c r="J16" s="136"/>
      <c r="K16" s="136"/>
      <c r="L16" s="136"/>
      <c r="M16" s="136"/>
      <c r="N16" s="136"/>
      <c r="O16" s="136"/>
      <c r="P16" s="136"/>
      <c r="Q16" s="136"/>
      <c r="R16" s="136"/>
      <c r="S16" s="136"/>
      <c r="T16" s="136"/>
      <c r="U16" s="136"/>
      <c r="V16" s="136"/>
      <c r="W16" s="136"/>
      <c r="X16" s="136"/>
      <c r="Y16" s="136"/>
      <c r="Z16" s="136"/>
      <c r="AA16" s="136"/>
      <c r="AB16" s="136"/>
    </row>
    <row r="17" spans="1:28" ht="16.5">
      <c r="A17" s="137"/>
      <c r="B17" s="138" t="s">
        <v>186</v>
      </c>
      <c r="C17" s="138" t="s">
        <v>370</v>
      </c>
      <c r="D17" s="139" t="s">
        <v>371</v>
      </c>
      <c r="E17" s="52"/>
      <c r="F17" s="52"/>
      <c r="G17" s="52"/>
      <c r="H17" s="52"/>
      <c r="I17" s="52"/>
      <c r="J17" s="52"/>
      <c r="K17" s="52"/>
      <c r="L17" s="52"/>
      <c r="M17" s="52"/>
      <c r="N17" s="52" t="s">
        <v>349</v>
      </c>
      <c r="O17" s="52"/>
      <c r="P17" s="52"/>
      <c r="Q17" s="52"/>
      <c r="R17" s="52"/>
      <c r="S17" s="52"/>
      <c r="T17" s="52"/>
      <c r="U17" s="52"/>
      <c r="V17" s="52"/>
      <c r="W17" s="52"/>
      <c r="X17" s="52"/>
      <c r="Y17" s="52"/>
      <c r="Z17" s="52"/>
      <c r="AA17" s="52"/>
      <c r="AB17" s="52"/>
    </row>
    <row r="18" spans="1:28" ht="16.5">
      <c r="A18" s="145"/>
      <c r="B18" s="146" t="s">
        <v>186</v>
      </c>
      <c r="C18" s="146" t="s">
        <v>372</v>
      </c>
      <c r="D18" s="148" t="s">
        <v>373</v>
      </c>
      <c r="E18" s="52"/>
      <c r="F18" s="52"/>
      <c r="G18" s="52"/>
      <c r="H18" s="52"/>
      <c r="I18" s="52"/>
      <c r="J18" s="52"/>
      <c r="K18" s="52"/>
      <c r="L18" s="52"/>
      <c r="M18" s="52"/>
      <c r="N18" s="52" t="s">
        <v>349</v>
      </c>
      <c r="O18" s="52"/>
      <c r="P18" s="52"/>
      <c r="Q18" s="52"/>
      <c r="R18" s="52"/>
      <c r="S18" s="52"/>
      <c r="T18" s="52"/>
      <c r="U18" s="52"/>
      <c r="V18" s="52"/>
      <c r="W18" s="52"/>
      <c r="X18" s="52"/>
      <c r="Y18" s="52"/>
      <c r="Z18" s="52"/>
      <c r="AA18" s="52"/>
      <c r="AB18" s="52"/>
    </row>
    <row r="19" spans="1:28" ht="16.5">
      <c r="B19" s="138" t="s">
        <v>374</v>
      </c>
      <c r="C19" s="149" t="s">
        <v>375</v>
      </c>
      <c r="D19" t="s">
        <v>376</v>
      </c>
      <c r="E19" s="52"/>
      <c r="F19" s="52"/>
      <c r="G19" s="52"/>
      <c r="H19" s="52"/>
      <c r="I19" s="52"/>
      <c r="J19" s="52"/>
      <c r="K19" s="52"/>
      <c r="L19" s="52"/>
      <c r="M19" s="52"/>
      <c r="N19" s="52" t="s">
        <v>349</v>
      </c>
      <c r="O19" s="52"/>
      <c r="P19" s="52"/>
      <c r="Q19" s="52"/>
      <c r="R19" s="52"/>
      <c r="S19" s="52"/>
      <c r="T19" s="52"/>
      <c r="U19" s="52"/>
      <c r="V19" s="52"/>
      <c r="W19" s="52"/>
      <c r="X19" s="52"/>
      <c r="Y19" s="52"/>
      <c r="Z19" s="52"/>
      <c r="AA19" s="52"/>
      <c r="AB19" s="52"/>
    </row>
    <row r="20" spans="1:28">
      <c r="A20" s="134"/>
      <c r="B20" s="135" t="s">
        <v>377</v>
      </c>
      <c r="C20" s="135"/>
      <c r="D20" s="136"/>
      <c r="E20" s="136"/>
      <c r="F20" s="136"/>
      <c r="G20" s="136"/>
      <c r="H20" s="136"/>
      <c r="I20" s="136"/>
      <c r="J20" s="136"/>
      <c r="K20" s="136"/>
      <c r="L20" s="136"/>
      <c r="M20" s="136"/>
      <c r="N20" s="136"/>
      <c r="O20" s="136"/>
      <c r="P20" s="136"/>
      <c r="Q20" s="136"/>
      <c r="R20" s="136"/>
      <c r="S20" s="136"/>
      <c r="T20" s="136"/>
      <c r="U20" s="136"/>
      <c r="V20" s="136"/>
      <c r="W20" s="136"/>
      <c r="X20" s="136"/>
      <c r="Y20" s="136"/>
      <c r="Z20" s="136"/>
      <c r="AA20" s="136"/>
      <c r="AB20" s="136"/>
    </row>
    <row r="21" spans="1:28" ht="16.5">
      <c r="A21" s="145"/>
      <c r="B21" s="146" t="s">
        <v>378</v>
      </c>
      <c r="C21" s="146" t="s">
        <v>334</v>
      </c>
      <c r="D21" s="148" t="s">
        <v>379</v>
      </c>
      <c r="E21" s="52" t="s">
        <v>349</v>
      </c>
      <c r="F21" s="52" t="s">
        <v>349</v>
      </c>
      <c r="G21" s="52" t="s">
        <v>349</v>
      </c>
      <c r="H21" s="52" t="s">
        <v>349</v>
      </c>
      <c r="I21" s="52" t="s">
        <v>349</v>
      </c>
      <c r="J21" s="52" t="s">
        <v>349</v>
      </c>
      <c r="K21" s="52" t="s">
        <v>349</v>
      </c>
      <c r="L21" s="52" t="s">
        <v>349</v>
      </c>
      <c r="M21" s="52" t="s">
        <v>349</v>
      </c>
      <c r="N21" s="52" t="s">
        <v>349</v>
      </c>
      <c r="O21" s="52"/>
      <c r="P21" s="52"/>
      <c r="Q21" s="52"/>
      <c r="R21" s="52"/>
      <c r="S21" s="52"/>
      <c r="T21" s="52"/>
      <c r="U21" s="52"/>
      <c r="V21" s="52"/>
      <c r="W21" s="52"/>
      <c r="X21" s="52"/>
      <c r="Y21" s="52"/>
      <c r="Z21" s="52"/>
      <c r="AA21" s="52"/>
      <c r="AB21" s="52"/>
    </row>
    <row r="22" spans="1:28" ht="16.5">
      <c r="A22" s="137"/>
      <c r="B22" s="138" t="s">
        <v>378</v>
      </c>
      <c r="C22" s="138" t="s">
        <v>337</v>
      </c>
      <c r="D22" s="139" t="s">
        <v>380</v>
      </c>
      <c r="E22" s="52" t="s">
        <v>349</v>
      </c>
      <c r="F22" s="52" t="s">
        <v>349</v>
      </c>
      <c r="G22" s="52" t="s">
        <v>349</v>
      </c>
      <c r="H22" s="52" t="s">
        <v>349</v>
      </c>
      <c r="I22" s="52" t="s">
        <v>349</v>
      </c>
      <c r="J22" s="52" t="s">
        <v>349</v>
      </c>
      <c r="K22" s="52" t="s">
        <v>349</v>
      </c>
      <c r="L22" s="52" t="s">
        <v>349</v>
      </c>
      <c r="M22" s="52" t="s">
        <v>349</v>
      </c>
      <c r="N22" s="52" t="s">
        <v>349</v>
      </c>
      <c r="O22" s="52"/>
      <c r="P22" s="52"/>
      <c r="Q22" s="52"/>
      <c r="R22" s="52"/>
      <c r="S22" s="52"/>
      <c r="T22" s="52"/>
      <c r="U22" s="52"/>
      <c r="V22" s="52"/>
      <c r="W22" s="52"/>
      <c r="X22" s="52"/>
      <c r="Y22" s="52"/>
      <c r="Z22" s="52"/>
      <c r="AA22" s="52"/>
      <c r="AB22" s="5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51"/>
  <sheetViews>
    <sheetView workbookViewId="0">
      <pane xSplit="4" ySplit="2" topLeftCell="E9" activePane="bottomRight" state="frozen"/>
      <selection pane="topRight"/>
      <selection pane="bottomLeft"/>
      <selection pane="bottomRight" activeCell="D10" sqref="D10"/>
    </sheetView>
  </sheetViews>
  <sheetFormatPr defaultColWidth="9" defaultRowHeight="15"/>
  <cols>
    <col min="1" max="1" width="5.85546875" customWidth="1"/>
    <col min="2" max="2" width="26.7109375" customWidth="1"/>
    <col min="3" max="3" width="33.140625" customWidth="1"/>
    <col min="4" max="4" width="33.85546875" customWidth="1"/>
    <col min="5" max="24" width="4.140625" customWidth="1"/>
    <col min="25" max="25" width="4.85546875" customWidth="1"/>
    <col min="26" max="26" width="4.7109375" customWidth="1"/>
    <col min="27" max="27" width="4.5703125" customWidth="1"/>
    <col min="28" max="28" width="4.7109375" customWidth="1"/>
  </cols>
  <sheetData>
    <row r="1" spans="1:28">
      <c r="A1" s="86"/>
      <c r="B1" s="87" t="s">
        <v>339</v>
      </c>
      <c r="E1" s="88"/>
      <c r="F1" s="89" t="s">
        <v>340</v>
      </c>
      <c r="G1" s="89"/>
      <c r="H1" s="90"/>
      <c r="I1" s="120"/>
      <c r="J1" s="121" t="s">
        <v>341</v>
      </c>
      <c r="K1" s="121"/>
      <c r="L1" s="122"/>
      <c r="M1" s="88"/>
      <c r="N1" s="89" t="s">
        <v>342</v>
      </c>
      <c r="O1" s="89"/>
      <c r="P1" s="90"/>
      <c r="Q1" s="120"/>
      <c r="R1" s="121" t="s">
        <v>343</v>
      </c>
      <c r="S1" s="121"/>
      <c r="T1" s="122"/>
      <c r="U1" s="88"/>
      <c r="V1" s="89" t="s">
        <v>381</v>
      </c>
      <c r="W1" s="89"/>
      <c r="X1" s="90"/>
      <c r="Y1" s="445" t="s">
        <v>382</v>
      </c>
      <c r="Z1" s="446"/>
      <c r="AA1" s="446"/>
      <c r="AB1" s="447"/>
    </row>
    <row r="2" spans="1:28">
      <c r="A2" s="91" t="s">
        <v>383</v>
      </c>
      <c r="B2" s="92" t="s">
        <v>345</v>
      </c>
      <c r="C2" s="92" t="s">
        <v>295</v>
      </c>
      <c r="D2" s="93" t="s">
        <v>296</v>
      </c>
      <c r="E2" s="94"/>
      <c r="F2" s="95"/>
      <c r="G2" s="95"/>
      <c r="H2" s="96"/>
      <c r="I2" s="445"/>
      <c r="J2" s="446"/>
      <c r="K2" s="446"/>
      <c r="L2" s="447"/>
      <c r="M2" s="448"/>
      <c r="N2" s="449"/>
      <c r="O2" s="449"/>
      <c r="P2" s="449"/>
      <c r="Q2" s="445"/>
      <c r="R2" s="446"/>
      <c r="S2" s="446"/>
      <c r="T2" s="447"/>
      <c r="U2" s="449"/>
      <c r="V2" s="449"/>
      <c r="W2" s="449"/>
      <c r="X2" s="450"/>
      <c r="Y2" s="445"/>
      <c r="Z2" s="446"/>
      <c r="AA2" s="446"/>
      <c r="AB2" s="447"/>
    </row>
    <row r="3" spans="1:28">
      <c r="A3" s="97">
        <v>1</v>
      </c>
      <c r="B3" s="98" t="s">
        <v>346</v>
      </c>
      <c r="C3" s="98"/>
      <c r="D3" s="99"/>
      <c r="E3" s="443"/>
      <c r="F3" s="444"/>
      <c r="G3" s="444"/>
      <c r="H3" s="444"/>
      <c r="I3" s="444"/>
      <c r="J3" s="444"/>
      <c r="K3" s="444"/>
      <c r="L3" s="444"/>
      <c r="M3" s="444"/>
      <c r="N3" s="444"/>
      <c r="O3" s="444"/>
      <c r="P3" s="444"/>
      <c r="Q3" s="444"/>
      <c r="R3" s="444"/>
      <c r="S3" s="444"/>
      <c r="T3" s="444"/>
      <c r="U3" s="444"/>
      <c r="V3" s="444"/>
      <c r="W3" s="444"/>
      <c r="X3" s="444"/>
      <c r="Y3" s="444"/>
      <c r="Z3" s="444"/>
      <c r="AA3" s="444"/>
      <c r="AB3" s="444"/>
    </row>
    <row r="4" spans="1:28" ht="33">
      <c r="A4" s="100">
        <v>1.1000000000000001</v>
      </c>
      <c r="B4" s="101" t="s">
        <v>346</v>
      </c>
      <c r="C4" s="101" t="s">
        <v>310</v>
      </c>
      <c r="D4" s="102" t="s">
        <v>311</v>
      </c>
      <c r="E4" s="52" t="s">
        <v>312</v>
      </c>
      <c r="F4" s="52"/>
      <c r="G4" s="52"/>
      <c r="H4" s="52"/>
      <c r="I4" s="52"/>
      <c r="J4" s="52"/>
      <c r="K4" s="52"/>
      <c r="L4" s="52"/>
      <c r="M4" s="52"/>
      <c r="N4" s="52"/>
      <c r="O4" s="52"/>
      <c r="P4" s="52"/>
      <c r="Q4" s="52"/>
      <c r="R4" s="52"/>
      <c r="S4" s="52"/>
      <c r="T4" s="52"/>
      <c r="U4" s="52"/>
      <c r="V4" s="52"/>
      <c r="W4" s="52"/>
      <c r="X4" s="123"/>
      <c r="Y4" s="52"/>
      <c r="Z4" s="52"/>
      <c r="AA4" s="52"/>
      <c r="AB4" s="52"/>
    </row>
    <row r="5" spans="1:28" ht="16.5">
      <c r="A5" s="100">
        <v>1.2</v>
      </c>
      <c r="B5" s="101" t="s">
        <v>346</v>
      </c>
      <c r="C5" s="103" t="s">
        <v>384</v>
      </c>
      <c r="D5" s="104" t="s">
        <v>385</v>
      </c>
      <c r="E5" s="52" t="s">
        <v>312</v>
      </c>
      <c r="F5" s="52"/>
      <c r="G5" s="52"/>
      <c r="H5" s="52"/>
      <c r="I5" s="52"/>
      <c r="J5" s="52"/>
      <c r="K5" s="52"/>
      <c r="L5" s="52"/>
      <c r="M5" s="52"/>
      <c r="N5" s="52"/>
      <c r="O5" s="52"/>
      <c r="P5" s="52"/>
      <c r="Q5" s="52"/>
      <c r="R5" s="52"/>
      <c r="S5" s="52"/>
      <c r="T5" s="52"/>
      <c r="U5" s="52"/>
      <c r="V5" s="52"/>
      <c r="W5" s="52"/>
      <c r="X5" s="123"/>
      <c r="Y5" s="52"/>
      <c r="Z5" s="52"/>
      <c r="AA5" s="52"/>
      <c r="AB5" s="52"/>
    </row>
    <row r="6" spans="1:28" ht="16.5">
      <c r="A6" s="100">
        <v>1.3</v>
      </c>
      <c r="B6" s="101" t="s">
        <v>346</v>
      </c>
      <c r="C6" s="103" t="s">
        <v>314</v>
      </c>
      <c r="D6" s="104" t="s">
        <v>314</v>
      </c>
      <c r="E6" s="52" t="s">
        <v>312</v>
      </c>
      <c r="F6" s="52" t="s">
        <v>312</v>
      </c>
      <c r="G6" s="52"/>
      <c r="H6" s="52"/>
      <c r="I6" s="52"/>
      <c r="J6" s="52"/>
      <c r="K6" s="52"/>
      <c r="L6" s="52"/>
      <c r="M6" s="52"/>
      <c r="N6" s="52"/>
      <c r="O6" s="52"/>
      <c r="P6" s="52"/>
      <c r="Q6" s="52"/>
      <c r="R6" s="52"/>
      <c r="S6" s="52"/>
      <c r="T6" s="52"/>
      <c r="U6" s="52"/>
      <c r="V6" s="52"/>
      <c r="W6" s="52"/>
      <c r="X6" s="123"/>
      <c r="Y6" s="52"/>
      <c r="Z6" s="52"/>
      <c r="AA6" s="52"/>
      <c r="AB6" s="52"/>
    </row>
    <row r="7" spans="1:28" ht="16.5">
      <c r="A7" s="100">
        <v>1.4</v>
      </c>
      <c r="B7" s="101" t="s">
        <v>346</v>
      </c>
      <c r="C7" s="103" t="s">
        <v>386</v>
      </c>
      <c r="D7" s="102" t="s">
        <v>387</v>
      </c>
      <c r="E7" s="52" t="s">
        <v>312</v>
      </c>
      <c r="F7" s="52" t="s">
        <v>312</v>
      </c>
      <c r="G7" s="52" t="s">
        <v>312</v>
      </c>
      <c r="H7" s="52"/>
      <c r="I7" s="52"/>
      <c r="J7" s="52"/>
      <c r="K7" s="52"/>
      <c r="L7" s="52"/>
      <c r="M7" s="52"/>
      <c r="N7" s="52"/>
      <c r="O7" s="52"/>
      <c r="P7" s="52"/>
      <c r="Q7" s="52"/>
      <c r="R7" s="52"/>
      <c r="S7" s="52"/>
      <c r="T7" s="52"/>
      <c r="U7" s="52"/>
      <c r="V7" s="52"/>
      <c r="W7" s="52"/>
      <c r="X7" s="123"/>
      <c r="Y7" s="52"/>
      <c r="Z7" s="52"/>
      <c r="AA7" s="52"/>
      <c r="AB7" s="52"/>
    </row>
    <row r="8" spans="1:28" ht="238.5">
      <c r="A8" s="105">
        <v>1.5</v>
      </c>
      <c r="B8" s="101" t="s">
        <v>346</v>
      </c>
      <c r="C8" s="103" t="s">
        <v>388</v>
      </c>
      <c r="D8" s="104" t="s">
        <v>389</v>
      </c>
      <c r="E8" s="52"/>
      <c r="F8" s="52" t="s">
        <v>312</v>
      </c>
      <c r="G8" s="52" t="s">
        <v>312</v>
      </c>
      <c r="H8" s="52"/>
      <c r="I8" s="52"/>
      <c r="J8" s="52"/>
      <c r="K8" s="52"/>
      <c r="L8" s="52"/>
      <c r="M8" s="52"/>
      <c r="N8" s="52"/>
      <c r="O8" s="52"/>
      <c r="P8" s="52"/>
      <c r="Q8" s="52"/>
      <c r="R8" s="52"/>
      <c r="S8" s="52"/>
      <c r="T8" s="52"/>
      <c r="U8" s="52"/>
      <c r="V8" s="52"/>
      <c r="W8" s="52"/>
      <c r="X8" s="123"/>
      <c r="Y8" s="52"/>
      <c r="Z8" s="52"/>
      <c r="AA8" s="52"/>
      <c r="AB8" s="52"/>
    </row>
    <row r="9" spans="1:28">
      <c r="A9" s="97">
        <v>2</v>
      </c>
      <c r="B9" s="98" t="s">
        <v>390</v>
      </c>
      <c r="C9" s="98"/>
      <c r="D9" s="99"/>
      <c r="E9" s="99"/>
      <c r="F9" s="99"/>
      <c r="G9" s="99"/>
      <c r="H9" s="99"/>
      <c r="I9" s="99"/>
      <c r="J9" s="99"/>
      <c r="K9" s="99"/>
      <c r="L9" s="99"/>
      <c r="M9" s="99"/>
      <c r="N9" s="99"/>
      <c r="O9" s="99"/>
      <c r="P9" s="99"/>
      <c r="Q9" s="99"/>
      <c r="R9" s="99"/>
      <c r="S9" s="99"/>
      <c r="T9" s="99"/>
      <c r="U9" s="99"/>
      <c r="V9" s="99"/>
      <c r="W9" s="99"/>
      <c r="X9" s="99"/>
      <c r="Y9" s="99"/>
      <c r="Z9" s="99"/>
      <c r="AA9" s="99"/>
      <c r="AB9" s="99"/>
    </row>
    <row r="10" spans="1:28" ht="198">
      <c r="A10" s="106">
        <v>2.1</v>
      </c>
      <c r="B10" s="107" t="s">
        <v>391</v>
      </c>
      <c r="C10" s="107" t="s">
        <v>392</v>
      </c>
      <c r="D10" s="108" t="s">
        <v>393</v>
      </c>
      <c r="E10" s="52"/>
      <c r="F10" s="52" t="s">
        <v>312</v>
      </c>
      <c r="G10" s="52" t="s">
        <v>312</v>
      </c>
      <c r="H10" s="52" t="s">
        <v>312</v>
      </c>
      <c r="I10" s="52"/>
      <c r="J10" s="52"/>
      <c r="K10" s="52"/>
      <c r="L10" s="52"/>
      <c r="M10" s="52"/>
      <c r="N10" s="52"/>
      <c r="O10" s="52"/>
      <c r="P10" s="52"/>
      <c r="Q10" s="52"/>
      <c r="R10" s="52"/>
      <c r="S10" s="52"/>
      <c r="T10" s="52"/>
      <c r="U10" s="52"/>
      <c r="V10" s="52"/>
      <c r="W10" s="52"/>
      <c r="X10" s="123"/>
      <c r="Y10" s="52"/>
      <c r="Z10" s="52"/>
      <c r="AA10" s="52"/>
      <c r="AB10" s="52"/>
    </row>
    <row r="11" spans="1:28">
      <c r="A11" s="97">
        <v>3</v>
      </c>
      <c r="B11" s="98" t="s">
        <v>394</v>
      </c>
      <c r="C11" s="98"/>
      <c r="D11" s="99"/>
      <c r="E11" s="99"/>
      <c r="F11" s="99"/>
      <c r="G11" s="99"/>
      <c r="H11" s="99"/>
      <c r="I11" s="99"/>
      <c r="J11" s="99"/>
      <c r="K11" s="99"/>
      <c r="L11" s="99"/>
      <c r="M11" s="99"/>
      <c r="N11" s="99"/>
      <c r="O11" s="99"/>
      <c r="P11" s="99"/>
      <c r="Q11" s="99"/>
      <c r="R11" s="99"/>
      <c r="S11" s="99"/>
      <c r="T11" s="99"/>
      <c r="U11" s="99"/>
      <c r="V11" s="99"/>
      <c r="W11" s="99"/>
      <c r="X11" s="99"/>
      <c r="Y11" s="99"/>
      <c r="Z11" s="99"/>
      <c r="AA11" s="99"/>
      <c r="AB11" s="99"/>
    </row>
    <row r="12" spans="1:28" ht="33">
      <c r="A12" s="109">
        <v>3.1</v>
      </c>
      <c r="B12" s="103" t="s">
        <v>264</v>
      </c>
      <c r="C12" s="103" t="s">
        <v>395</v>
      </c>
      <c r="D12" s="110" t="s">
        <v>396</v>
      </c>
      <c r="E12" s="52"/>
      <c r="F12" s="52" t="s">
        <v>312</v>
      </c>
      <c r="G12" s="52" t="s">
        <v>312</v>
      </c>
      <c r="H12" s="52" t="s">
        <v>312</v>
      </c>
      <c r="I12" s="52"/>
      <c r="J12" s="52"/>
      <c r="K12" s="52"/>
      <c r="L12" s="52"/>
      <c r="M12" s="52"/>
      <c r="N12" s="52"/>
      <c r="O12" s="52"/>
      <c r="P12" s="52"/>
      <c r="Q12" s="52"/>
      <c r="R12" s="52"/>
      <c r="S12" s="52"/>
      <c r="T12" s="52"/>
      <c r="U12" s="52"/>
      <c r="V12" s="52"/>
      <c r="W12" s="52"/>
      <c r="X12" s="123"/>
      <c r="Y12" s="52"/>
      <c r="Z12" s="52"/>
      <c r="AA12" s="52"/>
      <c r="AB12" s="52"/>
    </row>
    <row r="13" spans="1:28" ht="33">
      <c r="A13" s="109">
        <v>3.2</v>
      </c>
      <c r="B13" s="103" t="s">
        <v>222</v>
      </c>
      <c r="C13" s="103" t="s">
        <v>397</v>
      </c>
      <c r="D13" s="110" t="s">
        <v>398</v>
      </c>
      <c r="E13" s="52"/>
      <c r="F13" s="52" t="s">
        <v>312</v>
      </c>
      <c r="G13" s="52" t="s">
        <v>312</v>
      </c>
      <c r="H13" s="52" t="s">
        <v>312</v>
      </c>
      <c r="I13" s="52"/>
      <c r="J13" s="52"/>
      <c r="K13" s="52"/>
      <c r="L13" s="52"/>
      <c r="M13" s="52"/>
      <c r="N13" s="52"/>
      <c r="O13" s="52"/>
      <c r="P13" s="52"/>
      <c r="Q13" s="52"/>
      <c r="R13" s="52"/>
      <c r="S13" s="52"/>
      <c r="T13" s="52"/>
      <c r="U13" s="52"/>
      <c r="V13" s="52"/>
      <c r="W13" s="52"/>
      <c r="X13" s="123"/>
      <c r="Y13" s="52"/>
      <c r="Z13" s="52"/>
      <c r="AA13" s="52"/>
      <c r="AB13" s="52"/>
    </row>
    <row r="14" spans="1:28" ht="33">
      <c r="A14" s="106">
        <v>3.3</v>
      </c>
      <c r="B14" s="101" t="s">
        <v>222</v>
      </c>
      <c r="C14" s="101" t="s">
        <v>399</v>
      </c>
      <c r="D14" s="102" t="s">
        <v>400</v>
      </c>
      <c r="E14" s="52"/>
      <c r="F14" s="52" t="s">
        <v>312</v>
      </c>
      <c r="G14" s="52" t="s">
        <v>312</v>
      </c>
      <c r="H14" s="52" t="s">
        <v>312</v>
      </c>
      <c r="I14" s="52"/>
      <c r="J14" s="52"/>
      <c r="K14" s="52"/>
      <c r="L14" s="52"/>
      <c r="M14" s="52"/>
      <c r="N14" s="52"/>
      <c r="O14" s="52"/>
      <c r="P14" s="52"/>
      <c r="Q14" s="52"/>
      <c r="R14" s="52"/>
      <c r="S14" s="52"/>
      <c r="T14" s="52"/>
      <c r="U14" s="52"/>
      <c r="V14" s="52"/>
      <c r="W14" s="52"/>
      <c r="X14" s="123"/>
      <c r="Y14" s="52"/>
      <c r="Z14" s="52"/>
      <c r="AA14" s="52"/>
      <c r="AB14" s="52"/>
    </row>
    <row r="15" spans="1:28" ht="16.5">
      <c r="A15" s="109">
        <v>3.4</v>
      </c>
      <c r="B15" s="103" t="s">
        <v>222</v>
      </c>
      <c r="C15" s="103" t="s">
        <v>401</v>
      </c>
      <c r="D15" s="110" t="s">
        <v>402</v>
      </c>
      <c r="E15" s="52"/>
      <c r="F15" s="52"/>
      <c r="G15" s="52" t="s">
        <v>312</v>
      </c>
      <c r="H15" s="52" t="s">
        <v>312</v>
      </c>
      <c r="I15" s="52"/>
      <c r="J15" s="52"/>
      <c r="K15" s="52"/>
      <c r="L15" s="52"/>
      <c r="M15" s="52"/>
      <c r="N15" s="52"/>
      <c r="O15" s="52"/>
      <c r="P15" s="52"/>
      <c r="Q15" s="52"/>
      <c r="R15" s="52"/>
      <c r="S15" s="52"/>
      <c r="T15" s="52"/>
      <c r="U15" s="52"/>
      <c r="V15" s="52"/>
      <c r="W15" s="52"/>
      <c r="X15" s="123"/>
      <c r="Y15" s="52"/>
      <c r="Z15" s="52"/>
      <c r="AA15" s="52"/>
      <c r="AB15" s="52"/>
    </row>
    <row r="16" spans="1:28">
      <c r="A16" s="97">
        <v>4</v>
      </c>
      <c r="B16" s="98" t="s">
        <v>354</v>
      </c>
      <c r="C16" s="98"/>
      <c r="D16" s="99"/>
      <c r="E16" s="99"/>
      <c r="F16" s="99"/>
      <c r="G16" s="99"/>
      <c r="H16" s="99"/>
      <c r="I16" s="99"/>
      <c r="J16" s="99"/>
      <c r="K16" s="99"/>
      <c r="L16" s="99"/>
      <c r="M16" s="99"/>
      <c r="N16" s="99"/>
      <c r="O16" s="99"/>
      <c r="P16" s="99"/>
      <c r="Q16" s="99"/>
      <c r="R16" s="99"/>
      <c r="S16" s="99"/>
      <c r="T16" s="99"/>
      <c r="U16" s="99"/>
      <c r="V16" s="99"/>
      <c r="W16" s="99"/>
      <c r="X16" s="99"/>
      <c r="Y16" s="99"/>
      <c r="Z16" s="99"/>
      <c r="AA16" s="99"/>
      <c r="AB16" s="99"/>
    </row>
    <row r="17" spans="1:28" ht="30">
      <c r="A17" s="111"/>
      <c r="B17" s="112" t="s">
        <v>355</v>
      </c>
      <c r="C17" s="112"/>
      <c r="D17" s="113"/>
      <c r="E17" s="113"/>
      <c r="F17" s="113"/>
      <c r="G17" s="113"/>
      <c r="H17" s="113"/>
      <c r="I17" s="113"/>
      <c r="J17" s="113"/>
      <c r="K17" s="113"/>
      <c r="L17" s="113"/>
      <c r="M17" s="113"/>
      <c r="N17" s="113"/>
      <c r="O17" s="113"/>
      <c r="P17" s="113"/>
      <c r="Q17" s="113"/>
      <c r="R17" s="113"/>
      <c r="S17" s="113"/>
      <c r="T17" s="113"/>
      <c r="U17" s="113"/>
      <c r="V17" s="113"/>
      <c r="W17" s="113"/>
      <c r="X17" s="113"/>
      <c r="Y17" s="113"/>
      <c r="Z17" s="113"/>
      <c r="AA17" s="113"/>
      <c r="AB17" s="113"/>
    </row>
    <row r="18" spans="1:28" ht="33">
      <c r="A18" s="106">
        <v>4.0999999999999996</v>
      </c>
      <c r="B18" s="101" t="s">
        <v>212</v>
      </c>
      <c r="C18" s="101" t="s">
        <v>356</v>
      </c>
      <c r="D18" s="102" t="s">
        <v>357</v>
      </c>
      <c r="E18" s="52" t="s">
        <v>312</v>
      </c>
      <c r="F18" s="52" t="s">
        <v>312</v>
      </c>
      <c r="G18" s="52" t="s">
        <v>312</v>
      </c>
      <c r="H18" s="52" t="s">
        <v>312</v>
      </c>
      <c r="I18" s="52" t="s">
        <v>312</v>
      </c>
      <c r="J18" s="52" t="s">
        <v>312</v>
      </c>
      <c r="K18" s="52" t="s">
        <v>312</v>
      </c>
      <c r="L18" s="52" t="s">
        <v>312</v>
      </c>
      <c r="M18" s="52" t="s">
        <v>312</v>
      </c>
      <c r="N18" s="52" t="s">
        <v>312</v>
      </c>
      <c r="O18" s="52" t="s">
        <v>312</v>
      </c>
      <c r="P18" s="52" t="s">
        <v>312</v>
      </c>
      <c r="Q18" s="52" t="s">
        <v>312</v>
      </c>
      <c r="R18" s="52" t="s">
        <v>312</v>
      </c>
      <c r="S18" s="52" t="s">
        <v>312</v>
      </c>
      <c r="T18" s="52" t="s">
        <v>312</v>
      </c>
      <c r="U18" s="52" t="s">
        <v>312</v>
      </c>
      <c r="V18" s="52" t="s">
        <v>312</v>
      </c>
      <c r="W18" s="52" t="s">
        <v>312</v>
      </c>
      <c r="X18" s="123"/>
      <c r="Y18" s="52"/>
      <c r="Z18" s="52"/>
      <c r="AA18" s="52"/>
      <c r="AB18" s="52"/>
    </row>
    <row r="19" spans="1:28" ht="16.5">
      <c r="A19" s="106">
        <v>4.2</v>
      </c>
      <c r="B19" s="101" t="s">
        <v>358</v>
      </c>
      <c r="C19" s="101" t="s">
        <v>359</v>
      </c>
      <c r="D19" s="102" t="s">
        <v>360</v>
      </c>
      <c r="E19" s="52" t="s">
        <v>312</v>
      </c>
      <c r="F19" s="52" t="s">
        <v>312</v>
      </c>
      <c r="G19" s="52" t="s">
        <v>312</v>
      </c>
      <c r="H19" s="52" t="s">
        <v>312</v>
      </c>
      <c r="I19" s="52" t="s">
        <v>312</v>
      </c>
      <c r="J19" s="52" t="s">
        <v>312</v>
      </c>
      <c r="K19" s="52" t="s">
        <v>312</v>
      </c>
      <c r="L19" s="52" t="s">
        <v>312</v>
      </c>
      <c r="M19" s="52" t="s">
        <v>312</v>
      </c>
      <c r="N19" s="52" t="s">
        <v>312</v>
      </c>
      <c r="O19" s="52" t="s">
        <v>312</v>
      </c>
      <c r="P19" s="52" t="s">
        <v>312</v>
      </c>
      <c r="Q19" s="52" t="s">
        <v>312</v>
      </c>
      <c r="R19" s="52" t="s">
        <v>312</v>
      </c>
      <c r="S19" s="52" t="s">
        <v>312</v>
      </c>
      <c r="T19" s="52" t="s">
        <v>312</v>
      </c>
      <c r="U19" s="52" t="s">
        <v>312</v>
      </c>
      <c r="V19" s="52" t="s">
        <v>312</v>
      </c>
      <c r="W19" s="52" t="s">
        <v>312</v>
      </c>
      <c r="X19" s="123"/>
      <c r="Y19" s="52"/>
      <c r="Z19" s="52"/>
      <c r="AA19" s="52"/>
      <c r="AB19" s="52"/>
    </row>
    <row r="20" spans="1:28" ht="16.5">
      <c r="A20" s="109">
        <v>4.3</v>
      </c>
      <c r="B20" s="101" t="s">
        <v>358</v>
      </c>
      <c r="C20" s="101" t="s">
        <v>361</v>
      </c>
      <c r="D20" s="102" t="s">
        <v>362</v>
      </c>
      <c r="E20" s="52"/>
      <c r="F20" s="52"/>
      <c r="G20" s="52"/>
      <c r="H20" s="52"/>
      <c r="I20" s="52"/>
      <c r="J20" s="52"/>
      <c r="K20" s="52"/>
      <c r="L20" s="52"/>
      <c r="M20" s="52"/>
      <c r="N20" s="52"/>
      <c r="O20" s="52"/>
      <c r="P20" s="52"/>
      <c r="Q20" s="52"/>
      <c r="R20" s="52"/>
      <c r="S20" s="52"/>
      <c r="T20" s="52"/>
      <c r="U20" s="52"/>
      <c r="V20" s="52"/>
      <c r="W20" s="52"/>
      <c r="X20" s="123"/>
      <c r="Y20" s="52"/>
      <c r="Z20" s="52"/>
      <c r="AA20" s="52"/>
      <c r="AB20" s="52"/>
    </row>
    <row r="21" spans="1:28" ht="49.5">
      <c r="A21" s="106">
        <v>4.4000000000000004</v>
      </c>
      <c r="B21" s="103" t="s">
        <v>213</v>
      </c>
      <c r="C21" s="114" t="s">
        <v>363</v>
      </c>
      <c r="D21" s="110" t="s">
        <v>364</v>
      </c>
      <c r="E21" s="52"/>
      <c r="F21" s="52"/>
      <c r="G21" s="52"/>
      <c r="H21" s="52"/>
      <c r="I21" s="52"/>
      <c r="J21" s="52"/>
      <c r="K21" s="52"/>
      <c r="L21" s="52"/>
      <c r="M21" s="52"/>
      <c r="N21" s="52" t="s">
        <v>312</v>
      </c>
      <c r="O21" s="52"/>
      <c r="P21" s="52"/>
      <c r="Q21" s="52"/>
      <c r="R21" s="52" t="s">
        <v>312</v>
      </c>
      <c r="S21" s="52"/>
      <c r="T21" s="52"/>
      <c r="U21" s="52"/>
      <c r="V21" s="52"/>
      <c r="W21" s="52" t="s">
        <v>312</v>
      </c>
      <c r="X21" s="123"/>
      <c r="Y21" s="52"/>
      <c r="Z21" s="52"/>
      <c r="AA21" s="52"/>
      <c r="AB21" s="52"/>
    </row>
    <row r="22" spans="1:28" ht="33">
      <c r="A22" s="109">
        <v>4.5</v>
      </c>
      <c r="B22" s="101" t="s">
        <v>212</v>
      </c>
      <c r="C22" s="101" t="s">
        <v>365</v>
      </c>
      <c r="D22" s="102" t="s">
        <v>366</v>
      </c>
      <c r="E22" s="52"/>
      <c r="F22" s="52"/>
      <c r="G22" s="52"/>
      <c r="H22" s="52"/>
      <c r="I22" s="52"/>
      <c r="J22" s="52"/>
      <c r="K22" s="52"/>
      <c r="L22" s="52"/>
      <c r="M22" s="52"/>
      <c r="N22" s="52"/>
      <c r="O22" s="52"/>
      <c r="P22" s="52"/>
      <c r="Q22" s="52"/>
      <c r="R22" s="52"/>
      <c r="S22" s="52"/>
      <c r="T22" s="52"/>
      <c r="U22" s="52" t="s">
        <v>312</v>
      </c>
      <c r="V22" s="52" t="s">
        <v>312</v>
      </c>
      <c r="W22" s="52"/>
      <c r="X22" s="123"/>
      <c r="Y22" s="52"/>
      <c r="Z22" s="52"/>
      <c r="AA22" s="52"/>
      <c r="AB22" s="52"/>
    </row>
    <row r="23" spans="1:28" ht="30">
      <c r="A23" s="111"/>
      <c r="B23" s="112" t="s">
        <v>367</v>
      </c>
      <c r="C23" s="112"/>
      <c r="D23" s="113"/>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row>
    <row r="24" spans="1:28" ht="33">
      <c r="A24" s="106">
        <v>4.5999999999999996</v>
      </c>
      <c r="B24" s="103" t="s">
        <v>358</v>
      </c>
      <c r="C24" s="103" t="s">
        <v>184</v>
      </c>
      <c r="D24" s="110" t="s">
        <v>403</v>
      </c>
      <c r="E24" s="52"/>
      <c r="F24" s="52"/>
      <c r="G24" s="52"/>
      <c r="H24" s="52"/>
      <c r="I24" s="52"/>
      <c r="J24" s="52"/>
      <c r="K24" s="52"/>
      <c r="L24" s="52"/>
      <c r="M24" s="52"/>
      <c r="N24" s="52"/>
      <c r="O24" s="52"/>
      <c r="P24" s="52"/>
      <c r="Q24" s="52"/>
      <c r="R24" s="52"/>
      <c r="S24" s="52"/>
      <c r="T24" s="52" t="s">
        <v>312</v>
      </c>
      <c r="U24" s="52" t="s">
        <v>312</v>
      </c>
      <c r="V24" s="52" t="s">
        <v>312</v>
      </c>
      <c r="W24" s="52"/>
      <c r="X24" s="123"/>
      <c r="Y24" s="52"/>
      <c r="Z24" s="52"/>
      <c r="AA24" s="52"/>
      <c r="AB24" s="52"/>
    </row>
    <row r="25" spans="1:28">
      <c r="A25" s="111"/>
      <c r="B25" s="112" t="s">
        <v>404</v>
      </c>
      <c r="C25" s="112"/>
      <c r="D25" s="113"/>
      <c r="E25" s="113"/>
      <c r="F25" s="113"/>
      <c r="G25" s="113"/>
      <c r="H25" s="113"/>
      <c r="I25" s="113"/>
      <c r="J25" s="113"/>
      <c r="K25" s="113"/>
      <c r="L25" s="113"/>
      <c r="M25" s="113"/>
      <c r="N25" s="113"/>
      <c r="O25" s="113"/>
      <c r="P25" s="113"/>
      <c r="Q25" s="113"/>
      <c r="R25" s="113"/>
      <c r="S25" s="113"/>
      <c r="T25" s="113"/>
      <c r="U25" s="113"/>
      <c r="V25" s="113"/>
      <c r="W25" s="113"/>
      <c r="X25" s="113"/>
      <c r="Y25" s="113"/>
      <c r="Z25" s="113"/>
      <c r="AA25" s="113"/>
      <c r="AB25" s="113"/>
    </row>
    <row r="26" spans="1:28" ht="49.5">
      <c r="A26" s="106">
        <v>4.7</v>
      </c>
      <c r="B26" s="107" t="s">
        <v>404</v>
      </c>
      <c r="C26" s="107" t="s">
        <v>405</v>
      </c>
      <c r="D26" s="102" t="s">
        <v>406</v>
      </c>
      <c r="E26" s="52"/>
      <c r="F26" s="52"/>
      <c r="G26" s="52"/>
      <c r="H26" s="52"/>
      <c r="I26" s="52"/>
      <c r="J26" s="52"/>
      <c r="K26" s="52"/>
      <c r="L26" s="52"/>
      <c r="M26" s="52"/>
      <c r="N26" s="52"/>
      <c r="O26" s="52"/>
      <c r="P26" s="52"/>
      <c r="Q26" s="52"/>
      <c r="R26" s="52"/>
      <c r="S26" s="52"/>
      <c r="T26" s="52"/>
      <c r="U26" s="52" t="s">
        <v>312</v>
      </c>
      <c r="V26" s="52" t="s">
        <v>312</v>
      </c>
      <c r="W26" s="52"/>
      <c r="X26" s="123"/>
      <c r="Y26" s="52"/>
      <c r="Z26" s="52"/>
      <c r="AA26" s="52"/>
      <c r="AB26" s="52"/>
    </row>
    <row r="27" spans="1:28" ht="49.5">
      <c r="A27" s="106">
        <v>4.8</v>
      </c>
      <c r="B27" s="107" t="s">
        <v>404</v>
      </c>
      <c r="C27" s="107" t="s">
        <v>405</v>
      </c>
      <c r="D27" s="102" t="s">
        <v>407</v>
      </c>
      <c r="E27" s="52"/>
      <c r="F27" s="52"/>
      <c r="G27" s="52"/>
      <c r="H27" s="52"/>
      <c r="I27" s="52"/>
      <c r="J27" s="52"/>
      <c r="K27" s="52"/>
      <c r="L27" s="52"/>
      <c r="M27" s="52"/>
      <c r="N27" s="52"/>
      <c r="O27" s="52"/>
      <c r="P27" s="52"/>
      <c r="Q27" s="52"/>
      <c r="R27" s="52"/>
      <c r="S27" s="52"/>
      <c r="T27" s="52"/>
      <c r="U27" s="52" t="s">
        <v>312</v>
      </c>
      <c r="V27" s="52" t="s">
        <v>312</v>
      </c>
      <c r="W27" s="52"/>
      <c r="X27" s="123"/>
      <c r="Y27" s="52"/>
      <c r="Z27" s="52"/>
      <c r="AA27" s="52"/>
      <c r="AB27" s="52"/>
    </row>
    <row r="28" spans="1:28" ht="30">
      <c r="A28" s="97">
        <v>5</v>
      </c>
      <c r="B28" s="98" t="s">
        <v>369</v>
      </c>
      <c r="C28" s="98"/>
      <c r="D28" s="99"/>
      <c r="E28" s="99"/>
      <c r="F28" s="99"/>
      <c r="G28" s="99"/>
      <c r="H28" s="99"/>
      <c r="I28" s="99"/>
      <c r="J28" s="99"/>
      <c r="K28" s="99"/>
      <c r="L28" s="99"/>
      <c r="M28" s="99"/>
      <c r="N28" s="99"/>
      <c r="O28" s="99"/>
      <c r="P28" s="99"/>
      <c r="Q28" s="99"/>
      <c r="R28" s="99"/>
      <c r="S28" s="99"/>
      <c r="T28" s="99"/>
      <c r="U28" s="99"/>
      <c r="V28" s="99"/>
      <c r="W28" s="99"/>
      <c r="X28" s="99"/>
      <c r="Y28" s="99"/>
      <c r="Z28" s="99"/>
      <c r="AA28" s="99"/>
      <c r="AB28" s="99"/>
    </row>
    <row r="29" spans="1:28" ht="33">
      <c r="A29" s="106">
        <v>5.0999999999999996</v>
      </c>
      <c r="B29" s="101" t="s">
        <v>186</v>
      </c>
      <c r="C29" s="101" t="s">
        <v>408</v>
      </c>
      <c r="D29" s="102" t="s">
        <v>409</v>
      </c>
      <c r="E29" s="52"/>
      <c r="F29" s="52"/>
      <c r="G29" s="52"/>
      <c r="H29" s="52"/>
      <c r="I29" s="52"/>
      <c r="J29" s="52"/>
      <c r="K29" s="52"/>
      <c r="L29" s="52"/>
      <c r="M29" s="52"/>
      <c r="N29" s="52"/>
      <c r="O29" s="52"/>
      <c r="P29" s="52"/>
      <c r="Q29" s="52"/>
      <c r="R29" s="52"/>
      <c r="S29" s="52"/>
      <c r="T29" s="52"/>
      <c r="U29" s="52"/>
      <c r="V29" s="52" t="s">
        <v>312</v>
      </c>
      <c r="W29" s="52" t="s">
        <v>312</v>
      </c>
      <c r="X29" s="123"/>
      <c r="Y29" s="52"/>
      <c r="Z29" s="52"/>
      <c r="AA29" s="52"/>
      <c r="AB29" s="52"/>
    </row>
    <row r="30" spans="1:28" ht="33">
      <c r="A30" s="109">
        <v>5.2</v>
      </c>
      <c r="B30" s="103" t="s">
        <v>186</v>
      </c>
      <c r="C30" s="103" t="s">
        <v>372</v>
      </c>
      <c r="D30" s="110" t="s">
        <v>373</v>
      </c>
      <c r="E30" s="52"/>
      <c r="F30" s="52"/>
      <c r="G30" s="52"/>
      <c r="H30" s="52"/>
      <c r="I30" s="52"/>
      <c r="J30" s="52"/>
      <c r="K30" s="52"/>
      <c r="L30" s="52"/>
      <c r="M30" s="52"/>
      <c r="N30" s="52"/>
      <c r="O30" s="52"/>
      <c r="P30" s="52"/>
      <c r="Q30" s="52"/>
      <c r="R30" s="52"/>
      <c r="S30" s="52"/>
      <c r="T30" s="52"/>
      <c r="U30" s="52"/>
      <c r="V30" s="52" t="s">
        <v>312</v>
      </c>
      <c r="W30" s="52" t="s">
        <v>312</v>
      </c>
      <c r="X30" s="123"/>
      <c r="Y30" s="52"/>
      <c r="Z30" s="52"/>
      <c r="AA30" s="52"/>
      <c r="AB30" s="52"/>
    </row>
    <row r="31" spans="1:28" ht="16.5">
      <c r="A31" s="106">
        <v>5.3</v>
      </c>
      <c r="B31" s="101" t="s">
        <v>186</v>
      </c>
      <c r="C31" s="101" t="s">
        <v>410</v>
      </c>
      <c r="D31" s="102" t="s">
        <v>411</v>
      </c>
      <c r="E31" s="52"/>
      <c r="F31" s="52"/>
      <c r="G31" s="52"/>
      <c r="H31" s="52"/>
      <c r="I31" s="52"/>
      <c r="J31" s="52"/>
      <c r="K31" s="52"/>
      <c r="L31" s="52"/>
      <c r="M31" s="52"/>
      <c r="N31" s="52"/>
      <c r="O31" s="52"/>
      <c r="P31" s="52"/>
      <c r="Q31" s="52"/>
      <c r="R31" s="52"/>
      <c r="S31" s="52"/>
      <c r="T31" s="52"/>
      <c r="U31" s="52"/>
      <c r="V31" s="52" t="s">
        <v>312</v>
      </c>
      <c r="W31" s="52" t="s">
        <v>312</v>
      </c>
      <c r="X31" s="123"/>
      <c r="Y31" s="52"/>
      <c r="Z31" s="52"/>
      <c r="AA31" s="52"/>
      <c r="AB31" s="52"/>
    </row>
    <row r="32" spans="1:28" ht="33">
      <c r="A32" s="109">
        <v>5.4</v>
      </c>
      <c r="B32" s="101" t="s">
        <v>213</v>
      </c>
      <c r="C32" s="103" t="s">
        <v>412</v>
      </c>
      <c r="D32" s="110" t="s">
        <v>413</v>
      </c>
      <c r="E32" s="52"/>
      <c r="F32" s="52"/>
      <c r="G32" s="52"/>
      <c r="H32" s="52"/>
      <c r="I32" s="52"/>
      <c r="J32" s="52"/>
      <c r="K32" s="52"/>
      <c r="L32" s="52"/>
      <c r="M32" s="52"/>
      <c r="N32" s="52"/>
      <c r="O32" s="52"/>
      <c r="P32" s="52"/>
      <c r="Q32" s="52" t="s">
        <v>312</v>
      </c>
      <c r="R32" s="52" t="s">
        <v>312</v>
      </c>
      <c r="S32" s="52"/>
      <c r="T32" s="52"/>
      <c r="U32" s="52"/>
      <c r="V32" s="52"/>
      <c r="W32" s="52"/>
      <c r="X32" s="123"/>
      <c r="Y32" s="52"/>
      <c r="Z32" s="52"/>
      <c r="AA32" s="52"/>
      <c r="AB32" s="52"/>
    </row>
    <row r="33" spans="1:28" ht="33">
      <c r="A33" s="106">
        <v>5.5</v>
      </c>
      <c r="B33" s="101" t="s">
        <v>213</v>
      </c>
      <c r="C33" s="101" t="s">
        <v>414</v>
      </c>
      <c r="D33" s="102" t="s">
        <v>415</v>
      </c>
      <c r="E33" s="52"/>
      <c r="F33" s="52"/>
      <c r="G33" s="52"/>
      <c r="H33" s="52"/>
      <c r="I33" s="52"/>
      <c r="J33" s="52"/>
      <c r="K33" s="52"/>
      <c r="L33" s="52"/>
      <c r="M33" s="52"/>
      <c r="N33" s="52"/>
      <c r="O33" s="52"/>
      <c r="P33" s="52"/>
      <c r="Q33" s="52"/>
      <c r="R33" s="52" t="s">
        <v>312</v>
      </c>
      <c r="S33" s="52"/>
      <c r="T33" s="52"/>
      <c r="U33" s="52"/>
      <c r="V33" s="52"/>
      <c r="W33" s="52"/>
      <c r="X33" s="123"/>
      <c r="Y33" s="52"/>
      <c r="Z33" s="52"/>
      <c r="AA33" s="52"/>
      <c r="AB33" s="52"/>
    </row>
    <row r="34" spans="1:28" ht="33">
      <c r="A34" s="109">
        <v>5.6</v>
      </c>
      <c r="B34" s="103" t="s">
        <v>213</v>
      </c>
      <c r="C34" s="103" t="s">
        <v>416</v>
      </c>
      <c r="D34" s="110" t="s">
        <v>417</v>
      </c>
      <c r="E34" s="52"/>
      <c r="F34" s="52"/>
      <c r="G34" s="52"/>
      <c r="H34" s="52"/>
      <c r="I34" s="52"/>
      <c r="J34" s="52"/>
      <c r="K34" s="52"/>
      <c r="L34" s="52"/>
      <c r="M34" s="52"/>
      <c r="N34" s="52"/>
      <c r="O34" s="52"/>
      <c r="P34" s="52"/>
      <c r="Q34" s="52"/>
      <c r="R34" s="52" t="s">
        <v>312</v>
      </c>
      <c r="S34" s="52"/>
      <c r="T34" s="52"/>
      <c r="U34" s="52"/>
      <c r="V34" s="52"/>
      <c r="W34" s="52"/>
      <c r="X34" s="123"/>
      <c r="Y34" s="52"/>
      <c r="Z34" s="52"/>
      <c r="AA34" s="52"/>
      <c r="AB34" s="52"/>
    </row>
    <row r="35" spans="1:28" ht="33">
      <c r="A35" s="106">
        <v>5.7</v>
      </c>
      <c r="B35" s="101" t="s">
        <v>418</v>
      </c>
      <c r="C35" s="101" t="s">
        <v>419</v>
      </c>
      <c r="D35" s="102" t="s">
        <v>420</v>
      </c>
      <c r="E35" s="52"/>
      <c r="F35" s="52"/>
      <c r="G35" s="52"/>
      <c r="H35" s="52"/>
      <c r="I35" s="52"/>
      <c r="J35" s="52"/>
      <c r="K35" s="52"/>
      <c r="L35" s="52"/>
      <c r="M35" s="52"/>
      <c r="N35" s="52"/>
      <c r="O35" s="52"/>
      <c r="P35" s="52"/>
      <c r="Q35" s="52"/>
      <c r="R35" s="52"/>
      <c r="S35" s="52" t="s">
        <v>312</v>
      </c>
      <c r="T35" s="52" t="s">
        <v>312</v>
      </c>
      <c r="U35" s="52"/>
      <c r="V35" s="52"/>
      <c r="W35" s="52"/>
      <c r="X35" s="123"/>
      <c r="Y35" s="52"/>
      <c r="Z35" s="52"/>
      <c r="AA35" s="52"/>
      <c r="AB35" s="52"/>
    </row>
    <row r="36" spans="1:28" ht="16.5">
      <c r="A36" s="109">
        <v>5.8</v>
      </c>
      <c r="B36" s="101" t="s">
        <v>418</v>
      </c>
      <c r="C36" s="103" t="s">
        <v>421</v>
      </c>
      <c r="D36" s="110" t="s">
        <v>422</v>
      </c>
      <c r="E36" s="52"/>
      <c r="F36" s="52"/>
      <c r="G36" s="52"/>
      <c r="H36" s="52"/>
      <c r="I36" s="52"/>
      <c r="J36" s="52"/>
      <c r="K36" s="52"/>
      <c r="L36" s="52"/>
      <c r="M36" s="52"/>
      <c r="N36" s="52"/>
      <c r="O36" s="52"/>
      <c r="P36" s="52"/>
      <c r="Q36" s="52"/>
      <c r="R36" s="52"/>
      <c r="S36" s="52"/>
      <c r="T36" s="52"/>
      <c r="U36" s="52" t="s">
        <v>312</v>
      </c>
      <c r="V36" s="52" t="s">
        <v>312</v>
      </c>
      <c r="W36" s="52"/>
      <c r="X36" s="123"/>
      <c r="Y36" s="52"/>
      <c r="Z36" s="52"/>
      <c r="AA36" s="52"/>
      <c r="AB36" s="52"/>
    </row>
    <row r="37" spans="1:28" ht="16.5">
      <c r="A37" s="115">
        <v>5.9</v>
      </c>
      <c r="B37" s="101" t="s">
        <v>374</v>
      </c>
      <c r="C37" s="103" t="s">
        <v>423</v>
      </c>
      <c r="D37" s="116" t="s">
        <v>424</v>
      </c>
      <c r="E37" s="52"/>
      <c r="F37" s="52"/>
      <c r="G37" s="52"/>
      <c r="H37" s="52"/>
      <c r="I37" s="52"/>
      <c r="J37" s="52"/>
      <c r="K37" s="52"/>
      <c r="L37" s="52"/>
      <c r="M37" s="52"/>
      <c r="N37" s="52"/>
      <c r="O37" s="52"/>
      <c r="P37" s="52"/>
      <c r="Q37" s="52"/>
      <c r="R37" s="52"/>
      <c r="S37" s="52"/>
      <c r="T37" s="52"/>
      <c r="U37" s="52"/>
      <c r="V37" s="52"/>
      <c r="W37" s="52"/>
      <c r="X37" s="123" t="s">
        <v>312</v>
      </c>
      <c r="Y37" s="52"/>
      <c r="Z37" s="52"/>
      <c r="AA37" s="52"/>
      <c r="AB37" s="52"/>
    </row>
    <row r="38" spans="1:28" ht="16.5">
      <c r="A38" s="117" t="s">
        <v>425</v>
      </c>
      <c r="B38" s="101" t="s">
        <v>374</v>
      </c>
      <c r="C38" s="103" t="s">
        <v>375</v>
      </c>
      <c r="D38" s="116" t="s">
        <v>376</v>
      </c>
      <c r="E38" s="52"/>
      <c r="F38" s="52"/>
      <c r="G38" s="52"/>
      <c r="H38" s="52"/>
      <c r="I38" s="52"/>
      <c r="J38" s="52"/>
      <c r="K38" s="52"/>
      <c r="L38" s="52"/>
      <c r="M38" s="52"/>
      <c r="N38" s="52"/>
      <c r="O38" s="52"/>
      <c r="P38" s="52"/>
      <c r="Q38" s="52"/>
      <c r="R38" s="52"/>
      <c r="S38" s="52"/>
      <c r="T38" s="52"/>
      <c r="U38" s="52"/>
      <c r="V38" s="52"/>
      <c r="W38" s="52"/>
      <c r="X38" s="123" t="s">
        <v>312</v>
      </c>
      <c r="Y38" s="52"/>
      <c r="Z38" s="52"/>
      <c r="AA38" s="52"/>
      <c r="AB38" s="52"/>
    </row>
    <row r="39" spans="1:28">
      <c r="A39" s="97">
        <v>6</v>
      </c>
      <c r="B39" s="98" t="s">
        <v>426</v>
      </c>
      <c r="C39" s="98"/>
      <c r="D39" s="99"/>
      <c r="E39" s="99"/>
      <c r="F39" s="99"/>
      <c r="G39" s="99"/>
      <c r="H39" s="99"/>
      <c r="I39" s="99"/>
      <c r="J39" s="99"/>
      <c r="K39" s="99"/>
      <c r="L39" s="99"/>
      <c r="M39" s="99"/>
      <c r="N39" s="99"/>
      <c r="O39" s="99"/>
      <c r="P39" s="99"/>
      <c r="Q39" s="99"/>
      <c r="R39" s="99"/>
      <c r="S39" s="99"/>
      <c r="T39" s="99"/>
      <c r="U39" s="99"/>
      <c r="V39" s="99"/>
      <c r="W39" s="99"/>
      <c r="X39" s="99"/>
      <c r="Y39" s="99"/>
      <c r="Z39" s="99"/>
      <c r="AA39" s="99"/>
      <c r="AB39" s="99"/>
    </row>
    <row r="40" spans="1:28" ht="66">
      <c r="A40" s="109">
        <v>6.1</v>
      </c>
      <c r="B40" s="101" t="s">
        <v>427</v>
      </c>
      <c r="C40" s="103" t="s">
        <v>428</v>
      </c>
      <c r="D40" s="110" t="s">
        <v>429</v>
      </c>
      <c r="E40" s="52"/>
      <c r="F40" s="52"/>
      <c r="G40" s="52"/>
      <c r="H40" s="52"/>
      <c r="I40" s="52"/>
      <c r="J40" s="52"/>
      <c r="K40" s="52"/>
      <c r="L40" s="52"/>
      <c r="M40" s="52"/>
      <c r="N40" s="52"/>
      <c r="O40" s="52"/>
      <c r="P40" s="52"/>
      <c r="Q40" s="52"/>
      <c r="R40" s="52"/>
      <c r="S40" s="52"/>
      <c r="T40" s="52"/>
      <c r="U40" s="52"/>
      <c r="V40" s="52"/>
      <c r="W40" s="52"/>
      <c r="X40" s="123"/>
      <c r="Y40" s="52"/>
      <c r="Z40" s="52"/>
      <c r="AA40" s="52"/>
      <c r="AB40" s="52"/>
    </row>
    <row r="41" spans="1:28" ht="33">
      <c r="A41" s="106">
        <v>6.2</v>
      </c>
      <c r="B41" s="101" t="s">
        <v>427</v>
      </c>
      <c r="C41" s="101" t="s">
        <v>430</v>
      </c>
      <c r="D41" s="110" t="s">
        <v>431</v>
      </c>
      <c r="E41" s="52"/>
      <c r="F41" s="52"/>
      <c r="G41" s="52"/>
      <c r="H41" s="52"/>
      <c r="I41" s="52"/>
      <c r="J41" s="52"/>
      <c r="K41" s="52"/>
      <c r="L41" s="52"/>
      <c r="M41" s="52"/>
      <c r="N41" s="52"/>
      <c r="O41" s="52"/>
      <c r="P41" s="52"/>
      <c r="Q41" s="52"/>
      <c r="R41" s="52"/>
      <c r="S41" s="52"/>
      <c r="T41" s="52"/>
      <c r="U41" s="52"/>
      <c r="V41" s="52"/>
      <c r="W41" s="52"/>
      <c r="X41" s="123"/>
      <c r="Y41" s="52"/>
      <c r="Z41" s="52"/>
      <c r="AA41" s="52"/>
      <c r="AB41" s="52"/>
    </row>
    <row r="42" spans="1:28" ht="33">
      <c r="A42" s="109">
        <v>6.3</v>
      </c>
      <c r="B42" s="101" t="s">
        <v>427</v>
      </c>
      <c r="C42" s="103" t="s">
        <v>432</v>
      </c>
      <c r="D42" s="102" t="s">
        <v>433</v>
      </c>
      <c r="E42" s="52"/>
      <c r="F42" s="52"/>
      <c r="G42" s="52"/>
      <c r="H42" s="52"/>
      <c r="I42" s="52"/>
      <c r="J42" s="52"/>
      <c r="K42" s="52"/>
      <c r="L42" s="52"/>
      <c r="M42" s="52"/>
      <c r="N42" s="52"/>
      <c r="O42" s="52"/>
      <c r="P42" s="52"/>
      <c r="Q42" s="52"/>
      <c r="R42" s="52"/>
      <c r="S42" s="52"/>
      <c r="T42" s="52"/>
      <c r="U42" s="52"/>
      <c r="V42" s="52"/>
      <c r="W42" s="52"/>
      <c r="X42" s="123"/>
      <c r="Y42" s="52"/>
      <c r="Z42" s="52"/>
      <c r="AA42" s="52"/>
      <c r="AB42" s="52"/>
    </row>
    <row r="43" spans="1:28">
      <c r="A43" s="97">
        <v>7</v>
      </c>
      <c r="B43" s="98" t="s">
        <v>377</v>
      </c>
      <c r="C43" s="98"/>
      <c r="D43" s="99"/>
      <c r="E43" s="99"/>
      <c r="F43" s="99"/>
      <c r="G43" s="99"/>
      <c r="H43" s="99"/>
      <c r="I43" s="99"/>
      <c r="J43" s="99"/>
      <c r="K43" s="99"/>
      <c r="L43" s="99"/>
      <c r="M43" s="99"/>
      <c r="N43" s="99"/>
      <c r="O43" s="99"/>
      <c r="P43" s="99"/>
      <c r="Q43" s="99"/>
      <c r="R43" s="99"/>
      <c r="S43" s="99"/>
      <c r="T43" s="99"/>
      <c r="U43" s="99"/>
      <c r="V43" s="99"/>
      <c r="W43" s="99"/>
      <c r="X43" s="99"/>
      <c r="Y43" s="99"/>
      <c r="Z43" s="99"/>
      <c r="AA43" s="99"/>
      <c r="AB43" s="99"/>
    </row>
    <row r="44" spans="1:28" ht="33">
      <c r="A44" s="109">
        <v>7.1</v>
      </c>
      <c r="B44" s="103" t="s">
        <v>378</v>
      </c>
      <c r="C44" s="103" t="s">
        <v>334</v>
      </c>
      <c r="D44" s="110" t="s">
        <v>379</v>
      </c>
      <c r="E44" s="52" t="s">
        <v>312</v>
      </c>
      <c r="F44" s="52" t="s">
        <v>312</v>
      </c>
      <c r="G44" s="52"/>
      <c r="H44" s="52" t="s">
        <v>312</v>
      </c>
      <c r="I44" s="52"/>
      <c r="J44" s="52" t="s">
        <v>312</v>
      </c>
      <c r="K44" s="52"/>
      <c r="L44" s="52" t="s">
        <v>312</v>
      </c>
      <c r="M44" s="52"/>
      <c r="N44" s="52" t="s">
        <v>312</v>
      </c>
      <c r="O44" s="52"/>
      <c r="P44" s="52" t="s">
        <v>312</v>
      </c>
      <c r="Q44" s="52"/>
      <c r="R44" s="52" t="s">
        <v>312</v>
      </c>
      <c r="S44" s="52"/>
      <c r="T44" s="52" t="s">
        <v>312</v>
      </c>
      <c r="U44" s="52"/>
      <c r="V44" s="52" t="s">
        <v>312</v>
      </c>
      <c r="W44" s="52" t="s">
        <v>312</v>
      </c>
      <c r="X44" s="123" t="s">
        <v>312</v>
      </c>
      <c r="Y44" s="52"/>
      <c r="Z44" s="52"/>
      <c r="AA44" s="52"/>
      <c r="AB44" s="52"/>
    </row>
    <row r="45" spans="1:28" ht="16.5">
      <c r="A45" s="106">
        <v>7.2</v>
      </c>
      <c r="B45" s="101" t="s">
        <v>378</v>
      </c>
      <c r="C45" s="101" t="s">
        <v>337</v>
      </c>
      <c r="D45" s="102" t="s">
        <v>434</v>
      </c>
      <c r="E45" s="52" t="s">
        <v>312</v>
      </c>
      <c r="F45" s="52" t="s">
        <v>312</v>
      </c>
      <c r="G45" s="52"/>
      <c r="H45" s="52" t="s">
        <v>312</v>
      </c>
      <c r="I45" s="52"/>
      <c r="J45" s="52" t="s">
        <v>312</v>
      </c>
      <c r="K45" s="52"/>
      <c r="L45" s="52" t="s">
        <v>312</v>
      </c>
      <c r="M45" s="52"/>
      <c r="N45" s="52" t="s">
        <v>312</v>
      </c>
      <c r="O45" s="52"/>
      <c r="P45" s="52" t="s">
        <v>312</v>
      </c>
      <c r="Q45" s="52"/>
      <c r="R45" s="52" t="s">
        <v>312</v>
      </c>
      <c r="S45" s="52"/>
      <c r="T45" s="52" t="s">
        <v>312</v>
      </c>
      <c r="U45" s="52"/>
      <c r="V45" s="52" t="s">
        <v>312</v>
      </c>
      <c r="W45" s="52" t="s">
        <v>312</v>
      </c>
      <c r="X45" s="123" t="s">
        <v>312</v>
      </c>
      <c r="Y45" s="52"/>
      <c r="Z45" s="52"/>
      <c r="AA45" s="52"/>
      <c r="AB45" s="52"/>
    </row>
    <row r="46" spans="1:28" ht="16.5">
      <c r="A46" s="109">
        <v>7.3</v>
      </c>
      <c r="B46" s="101" t="s">
        <v>378</v>
      </c>
      <c r="C46" s="101" t="s">
        <v>435</v>
      </c>
      <c r="D46" s="102" t="s">
        <v>436</v>
      </c>
      <c r="E46" s="52"/>
      <c r="F46" s="52" t="s">
        <v>312</v>
      </c>
      <c r="G46" s="52"/>
      <c r="H46" s="52"/>
      <c r="I46" s="52"/>
      <c r="J46" s="52" t="s">
        <v>312</v>
      </c>
      <c r="K46" s="52"/>
      <c r="L46" s="52"/>
      <c r="M46" s="52"/>
      <c r="N46" s="52" t="s">
        <v>312</v>
      </c>
      <c r="O46" s="52"/>
      <c r="P46" s="52"/>
      <c r="Q46" s="52"/>
      <c r="R46" s="52" t="s">
        <v>312</v>
      </c>
      <c r="S46" s="52"/>
      <c r="T46" s="52"/>
      <c r="U46" s="52"/>
      <c r="V46" s="52" t="s">
        <v>312</v>
      </c>
      <c r="W46" s="52"/>
      <c r="X46" s="123"/>
      <c r="Y46" s="52"/>
      <c r="Z46" s="52"/>
      <c r="AA46" s="52"/>
      <c r="AB46" s="52"/>
    </row>
    <row r="47" spans="1:28" ht="16.5">
      <c r="A47" s="106">
        <v>7.4</v>
      </c>
      <c r="B47" s="101" t="s">
        <v>378</v>
      </c>
      <c r="C47" s="116" t="s">
        <v>437</v>
      </c>
      <c r="D47" s="118" t="s">
        <v>438</v>
      </c>
      <c r="E47" s="52"/>
      <c r="F47" s="52"/>
      <c r="G47" s="52"/>
      <c r="H47" s="52"/>
      <c r="I47" s="52"/>
      <c r="J47" s="52"/>
      <c r="K47" s="52"/>
      <c r="L47" s="52"/>
      <c r="M47" s="52"/>
      <c r="N47" s="52"/>
      <c r="O47" s="52"/>
      <c r="P47" s="52"/>
      <c r="Q47" s="52"/>
      <c r="R47" s="52"/>
      <c r="S47" s="52"/>
      <c r="T47" s="52"/>
      <c r="U47" s="52"/>
      <c r="V47" s="52"/>
      <c r="W47" s="52"/>
      <c r="X47" s="123"/>
      <c r="Y47" s="52"/>
      <c r="Z47" s="52"/>
      <c r="AA47" s="52"/>
      <c r="AB47" s="52"/>
    </row>
    <row r="48" spans="1:28" ht="16.5">
      <c r="A48" s="109">
        <v>7.5</v>
      </c>
      <c r="B48" s="101" t="s">
        <v>378</v>
      </c>
      <c r="C48" s="116" t="s">
        <v>439</v>
      </c>
      <c r="D48" s="118" t="s">
        <v>440</v>
      </c>
      <c r="E48" s="52"/>
      <c r="F48" s="52"/>
      <c r="G48" s="52"/>
      <c r="H48" s="52"/>
      <c r="I48" s="52"/>
      <c r="J48" s="52"/>
      <c r="K48" s="52"/>
      <c r="L48" s="52"/>
      <c r="M48" s="52"/>
      <c r="N48" s="52"/>
      <c r="O48" s="52"/>
      <c r="P48" s="52"/>
      <c r="Q48" s="52"/>
      <c r="R48" s="52"/>
      <c r="S48" s="52"/>
      <c r="T48" s="52"/>
      <c r="U48" s="52"/>
      <c r="V48" s="52"/>
      <c r="W48" s="52"/>
      <c r="X48" s="123"/>
      <c r="Y48" s="52"/>
      <c r="Z48" s="52"/>
      <c r="AA48" s="52"/>
      <c r="AB48" s="52"/>
    </row>
    <row r="49" spans="1:28" ht="16.5">
      <c r="A49" s="106">
        <v>7.6</v>
      </c>
      <c r="B49" s="101" t="s">
        <v>378</v>
      </c>
      <c r="C49" s="116" t="s">
        <v>441</v>
      </c>
      <c r="D49" s="118" t="s">
        <v>442</v>
      </c>
      <c r="E49" s="52"/>
      <c r="F49" s="52"/>
      <c r="G49" s="52"/>
      <c r="H49" s="52"/>
      <c r="I49" s="52"/>
      <c r="J49" s="52"/>
      <c r="K49" s="52"/>
      <c r="L49" s="52"/>
      <c r="M49" s="52"/>
      <c r="N49" s="52"/>
      <c r="O49" s="52"/>
      <c r="P49" s="52"/>
      <c r="Q49" s="52"/>
      <c r="R49" s="52"/>
      <c r="S49" s="52"/>
      <c r="T49" s="52"/>
      <c r="U49" s="52"/>
      <c r="V49" s="52"/>
      <c r="W49" s="52"/>
      <c r="X49" s="123"/>
      <c r="Y49" s="52"/>
      <c r="Z49" s="52"/>
      <c r="AA49" s="52"/>
      <c r="AB49" s="52"/>
    </row>
    <row r="51" spans="1:28" ht="16.5">
      <c r="B51" s="119" t="s">
        <v>443</v>
      </c>
    </row>
  </sheetData>
  <mergeCells count="7">
    <mergeCell ref="E3:AB3"/>
    <mergeCell ref="Y1:AB1"/>
    <mergeCell ref="I2:L2"/>
    <mergeCell ref="M2:P2"/>
    <mergeCell ref="Q2:T2"/>
    <mergeCell ref="U2:X2"/>
    <mergeCell ref="Y2:A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7"/>
  <sheetViews>
    <sheetView workbookViewId="0">
      <selection activeCell="D36" sqref="D36"/>
    </sheetView>
  </sheetViews>
  <sheetFormatPr defaultColWidth="9.140625" defaultRowHeight="16.5"/>
  <cols>
    <col min="1" max="1" width="7.28515625" style="59" customWidth="1"/>
    <col min="2" max="2" width="14.5703125" style="60" customWidth="1"/>
    <col min="3" max="3" width="31.140625" style="59" customWidth="1"/>
    <col min="4" max="4" width="41" style="59" customWidth="1"/>
    <col min="5" max="5" width="37" style="59" customWidth="1"/>
    <col min="6" max="14" width="3.28515625" style="59" customWidth="1"/>
    <col min="15" max="24" width="4.140625" style="59" customWidth="1"/>
    <col min="25" max="25" width="23.5703125" style="59" customWidth="1"/>
    <col min="26" max="16384" width="9.140625" style="59"/>
  </cols>
  <sheetData>
    <row r="1" spans="1:25">
      <c r="A1" s="61" t="s">
        <v>444</v>
      </c>
      <c r="B1" s="62" t="s">
        <v>445</v>
      </c>
      <c r="C1" s="61" t="s">
        <v>446</v>
      </c>
      <c r="D1" s="61" t="s">
        <v>447</v>
      </c>
      <c r="E1" s="61" t="s">
        <v>448</v>
      </c>
      <c r="F1" s="63" t="s">
        <v>297</v>
      </c>
      <c r="G1" s="63" t="s">
        <v>298</v>
      </c>
      <c r="H1" s="63" t="s">
        <v>299</v>
      </c>
      <c r="I1" s="63" t="s">
        <v>300</v>
      </c>
      <c r="J1" s="63" t="s">
        <v>301</v>
      </c>
      <c r="K1" s="63" t="s">
        <v>302</v>
      </c>
      <c r="L1" s="63" t="s">
        <v>303</v>
      </c>
      <c r="M1" s="63" t="s">
        <v>304</v>
      </c>
      <c r="N1" s="63" t="s">
        <v>305</v>
      </c>
      <c r="O1" s="63" t="s">
        <v>306</v>
      </c>
      <c r="P1" s="63" t="s">
        <v>307</v>
      </c>
      <c r="Q1" s="63" t="s">
        <v>308</v>
      </c>
      <c r="R1" s="63" t="s">
        <v>449</v>
      </c>
      <c r="S1" s="63" t="s">
        <v>450</v>
      </c>
      <c r="T1" s="63" t="s">
        <v>451</v>
      </c>
      <c r="U1" s="63" t="s">
        <v>452</v>
      </c>
      <c r="V1" s="63" t="s">
        <v>453</v>
      </c>
      <c r="W1" s="63" t="s">
        <v>454</v>
      </c>
      <c r="X1" s="63" t="s">
        <v>455</v>
      </c>
      <c r="Y1" s="82" t="s">
        <v>456</v>
      </c>
    </row>
    <row r="2" spans="1:25" hidden="1">
      <c r="A2" s="64"/>
      <c r="B2" s="65"/>
      <c r="C2" s="66"/>
      <c r="D2" s="66"/>
      <c r="E2" s="66"/>
      <c r="F2" s="67">
        <v>0</v>
      </c>
      <c r="G2" s="67">
        <v>0</v>
      </c>
      <c r="H2" s="66"/>
      <c r="I2" s="66"/>
      <c r="J2" s="66"/>
      <c r="K2" s="66"/>
      <c r="L2" s="66"/>
      <c r="M2" s="66"/>
      <c r="N2" s="66"/>
      <c r="O2" s="66"/>
      <c r="P2" s="66"/>
      <c r="Q2" s="66"/>
      <c r="R2" s="66"/>
      <c r="S2" s="66"/>
      <c r="T2" s="66"/>
      <c r="U2" s="66"/>
      <c r="V2" s="66"/>
      <c r="W2" s="66"/>
      <c r="X2" s="66"/>
      <c r="Y2" s="83"/>
    </row>
    <row r="3" spans="1:25" ht="16.5" customHeight="1">
      <c r="A3" s="451" t="s">
        <v>457</v>
      </c>
      <c r="B3" s="457" t="s">
        <v>458</v>
      </c>
      <c r="C3" s="68" t="s">
        <v>459</v>
      </c>
      <c r="D3" s="68"/>
      <c r="E3" s="68" t="s">
        <v>460</v>
      </c>
      <c r="F3" s="68"/>
      <c r="G3" s="68"/>
      <c r="H3" s="68"/>
      <c r="I3" s="68"/>
      <c r="J3" s="68"/>
      <c r="K3" s="68"/>
      <c r="L3" s="68"/>
      <c r="M3" s="68"/>
      <c r="N3" s="68"/>
      <c r="O3" s="68"/>
      <c r="P3" s="68"/>
      <c r="Q3" s="68"/>
      <c r="R3" s="68"/>
      <c r="S3" s="68"/>
      <c r="T3" s="68"/>
      <c r="U3" s="68"/>
      <c r="V3" s="68"/>
      <c r="W3" s="68"/>
      <c r="X3" s="77"/>
      <c r="Y3" s="84"/>
    </row>
    <row r="4" spans="1:25" ht="66">
      <c r="A4" s="452"/>
      <c r="B4" s="458"/>
      <c r="C4" s="64" t="s">
        <v>313</v>
      </c>
      <c r="D4" s="64"/>
      <c r="E4" s="69" t="s">
        <v>461</v>
      </c>
      <c r="F4" s="64"/>
      <c r="G4" s="64"/>
      <c r="H4" s="64"/>
      <c r="I4" s="64"/>
      <c r="J4" s="64"/>
      <c r="K4" s="64"/>
      <c r="L4" s="64"/>
      <c r="M4" s="64"/>
      <c r="N4" s="64"/>
      <c r="O4" s="64"/>
      <c r="P4" s="64"/>
      <c r="Q4" s="64"/>
      <c r="R4" s="64"/>
      <c r="S4" s="64"/>
      <c r="T4" s="64"/>
      <c r="U4" s="64"/>
      <c r="V4" s="64"/>
      <c r="W4" s="64"/>
      <c r="X4" s="78"/>
      <c r="Y4" s="84"/>
    </row>
    <row r="5" spans="1:25">
      <c r="A5" s="452"/>
      <c r="B5" s="458"/>
      <c r="C5" s="64" t="s">
        <v>462</v>
      </c>
      <c r="D5" s="64"/>
      <c r="E5" s="64" t="s">
        <v>463</v>
      </c>
      <c r="F5" s="64"/>
      <c r="G5" s="64"/>
      <c r="H5" s="64"/>
      <c r="I5" s="64"/>
      <c r="J5" s="64"/>
      <c r="K5" s="64"/>
      <c r="L5" s="64"/>
      <c r="M5" s="64"/>
      <c r="N5" s="64"/>
      <c r="O5" s="64"/>
      <c r="P5" s="64"/>
      <c r="Q5" s="64"/>
      <c r="R5" s="64"/>
      <c r="S5" s="64"/>
      <c r="T5" s="64"/>
      <c r="U5" s="64"/>
      <c r="V5" s="64"/>
      <c r="W5" s="64"/>
      <c r="X5" s="78"/>
      <c r="Y5" s="84"/>
    </row>
    <row r="6" spans="1:25">
      <c r="A6" s="452"/>
      <c r="B6" s="458"/>
      <c r="C6" s="64" t="s">
        <v>264</v>
      </c>
      <c r="D6" s="64"/>
      <c r="E6" s="69" t="s">
        <v>464</v>
      </c>
      <c r="F6" s="64"/>
      <c r="G6" s="64"/>
      <c r="H6" s="64"/>
      <c r="I6" s="64"/>
      <c r="J6" s="64"/>
      <c r="K6" s="64"/>
      <c r="L6" s="64"/>
      <c r="M6" s="64"/>
      <c r="N6" s="64"/>
      <c r="O6" s="64"/>
      <c r="P6" s="64"/>
      <c r="Q6" s="64"/>
      <c r="R6" s="64"/>
      <c r="S6" s="64"/>
      <c r="T6" s="64"/>
      <c r="U6" s="64"/>
      <c r="V6" s="64"/>
      <c r="W6" s="64"/>
      <c r="X6" s="78"/>
      <c r="Y6" s="84"/>
    </row>
    <row r="7" spans="1:25">
      <c r="A7" s="452"/>
      <c r="B7" s="458"/>
      <c r="C7" s="64"/>
      <c r="D7" s="64" t="s">
        <v>465</v>
      </c>
      <c r="E7" s="64"/>
      <c r="F7" s="64"/>
      <c r="G7" s="64"/>
      <c r="H7" s="64"/>
      <c r="I7" s="64"/>
      <c r="J7" s="64"/>
      <c r="K7" s="64"/>
      <c r="L7" s="64"/>
      <c r="M7" s="64"/>
      <c r="N7" s="64"/>
      <c r="O7" s="64"/>
      <c r="P7" s="64"/>
      <c r="Q7" s="64"/>
      <c r="R7" s="64"/>
      <c r="S7" s="64"/>
      <c r="T7" s="64"/>
      <c r="U7" s="64"/>
      <c r="V7" s="64"/>
      <c r="W7" s="64"/>
      <c r="X7" s="78"/>
      <c r="Y7" s="84"/>
    </row>
    <row r="8" spans="1:25">
      <c r="A8" s="452"/>
      <c r="B8" s="458"/>
      <c r="C8" s="64"/>
      <c r="D8" s="64" t="s">
        <v>466</v>
      </c>
      <c r="E8" s="64" t="s">
        <v>466</v>
      </c>
      <c r="F8" s="64"/>
      <c r="G8" s="64"/>
      <c r="H8" s="64"/>
      <c r="I8" s="64"/>
      <c r="J8" s="64"/>
      <c r="K8" s="64"/>
      <c r="L8" s="64"/>
      <c r="M8" s="64"/>
      <c r="N8" s="64"/>
      <c r="O8" s="64"/>
      <c r="P8" s="64"/>
      <c r="Q8" s="64"/>
      <c r="R8" s="64"/>
      <c r="S8" s="64"/>
      <c r="T8" s="64"/>
      <c r="U8" s="64"/>
      <c r="V8" s="64"/>
      <c r="W8" s="64"/>
      <c r="X8" s="78"/>
      <c r="Y8" s="84"/>
    </row>
    <row r="9" spans="1:25">
      <c r="A9" s="452"/>
      <c r="B9" s="458"/>
      <c r="C9" s="64"/>
      <c r="D9" s="64" t="s">
        <v>467</v>
      </c>
      <c r="E9" s="69"/>
      <c r="F9" s="64"/>
      <c r="G9" s="64"/>
      <c r="H9" s="64"/>
      <c r="I9" s="64"/>
      <c r="J9" s="64"/>
      <c r="K9" s="64"/>
      <c r="L9" s="64"/>
      <c r="M9" s="64"/>
      <c r="N9" s="64"/>
      <c r="O9" s="64"/>
      <c r="P9" s="64"/>
      <c r="Q9" s="64"/>
      <c r="R9" s="64"/>
      <c r="S9" s="64"/>
      <c r="T9" s="64"/>
      <c r="U9" s="64"/>
      <c r="V9" s="64"/>
      <c r="W9" s="64"/>
      <c r="X9" s="78"/>
      <c r="Y9" s="84"/>
    </row>
    <row r="10" spans="1:25">
      <c r="A10" s="452"/>
      <c r="B10" s="458"/>
      <c r="C10" s="64"/>
      <c r="D10" s="64" t="s">
        <v>468</v>
      </c>
      <c r="E10" s="69"/>
      <c r="F10" s="64"/>
      <c r="G10" s="64"/>
      <c r="H10" s="64"/>
      <c r="I10" s="64"/>
      <c r="J10" s="64"/>
      <c r="K10" s="64"/>
      <c r="L10" s="64"/>
      <c r="M10" s="64"/>
      <c r="N10" s="64"/>
      <c r="O10" s="64"/>
      <c r="P10" s="64"/>
      <c r="Q10" s="64"/>
      <c r="R10" s="64"/>
      <c r="S10" s="64"/>
      <c r="T10" s="64"/>
      <c r="U10" s="64"/>
      <c r="V10" s="64"/>
      <c r="W10" s="64"/>
      <c r="X10" s="78"/>
      <c r="Y10" s="84"/>
    </row>
    <row r="11" spans="1:25">
      <c r="A11" s="452"/>
      <c r="B11" s="458"/>
      <c r="C11" s="64" t="s">
        <v>469</v>
      </c>
      <c r="D11" s="64"/>
      <c r="E11" s="64" t="s">
        <v>469</v>
      </c>
      <c r="F11" s="64"/>
      <c r="G11" s="64"/>
      <c r="H11" s="64"/>
      <c r="I11" s="64"/>
      <c r="J11" s="64"/>
      <c r="K11" s="64"/>
      <c r="L11" s="64"/>
      <c r="M11" s="64"/>
      <c r="N11" s="64"/>
      <c r="O11" s="64"/>
      <c r="P11" s="64"/>
      <c r="Q11" s="64"/>
      <c r="R11" s="64"/>
      <c r="S11" s="64"/>
      <c r="T11" s="64"/>
      <c r="U11" s="64"/>
      <c r="V11" s="64"/>
      <c r="W11" s="64"/>
      <c r="X11" s="78"/>
      <c r="Y11" s="84"/>
    </row>
    <row r="12" spans="1:25">
      <c r="A12" s="452"/>
      <c r="B12" s="459"/>
      <c r="C12" s="70" t="s">
        <v>470</v>
      </c>
      <c r="D12" s="70"/>
      <c r="E12" s="70" t="s">
        <v>471</v>
      </c>
      <c r="F12" s="70"/>
      <c r="G12" s="70"/>
      <c r="H12" s="70"/>
      <c r="I12" s="70"/>
      <c r="J12" s="70"/>
      <c r="K12" s="70"/>
      <c r="L12" s="70"/>
      <c r="M12" s="70"/>
      <c r="N12" s="70"/>
      <c r="O12" s="70"/>
      <c r="P12" s="70"/>
      <c r="Q12" s="70"/>
      <c r="R12" s="70"/>
      <c r="S12" s="70"/>
      <c r="T12" s="70"/>
      <c r="U12" s="70"/>
      <c r="V12" s="70"/>
      <c r="W12" s="70"/>
      <c r="X12" s="79"/>
      <c r="Y12" s="84"/>
    </row>
    <row r="13" spans="1:25" ht="16.5" hidden="1" customHeight="1">
      <c r="A13" s="452"/>
      <c r="B13" s="457" t="s">
        <v>472</v>
      </c>
      <c r="C13" s="71"/>
      <c r="D13" s="71"/>
      <c r="E13" s="71"/>
      <c r="F13" s="71"/>
      <c r="G13" s="71"/>
      <c r="H13" s="72">
        <v>0</v>
      </c>
      <c r="I13" s="72">
        <v>0</v>
      </c>
      <c r="J13" s="72">
        <v>0</v>
      </c>
      <c r="K13" s="71"/>
      <c r="L13" s="71"/>
      <c r="M13" s="71"/>
      <c r="N13" s="71"/>
      <c r="O13" s="71"/>
      <c r="P13" s="71"/>
      <c r="Q13" s="71"/>
      <c r="R13" s="71"/>
      <c r="S13" s="71"/>
      <c r="T13" s="71"/>
      <c r="U13" s="71"/>
      <c r="V13" s="71"/>
      <c r="W13" s="71"/>
      <c r="X13" s="80"/>
      <c r="Y13" s="85"/>
    </row>
    <row r="14" spans="1:25">
      <c r="A14" s="452"/>
      <c r="B14" s="458"/>
      <c r="C14" s="64" t="s">
        <v>473</v>
      </c>
      <c r="D14" s="64"/>
      <c r="E14" s="64" t="s">
        <v>474</v>
      </c>
      <c r="F14" s="64"/>
      <c r="G14" s="64"/>
      <c r="H14" s="64"/>
      <c r="I14" s="64"/>
      <c r="J14" s="64"/>
      <c r="K14" s="64"/>
      <c r="L14" s="64"/>
      <c r="M14" s="64"/>
      <c r="N14" s="64"/>
      <c r="O14" s="64"/>
      <c r="P14" s="64"/>
      <c r="Q14" s="64"/>
      <c r="R14" s="64"/>
      <c r="S14" s="64"/>
      <c r="T14" s="64"/>
      <c r="U14" s="64"/>
      <c r="V14" s="64"/>
      <c r="W14" s="64"/>
      <c r="X14" s="78"/>
      <c r="Y14" s="84"/>
    </row>
    <row r="15" spans="1:25">
      <c r="A15" s="452"/>
      <c r="B15" s="458"/>
      <c r="C15" s="64" t="s">
        <v>475</v>
      </c>
      <c r="D15" s="64"/>
      <c r="E15" s="64"/>
      <c r="F15" s="64"/>
      <c r="G15" s="64"/>
      <c r="H15" s="64"/>
      <c r="I15" s="64"/>
      <c r="J15" s="64"/>
      <c r="K15" s="64"/>
      <c r="L15" s="64"/>
      <c r="M15" s="64"/>
      <c r="N15" s="64"/>
      <c r="O15" s="64"/>
      <c r="P15" s="64"/>
      <c r="Q15" s="64"/>
      <c r="R15" s="64"/>
      <c r="S15" s="64"/>
      <c r="T15" s="64"/>
      <c r="U15" s="64"/>
      <c r="V15" s="64"/>
      <c r="W15" s="64"/>
      <c r="X15" s="78"/>
      <c r="Y15" s="84"/>
    </row>
    <row r="16" spans="1:25">
      <c r="A16" s="452"/>
      <c r="B16" s="458"/>
      <c r="C16" s="64"/>
      <c r="D16" s="64" t="s">
        <v>476</v>
      </c>
      <c r="E16" s="64" t="s">
        <v>476</v>
      </c>
      <c r="F16" s="64"/>
      <c r="G16" s="64"/>
      <c r="H16" s="64"/>
      <c r="I16" s="64"/>
      <c r="J16" s="64"/>
      <c r="K16" s="64"/>
      <c r="L16" s="64"/>
      <c r="M16" s="64"/>
      <c r="N16" s="64"/>
      <c r="O16" s="64"/>
      <c r="P16" s="64"/>
      <c r="Q16" s="64"/>
      <c r="R16" s="64"/>
      <c r="S16" s="64"/>
      <c r="T16" s="64"/>
      <c r="U16" s="64"/>
      <c r="V16" s="64"/>
      <c r="W16" s="64"/>
      <c r="X16" s="78"/>
      <c r="Y16" s="84"/>
    </row>
    <row r="17" spans="1:25">
      <c r="A17" s="452"/>
      <c r="B17" s="458"/>
      <c r="C17" s="64"/>
      <c r="D17" s="64" t="s">
        <v>477</v>
      </c>
      <c r="E17" s="64" t="s">
        <v>477</v>
      </c>
      <c r="F17" s="64"/>
      <c r="G17" s="64"/>
      <c r="H17" s="64"/>
      <c r="I17" s="64"/>
      <c r="J17" s="64"/>
      <c r="K17" s="64"/>
      <c r="L17" s="64"/>
      <c r="M17" s="64"/>
      <c r="N17" s="64"/>
      <c r="O17" s="64"/>
      <c r="P17" s="64"/>
      <c r="Q17" s="64"/>
      <c r="R17" s="64"/>
      <c r="S17" s="64"/>
      <c r="T17" s="64"/>
      <c r="U17" s="64"/>
      <c r="V17" s="64"/>
      <c r="W17" s="64"/>
      <c r="X17" s="78"/>
      <c r="Y17" s="84"/>
    </row>
    <row r="18" spans="1:25">
      <c r="A18" s="452"/>
      <c r="B18" s="458"/>
      <c r="C18" s="64" t="s">
        <v>478</v>
      </c>
      <c r="D18" s="64"/>
      <c r="E18" s="64" t="s">
        <v>479</v>
      </c>
      <c r="F18" s="64"/>
      <c r="G18" s="64"/>
      <c r="H18" s="64"/>
      <c r="I18" s="64"/>
      <c r="J18" s="64"/>
      <c r="K18" s="64"/>
      <c r="L18" s="64"/>
      <c r="M18" s="64"/>
      <c r="N18" s="64"/>
      <c r="O18" s="64"/>
      <c r="P18" s="64"/>
      <c r="Q18" s="64"/>
      <c r="R18" s="64"/>
      <c r="S18" s="64"/>
      <c r="T18" s="64"/>
      <c r="U18" s="64"/>
      <c r="V18" s="64"/>
      <c r="W18" s="64"/>
      <c r="X18" s="78"/>
      <c r="Y18" s="84"/>
    </row>
    <row r="19" spans="1:25">
      <c r="A19" s="452"/>
      <c r="B19" s="458"/>
      <c r="C19" s="64" t="s">
        <v>480</v>
      </c>
      <c r="D19" s="64" t="s">
        <v>481</v>
      </c>
      <c r="E19" s="64"/>
      <c r="F19" s="64"/>
      <c r="G19" s="64"/>
      <c r="H19" s="64"/>
      <c r="I19" s="64"/>
      <c r="J19" s="64"/>
      <c r="K19" s="64"/>
      <c r="L19" s="64"/>
      <c r="M19" s="64"/>
      <c r="N19" s="64"/>
      <c r="O19" s="64"/>
      <c r="P19" s="64"/>
      <c r="Q19" s="64"/>
      <c r="R19" s="64"/>
      <c r="S19" s="64"/>
      <c r="T19" s="64"/>
      <c r="U19" s="64"/>
      <c r="V19" s="64"/>
      <c r="W19" s="64"/>
      <c r="X19" s="78"/>
      <c r="Y19" s="84"/>
    </row>
    <row r="20" spans="1:25">
      <c r="A20" s="452"/>
      <c r="B20" s="459"/>
      <c r="C20" s="70"/>
      <c r="D20" s="70"/>
      <c r="E20" s="70"/>
      <c r="F20" s="70"/>
      <c r="G20" s="70"/>
      <c r="H20" s="70"/>
      <c r="I20" s="70"/>
      <c r="J20" s="70"/>
      <c r="K20" s="70"/>
      <c r="L20" s="70"/>
      <c r="M20" s="70"/>
      <c r="N20" s="76"/>
      <c r="O20" s="70"/>
      <c r="P20" s="70"/>
      <c r="Q20" s="70"/>
      <c r="R20" s="70"/>
      <c r="S20" s="70"/>
      <c r="T20" s="70"/>
      <c r="U20" s="70"/>
      <c r="V20" s="70"/>
      <c r="W20" s="70"/>
      <c r="X20" s="79"/>
      <c r="Y20" s="84"/>
    </row>
    <row r="21" spans="1:25" ht="16.5" hidden="1" customHeight="1">
      <c r="A21" s="452"/>
      <c r="B21" s="457" t="s">
        <v>482</v>
      </c>
      <c r="C21" s="71"/>
      <c r="D21" s="71"/>
      <c r="E21" s="71"/>
      <c r="F21" s="71"/>
      <c r="G21" s="71"/>
      <c r="H21" s="71"/>
      <c r="I21" s="71"/>
      <c r="J21" s="71"/>
      <c r="K21" s="72"/>
      <c r="L21" s="72"/>
      <c r="M21" s="72"/>
      <c r="N21" s="72"/>
      <c r="O21" s="72"/>
      <c r="P21" s="72"/>
      <c r="Q21" s="72"/>
      <c r="R21" s="72"/>
      <c r="S21" s="72"/>
      <c r="T21" s="72"/>
      <c r="U21" s="72"/>
      <c r="V21" s="71"/>
      <c r="W21" s="71"/>
      <c r="X21" s="80"/>
      <c r="Y21" s="85"/>
    </row>
    <row r="22" spans="1:25" ht="33">
      <c r="A22" s="452"/>
      <c r="B22" s="458"/>
      <c r="C22" s="64" t="s">
        <v>483</v>
      </c>
      <c r="D22" s="64"/>
      <c r="E22" s="69" t="s">
        <v>484</v>
      </c>
      <c r="F22" s="64"/>
      <c r="G22" s="64"/>
      <c r="H22" s="64"/>
      <c r="I22" s="64"/>
      <c r="J22" s="64"/>
      <c r="K22" s="64"/>
      <c r="L22" s="64"/>
      <c r="M22" s="64"/>
      <c r="N22" s="64"/>
      <c r="O22" s="64"/>
      <c r="P22" s="64"/>
      <c r="Q22" s="64"/>
      <c r="R22" s="64"/>
      <c r="S22" s="64"/>
      <c r="T22" s="64"/>
      <c r="U22" s="64"/>
      <c r="V22" s="64"/>
      <c r="W22" s="64"/>
      <c r="X22" s="78"/>
      <c r="Y22" s="84"/>
    </row>
    <row r="23" spans="1:25">
      <c r="A23" s="452"/>
      <c r="B23" s="458"/>
      <c r="C23" s="64"/>
      <c r="D23" s="64" t="s">
        <v>485</v>
      </c>
      <c r="E23" s="64"/>
      <c r="F23" s="64"/>
      <c r="G23" s="64"/>
      <c r="H23" s="64"/>
      <c r="I23" s="64"/>
      <c r="J23" s="64"/>
      <c r="K23" s="64"/>
      <c r="L23" s="64"/>
      <c r="M23" s="64"/>
      <c r="N23" s="64"/>
      <c r="O23" s="64"/>
      <c r="P23" s="64"/>
      <c r="Q23" s="64"/>
      <c r="R23" s="64"/>
      <c r="S23" s="64"/>
      <c r="T23" s="64"/>
      <c r="U23" s="64"/>
      <c r="V23" s="64"/>
      <c r="W23" s="64"/>
      <c r="X23" s="78"/>
      <c r="Y23" s="84"/>
    </row>
    <row r="24" spans="1:25">
      <c r="A24" s="452"/>
      <c r="B24" s="458"/>
      <c r="C24" s="64"/>
      <c r="D24" s="64" t="s">
        <v>486</v>
      </c>
      <c r="E24" s="64"/>
      <c r="F24" s="64"/>
      <c r="G24" s="64"/>
      <c r="H24" s="64"/>
      <c r="I24" s="64"/>
      <c r="J24" s="64"/>
      <c r="K24" s="64"/>
      <c r="L24" s="64"/>
      <c r="M24" s="64"/>
      <c r="N24" s="64"/>
      <c r="O24" s="64"/>
      <c r="P24" s="64"/>
      <c r="Q24" s="64"/>
      <c r="R24" s="64"/>
      <c r="S24" s="64"/>
      <c r="T24" s="64"/>
      <c r="U24" s="64"/>
      <c r="V24" s="64"/>
      <c r="W24" s="64"/>
      <c r="X24" s="78"/>
      <c r="Y24" s="84"/>
    </row>
    <row r="25" spans="1:25">
      <c r="A25" s="452"/>
      <c r="B25" s="458"/>
      <c r="C25" s="64" t="s">
        <v>487</v>
      </c>
      <c r="D25" s="64"/>
      <c r="E25" s="64" t="s">
        <v>488</v>
      </c>
      <c r="F25" s="64"/>
      <c r="G25" s="64"/>
      <c r="H25" s="64"/>
      <c r="I25" s="64"/>
      <c r="J25" s="64"/>
      <c r="K25" s="64"/>
      <c r="L25" s="64"/>
      <c r="M25" s="64"/>
      <c r="N25" s="64"/>
      <c r="O25" s="64"/>
      <c r="P25" s="64"/>
      <c r="Q25" s="64"/>
      <c r="R25" s="64"/>
      <c r="S25" s="64"/>
      <c r="T25" s="64"/>
      <c r="U25" s="64"/>
      <c r="V25" s="64"/>
      <c r="W25" s="64"/>
      <c r="X25" s="78"/>
      <c r="Y25" s="84"/>
    </row>
    <row r="26" spans="1:25">
      <c r="A26" s="452"/>
      <c r="B26" s="458"/>
      <c r="C26" s="64" t="s">
        <v>489</v>
      </c>
      <c r="D26" s="64"/>
      <c r="E26" s="64"/>
      <c r="F26" s="64"/>
      <c r="G26" s="64"/>
      <c r="H26" s="64"/>
      <c r="I26" s="64"/>
      <c r="J26" s="64"/>
      <c r="K26" s="64"/>
      <c r="L26" s="64"/>
      <c r="M26" s="64"/>
      <c r="N26" s="64"/>
      <c r="O26" s="64"/>
      <c r="P26" s="64"/>
      <c r="Q26" s="64"/>
      <c r="R26" s="64"/>
      <c r="S26" s="64"/>
      <c r="T26" s="64"/>
      <c r="U26" s="64"/>
      <c r="V26" s="64"/>
      <c r="W26" s="64"/>
      <c r="X26" s="78"/>
      <c r="Y26" s="84"/>
    </row>
    <row r="27" spans="1:25">
      <c r="A27" s="452"/>
      <c r="B27" s="458"/>
      <c r="C27" s="64"/>
      <c r="D27" s="64" t="s">
        <v>490</v>
      </c>
      <c r="E27" s="64"/>
      <c r="F27" s="64"/>
      <c r="G27" s="64"/>
      <c r="H27" s="64"/>
      <c r="I27" s="64"/>
      <c r="J27" s="64"/>
      <c r="K27" s="64"/>
      <c r="L27" s="64"/>
      <c r="M27" s="64"/>
      <c r="N27" s="64"/>
      <c r="O27" s="64"/>
      <c r="P27" s="64"/>
      <c r="Q27" s="64"/>
      <c r="R27" s="64"/>
      <c r="S27" s="64"/>
      <c r="T27" s="64"/>
      <c r="U27" s="64"/>
      <c r="V27" s="64"/>
      <c r="W27" s="64"/>
      <c r="X27" s="78"/>
      <c r="Y27" s="84"/>
    </row>
    <row r="28" spans="1:25">
      <c r="A28" s="452"/>
      <c r="B28" s="458"/>
      <c r="C28" s="64"/>
      <c r="D28" s="64"/>
      <c r="E28" s="64"/>
      <c r="F28" s="64"/>
      <c r="G28" s="64"/>
      <c r="H28" s="64"/>
      <c r="I28" s="64"/>
      <c r="J28" s="64"/>
      <c r="K28" s="64"/>
      <c r="L28" s="64"/>
      <c r="M28" s="64"/>
      <c r="N28" s="64"/>
      <c r="O28" s="64"/>
      <c r="P28" s="64"/>
      <c r="Q28" s="64"/>
      <c r="R28" s="64"/>
      <c r="S28" s="64"/>
      <c r="T28" s="64"/>
      <c r="U28" s="64"/>
      <c r="V28" s="64"/>
      <c r="W28" s="64"/>
      <c r="X28" s="78"/>
      <c r="Y28" s="84"/>
    </row>
    <row r="29" spans="1:25">
      <c r="A29" s="452"/>
      <c r="B29" s="458"/>
      <c r="C29" s="64"/>
      <c r="D29" s="64"/>
      <c r="E29" s="64"/>
      <c r="F29" s="64"/>
      <c r="G29" s="64"/>
      <c r="H29" s="64"/>
      <c r="I29" s="64"/>
      <c r="J29" s="64"/>
      <c r="K29" s="64"/>
      <c r="L29" s="64"/>
      <c r="M29" s="64"/>
      <c r="N29" s="64"/>
      <c r="O29" s="64"/>
      <c r="P29" s="64"/>
      <c r="Q29" s="64"/>
      <c r="R29" s="64"/>
      <c r="S29" s="64"/>
      <c r="T29" s="64"/>
      <c r="U29" s="64"/>
      <c r="V29" s="64"/>
      <c r="W29" s="64"/>
      <c r="X29" s="78"/>
      <c r="Y29" s="84"/>
    </row>
    <row r="30" spans="1:25">
      <c r="A30" s="452"/>
      <c r="B30" s="458"/>
      <c r="C30" s="64" t="s">
        <v>491</v>
      </c>
      <c r="D30" s="64"/>
      <c r="E30" s="69" t="s">
        <v>492</v>
      </c>
      <c r="F30" s="64"/>
      <c r="G30" s="64"/>
      <c r="H30" s="64"/>
      <c r="I30" s="64"/>
      <c r="J30" s="64"/>
      <c r="K30" s="64"/>
      <c r="L30" s="64"/>
      <c r="M30" s="64"/>
      <c r="N30" s="64"/>
      <c r="O30" s="64"/>
      <c r="P30" s="64"/>
      <c r="Q30" s="64"/>
      <c r="R30" s="64"/>
      <c r="S30" s="64"/>
      <c r="T30" s="64"/>
      <c r="U30" s="64"/>
      <c r="V30" s="64"/>
      <c r="W30" s="64"/>
      <c r="X30" s="78"/>
      <c r="Y30" s="84"/>
    </row>
    <row r="31" spans="1:25">
      <c r="A31" s="452"/>
      <c r="B31" s="458"/>
      <c r="C31" s="64"/>
      <c r="D31" s="64" t="s">
        <v>493</v>
      </c>
      <c r="E31" s="64"/>
      <c r="F31" s="64"/>
      <c r="G31" s="64"/>
      <c r="H31" s="64"/>
      <c r="I31" s="64"/>
      <c r="J31" s="64"/>
      <c r="K31" s="64"/>
      <c r="L31" s="64"/>
      <c r="M31" s="64"/>
      <c r="N31" s="64"/>
      <c r="O31" s="64"/>
      <c r="P31" s="64"/>
      <c r="Q31" s="64"/>
      <c r="R31" s="64"/>
      <c r="S31" s="64"/>
      <c r="T31" s="64"/>
      <c r="U31" s="64"/>
      <c r="V31" s="64"/>
      <c r="W31" s="64"/>
      <c r="X31" s="78"/>
      <c r="Y31" s="84"/>
    </row>
    <row r="32" spans="1:25">
      <c r="A32" s="452"/>
      <c r="B32" s="458"/>
      <c r="C32" s="64"/>
      <c r="D32" s="64" t="s">
        <v>494</v>
      </c>
      <c r="E32" s="64"/>
      <c r="F32" s="64"/>
      <c r="G32" s="64"/>
      <c r="H32" s="64"/>
      <c r="I32" s="64"/>
      <c r="J32" s="64"/>
      <c r="K32" s="64"/>
      <c r="L32" s="64"/>
      <c r="M32" s="64"/>
      <c r="N32" s="64"/>
      <c r="O32" s="64"/>
      <c r="P32" s="64"/>
      <c r="Q32" s="64"/>
      <c r="R32" s="64"/>
      <c r="S32" s="64"/>
      <c r="T32" s="64"/>
      <c r="U32" s="64"/>
      <c r="V32" s="64"/>
      <c r="W32" s="64"/>
      <c r="X32" s="78"/>
      <c r="Y32" s="84"/>
    </row>
    <row r="33" spans="1:25">
      <c r="A33" s="452"/>
      <c r="B33" s="458"/>
      <c r="C33" s="64"/>
      <c r="D33" s="64" t="s">
        <v>495</v>
      </c>
      <c r="E33" s="64"/>
      <c r="F33" s="64"/>
      <c r="G33" s="64"/>
      <c r="H33" s="64"/>
      <c r="I33" s="64"/>
      <c r="J33" s="64"/>
      <c r="K33" s="64"/>
      <c r="L33" s="64"/>
      <c r="M33" s="64"/>
      <c r="N33" s="64"/>
      <c r="O33" s="64"/>
      <c r="P33" s="64"/>
      <c r="Q33" s="64"/>
      <c r="R33" s="64"/>
      <c r="S33" s="64"/>
      <c r="T33" s="64"/>
      <c r="U33" s="64"/>
      <c r="V33" s="64"/>
      <c r="W33" s="64"/>
      <c r="X33" s="78"/>
      <c r="Y33" s="84"/>
    </row>
    <row r="34" spans="1:25">
      <c r="A34" s="452"/>
      <c r="B34" s="458"/>
      <c r="C34" s="64"/>
      <c r="D34" s="64" t="s">
        <v>496</v>
      </c>
      <c r="E34" s="64"/>
      <c r="F34" s="64"/>
      <c r="G34" s="64"/>
      <c r="H34" s="64"/>
      <c r="I34" s="64"/>
      <c r="J34" s="64"/>
      <c r="K34" s="64"/>
      <c r="L34" s="64"/>
      <c r="M34" s="64"/>
      <c r="N34" s="64"/>
      <c r="O34" s="64"/>
      <c r="P34" s="64"/>
      <c r="Q34" s="64"/>
      <c r="R34" s="64"/>
      <c r="S34" s="64"/>
      <c r="T34" s="64"/>
      <c r="U34" s="64"/>
      <c r="V34" s="64"/>
      <c r="W34" s="64"/>
      <c r="X34" s="78"/>
      <c r="Y34" s="84"/>
    </row>
    <row r="35" spans="1:25">
      <c r="A35" s="452"/>
      <c r="B35" s="458"/>
      <c r="C35" s="64" t="s">
        <v>497</v>
      </c>
      <c r="D35" s="64"/>
      <c r="E35" s="69" t="s">
        <v>498</v>
      </c>
      <c r="F35" s="64"/>
      <c r="G35" s="64"/>
      <c r="H35" s="64"/>
      <c r="I35" s="64"/>
      <c r="J35" s="64"/>
      <c r="K35" s="64"/>
      <c r="L35" s="64"/>
      <c r="M35" s="64"/>
      <c r="N35" s="64"/>
      <c r="O35" s="64"/>
      <c r="P35" s="64"/>
      <c r="Q35" s="64"/>
      <c r="R35" s="64"/>
      <c r="S35" s="64"/>
      <c r="T35" s="64"/>
      <c r="U35" s="64"/>
      <c r="V35" s="64"/>
      <c r="W35" s="64"/>
      <c r="X35" s="78"/>
      <c r="Y35" s="84"/>
    </row>
    <row r="36" spans="1:25">
      <c r="A36" s="452"/>
      <c r="B36" s="458"/>
      <c r="C36" s="64"/>
      <c r="D36" s="64" t="s">
        <v>499</v>
      </c>
      <c r="E36" s="64"/>
      <c r="F36" s="64"/>
      <c r="G36" s="64"/>
      <c r="H36" s="64"/>
      <c r="I36" s="64"/>
      <c r="J36" s="64"/>
      <c r="K36" s="64"/>
      <c r="L36" s="64"/>
      <c r="M36" s="64"/>
      <c r="N36" s="64"/>
      <c r="O36" s="64"/>
      <c r="P36" s="64"/>
      <c r="Q36" s="64"/>
      <c r="R36" s="64"/>
      <c r="S36" s="64"/>
      <c r="T36" s="64"/>
      <c r="U36" s="64"/>
      <c r="V36" s="64"/>
      <c r="W36" s="64"/>
      <c r="X36" s="78"/>
      <c r="Y36" s="84"/>
    </row>
    <row r="37" spans="1:25">
      <c r="A37" s="452"/>
      <c r="B37" s="458"/>
      <c r="C37" s="64"/>
      <c r="D37" s="64" t="s">
        <v>500</v>
      </c>
      <c r="E37" s="64"/>
      <c r="F37" s="64"/>
      <c r="G37" s="64"/>
      <c r="H37" s="64"/>
      <c r="I37" s="64"/>
      <c r="J37" s="64"/>
      <c r="K37" s="64"/>
      <c r="L37" s="64"/>
      <c r="M37" s="64"/>
      <c r="N37" s="64"/>
      <c r="O37" s="64"/>
      <c r="P37" s="64"/>
      <c r="Q37" s="64"/>
      <c r="R37" s="64"/>
      <c r="S37" s="64"/>
      <c r="T37" s="64"/>
      <c r="U37" s="64"/>
      <c r="V37" s="64"/>
      <c r="W37" s="64"/>
      <c r="X37" s="78"/>
      <c r="Y37" s="84"/>
    </row>
    <row r="38" spans="1:25">
      <c r="A38" s="452"/>
      <c r="B38" s="458"/>
      <c r="C38" s="64"/>
      <c r="D38" s="64" t="s">
        <v>486</v>
      </c>
      <c r="E38" s="64"/>
      <c r="F38" s="64"/>
      <c r="G38" s="64"/>
      <c r="H38" s="64"/>
      <c r="I38" s="64"/>
      <c r="J38" s="64"/>
      <c r="K38" s="64"/>
      <c r="L38" s="64"/>
      <c r="M38" s="64"/>
      <c r="N38" s="64"/>
      <c r="O38" s="64"/>
      <c r="P38" s="64"/>
      <c r="Q38" s="64"/>
      <c r="R38" s="64"/>
      <c r="S38" s="64"/>
      <c r="T38" s="64"/>
      <c r="U38" s="64"/>
      <c r="V38" s="64"/>
      <c r="W38" s="64"/>
      <c r="X38" s="78"/>
      <c r="Y38" s="84"/>
    </row>
    <row r="39" spans="1:25">
      <c r="A39" s="452"/>
      <c r="B39" s="458"/>
      <c r="C39" s="64" t="s">
        <v>501</v>
      </c>
      <c r="D39" s="64"/>
      <c r="E39" s="64"/>
      <c r="F39" s="64"/>
      <c r="G39" s="64"/>
      <c r="H39" s="64"/>
      <c r="I39" s="64"/>
      <c r="J39" s="64"/>
      <c r="K39" s="64"/>
      <c r="L39" s="64"/>
      <c r="M39" s="64"/>
      <c r="N39" s="64"/>
      <c r="O39" s="64"/>
      <c r="P39" s="64"/>
      <c r="Q39" s="64"/>
      <c r="R39" s="64"/>
      <c r="S39" s="64"/>
      <c r="T39" s="64"/>
      <c r="U39" s="64"/>
      <c r="V39" s="64"/>
      <c r="W39" s="64"/>
      <c r="X39" s="78"/>
      <c r="Y39" s="84"/>
    </row>
    <row r="40" spans="1:25">
      <c r="A40" s="452"/>
      <c r="B40" s="458"/>
      <c r="C40" s="64"/>
      <c r="D40" s="64" t="s">
        <v>502</v>
      </c>
      <c r="E40" s="64" t="s">
        <v>503</v>
      </c>
      <c r="F40" s="64"/>
      <c r="G40" s="64"/>
      <c r="H40" s="64"/>
      <c r="I40" s="64"/>
      <c r="J40" s="64"/>
      <c r="K40" s="64"/>
      <c r="L40" s="64"/>
      <c r="M40" s="64"/>
      <c r="N40" s="64"/>
      <c r="O40" s="64"/>
      <c r="P40" s="64"/>
      <c r="Q40" s="64"/>
      <c r="R40" s="64"/>
      <c r="S40" s="64"/>
      <c r="T40" s="64"/>
      <c r="U40" s="64"/>
      <c r="V40" s="64"/>
      <c r="W40" s="64"/>
      <c r="X40" s="78"/>
      <c r="Y40" s="84"/>
    </row>
    <row r="41" spans="1:25">
      <c r="A41" s="452"/>
      <c r="B41" s="458"/>
      <c r="C41" s="64"/>
      <c r="D41" s="64" t="s">
        <v>504</v>
      </c>
      <c r="E41" s="64"/>
      <c r="F41" s="64"/>
      <c r="G41" s="64"/>
      <c r="H41" s="64"/>
      <c r="I41" s="64"/>
      <c r="J41" s="64"/>
      <c r="K41" s="64"/>
      <c r="L41" s="64"/>
      <c r="M41" s="64"/>
      <c r="N41" s="64"/>
      <c r="O41" s="64"/>
      <c r="P41" s="64"/>
      <c r="Q41" s="64"/>
      <c r="R41" s="64"/>
      <c r="S41" s="64"/>
      <c r="T41" s="64"/>
      <c r="U41" s="64"/>
      <c r="V41" s="64"/>
      <c r="W41" s="64"/>
      <c r="X41" s="78"/>
      <c r="Y41" s="84"/>
    </row>
    <row r="42" spans="1:25">
      <c r="A42" s="452"/>
      <c r="B42" s="458"/>
      <c r="C42" s="64"/>
      <c r="D42" s="64" t="s">
        <v>505</v>
      </c>
      <c r="E42" s="64" t="s">
        <v>506</v>
      </c>
      <c r="F42" s="64"/>
      <c r="G42" s="64"/>
      <c r="H42" s="64"/>
      <c r="I42" s="64"/>
      <c r="J42" s="64"/>
      <c r="K42" s="64"/>
      <c r="L42" s="64"/>
      <c r="M42" s="64"/>
      <c r="N42" s="64"/>
      <c r="O42" s="64"/>
      <c r="P42" s="64"/>
      <c r="Q42" s="64"/>
      <c r="R42" s="64"/>
      <c r="S42" s="64"/>
      <c r="T42" s="64"/>
      <c r="U42" s="64"/>
      <c r="V42" s="64"/>
      <c r="W42" s="64"/>
      <c r="X42" s="78"/>
      <c r="Y42" s="84"/>
    </row>
    <row r="43" spans="1:25">
      <c r="A43" s="452"/>
      <c r="B43" s="458"/>
      <c r="C43" s="64"/>
      <c r="D43" s="64" t="s">
        <v>507</v>
      </c>
      <c r="E43" s="64"/>
      <c r="F43" s="64"/>
      <c r="G43" s="64"/>
      <c r="H43" s="64"/>
      <c r="I43" s="64"/>
      <c r="J43" s="64"/>
      <c r="K43" s="64"/>
      <c r="L43" s="64"/>
      <c r="M43" s="64"/>
      <c r="N43" s="64"/>
      <c r="O43" s="64"/>
      <c r="P43" s="64"/>
      <c r="Q43" s="64"/>
      <c r="R43" s="64"/>
      <c r="S43" s="64"/>
      <c r="T43" s="64"/>
      <c r="U43" s="64"/>
      <c r="V43" s="64"/>
      <c r="W43" s="64"/>
      <c r="X43" s="78"/>
      <c r="Y43" s="84"/>
    </row>
    <row r="44" spans="1:25" ht="33">
      <c r="A44" s="452"/>
      <c r="B44" s="458"/>
      <c r="C44" s="64" t="s">
        <v>508</v>
      </c>
      <c r="D44" s="64"/>
      <c r="E44" s="69" t="s">
        <v>509</v>
      </c>
      <c r="F44" s="64"/>
      <c r="G44" s="64"/>
      <c r="H44" s="64"/>
      <c r="I44" s="64"/>
      <c r="J44" s="64"/>
      <c r="K44" s="64"/>
      <c r="L44" s="64"/>
      <c r="M44" s="64"/>
      <c r="N44" s="64"/>
      <c r="O44" s="64"/>
      <c r="P44" s="64"/>
      <c r="Q44" s="64"/>
      <c r="R44" s="64"/>
      <c r="S44" s="64"/>
      <c r="T44" s="64"/>
      <c r="U44" s="64"/>
      <c r="V44" s="64"/>
      <c r="W44" s="64"/>
      <c r="X44" s="78"/>
      <c r="Y44" s="84"/>
    </row>
    <row r="45" spans="1:25">
      <c r="A45" s="452"/>
      <c r="B45" s="458"/>
      <c r="C45" s="64"/>
      <c r="D45" s="64" t="s">
        <v>495</v>
      </c>
      <c r="E45" s="64"/>
      <c r="F45" s="64"/>
      <c r="G45" s="64"/>
      <c r="H45" s="64"/>
      <c r="I45" s="64"/>
      <c r="J45" s="64"/>
      <c r="K45" s="64"/>
      <c r="L45" s="64"/>
      <c r="M45" s="64"/>
      <c r="N45" s="64"/>
      <c r="O45" s="64"/>
      <c r="P45" s="64"/>
      <c r="Q45" s="64"/>
      <c r="R45" s="64"/>
      <c r="S45" s="64"/>
      <c r="T45" s="64"/>
      <c r="U45" s="64"/>
      <c r="V45" s="64"/>
      <c r="W45" s="64"/>
      <c r="X45" s="78"/>
      <c r="Y45" s="84"/>
    </row>
    <row r="46" spans="1:25">
      <c r="A46" s="452"/>
      <c r="B46" s="458"/>
      <c r="C46" s="64"/>
      <c r="D46" s="64" t="s">
        <v>496</v>
      </c>
      <c r="E46" s="64"/>
      <c r="F46" s="64"/>
      <c r="G46" s="64"/>
      <c r="H46" s="64"/>
      <c r="I46" s="64"/>
      <c r="J46" s="64"/>
      <c r="K46" s="64"/>
      <c r="L46" s="64"/>
      <c r="M46" s="64"/>
      <c r="N46" s="64"/>
      <c r="O46" s="64"/>
      <c r="P46" s="64"/>
      <c r="Q46" s="64"/>
      <c r="R46" s="64"/>
      <c r="S46" s="64"/>
      <c r="T46" s="64"/>
      <c r="U46" s="64"/>
      <c r="V46" s="64"/>
      <c r="W46" s="64"/>
      <c r="X46" s="78"/>
      <c r="Y46" s="84"/>
    </row>
    <row r="47" spans="1:25">
      <c r="A47" s="452"/>
      <c r="B47" s="458"/>
      <c r="C47" s="64" t="s">
        <v>377</v>
      </c>
      <c r="D47" s="64"/>
      <c r="E47" s="64"/>
      <c r="F47" s="64"/>
      <c r="G47" s="64"/>
      <c r="H47" s="64"/>
      <c r="I47" s="64"/>
      <c r="J47" s="64"/>
      <c r="K47" s="64"/>
      <c r="L47" s="64"/>
      <c r="M47" s="64"/>
      <c r="N47" s="64"/>
      <c r="O47" s="64"/>
      <c r="P47" s="64"/>
      <c r="Q47" s="64"/>
      <c r="R47" s="64"/>
      <c r="S47" s="64"/>
      <c r="T47" s="64"/>
      <c r="U47" s="64"/>
      <c r="V47" s="64"/>
      <c r="W47" s="64"/>
      <c r="X47" s="78"/>
      <c r="Y47" s="84"/>
    </row>
    <row r="48" spans="1:25">
      <c r="A48" s="452"/>
      <c r="B48" s="458"/>
      <c r="C48" s="64"/>
      <c r="D48" s="64" t="s">
        <v>510</v>
      </c>
      <c r="E48" s="64" t="s">
        <v>511</v>
      </c>
      <c r="F48" s="64"/>
      <c r="G48" s="64"/>
      <c r="H48" s="64"/>
      <c r="I48" s="64"/>
      <c r="J48" s="64"/>
      <c r="K48" s="64"/>
      <c r="L48" s="64"/>
      <c r="M48" s="64"/>
      <c r="N48" s="64"/>
      <c r="O48" s="64"/>
      <c r="P48" s="64"/>
      <c r="Q48" s="64"/>
      <c r="R48" s="64"/>
      <c r="S48" s="64"/>
      <c r="T48" s="64"/>
      <c r="U48" s="64"/>
      <c r="V48" s="64"/>
      <c r="W48" s="64"/>
      <c r="X48" s="78"/>
      <c r="Y48" s="84"/>
    </row>
    <row r="49" spans="1:25">
      <c r="A49" s="452"/>
      <c r="B49" s="458"/>
      <c r="C49" s="64"/>
      <c r="D49" s="64" t="s">
        <v>512</v>
      </c>
      <c r="E49" s="64" t="s">
        <v>513</v>
      </c>
      <c r="F49" s="64"/>
      <c r="G49" s="64"/>
      <c r="H49" s="64"/>
      <c r="I49" s="64"/>
      <c r="J49" s="64"/>
      <c r="K49" s="64"/>
      <c r="L49" s="64"/>
      <c r="M49" s="64"/>
      <c r="N49" s="64"/>
      <c r="O49" s="64"/>
      <c r="P49" s="64"/>
      <c r="Q49" s="64"/>
      <c r="R49" s="64"/>
      <c r="S49" s="64"/>
      <c r="T49" s="64"/>
      <c r="U49" s="64"/>
      <c r="V49" s="64"/>
      <c r="W49" s="64"/>
      <c r="X49" s="78"/>
      <c r="Y49" s="84"/>
    </row>
    <row r="50" spans="1:25">
      <c r="A50" s="452"/>
      <c r="B50" s="458"/>
      <c r="C50" s="64"/>
      <c r="D50" s="64" t="s">
        <v>514</v>
      </c>
      <c r="E50" s="64" t="s">
        <v>515</v>
      </c>
      <c r="F50" s="64"/>
      <c r="G50" s="64"/>
      <c r="H50" s="64"/>
      <c r="I50" s="64"/>
      <c r="J50" s="64"/>
      <c r="K50" s="64"/>
      <c r="L50" s="64"/>
      <c r="M50" s="64"/>
      <c r="N50" s="64"/>
      <c r="O50" s="64"/>
      <c r="P50" s="64"/>
      <c r="Q50" s="64"/>
      <c r="R50" s="64"/>
      <c r="S50" s="64"/>
      <c r="T50" s="64"/>
      <c r="U50" s="64"/>
      <c r="V50" s="64"/>
      <c r="W50" s="64"/>
      <c r="X50" s="78"/>
      <c r="Y50" s="84"/>
    </row>
    <row r="51" spans="1:25">
      <c r="A51" s="453"/>
      <c r="B51" s="459"/>
      <c r="C51" s="70" t="s">
        <v>516</v>
      </c>
      <c r="D51" s="70" t="s">
        <v>517</v>
      </c>
      <c r="E51" s="70" t="s">
        <v>518</v>
      </c>
      <c r="F51" s="70"/>
      <c r="G51" s="70"/>
      <c r="H51" s="70"/>
      <c r="I51" s="70"/>
      <c r="J51" s="70"/>
      <c r="K51" s="70"/>
      <c r="L51" s="70"/>
      <c r="M51" s="70"/>
      <c r="N51" s="70"/>
      <c r="O51" s="70"/>
      <c r="P51" s="70"/>
      <c r="Q51" s="70"/>
      <c r="R51" s="70"/>
      <c r="S51" s="70"/>
      <c r="T51" s="70"/>
      <c r="U51" s="70"/>
      <c r="V51" s="70"/>
      <c r="W51" s="70"/>
      <c r="X51" s="79"/>
      <c r="Y51" s="84"/>
    </row>
    <row r="52" spans="1:25" hidden="1">
      <c r="A52" s="73" t="s">
        <v>519</v>
      </c>
      <c r="B52" s="74"/>
      <c r="C52" s="75"/>
      <c r="D52" s="75"/>
      <c r="E52" s="75"/>
      <c r="F52" s="75"/>
      <c r="G52" s="75"/>
      <c r="H52" s="75"/>
      <c r="I52" s="75"/>
      <c r="J52" s="75"/>
      <c r="K52" s="75"/>
      <c r="L52" s="75"/>
      <c r="M52" s="75"/>
      <c r="N52" s="75"/>
      <c r="O52" s="75"/>
      <c r="P52" s="75"/>
      <c r="Q52" s="75"/>
      <c r="R52" s="75"/>
      <c r="S52" s="75"/>
      <c r="T52" s="75"/>
      <c r="U52" s="75"/>
      <c r="V52" s="75"/>
      <c r="W52" s="75"/>
      <c r="X52" s="75"/>
      <c r="Y52" s="64"/>
    </row>
    <row r="53" spans="1:25" ht="16.5" hidden="1" customHeight="1">
      <c r="A53" s="454" t="s">
        <v>520</v>
      </c>
      <c r="B53" s="457" t="s">
        <v>521</v>
      </c>
      <c r="C53" s="71"/>
      <c r="D53" s="71"/>
      <c r="E53" s="71"/>
      <c r="F53" s="71"/>
      <c r="G53" s="71"/>
      <c r="H53" s="71"/>
      <c r="I53" s="71"/>
      <c r="J53" s="71"/>
      <c r="K53" s="71"/>
      <c r="L53" s="71"/>
      <c r="M53" s="71"/>
      <c r="N53" s="71"/>
      <c r="O53" s="71"/>
      <c r="P53" s="71"/>
      <c r="Q53" s="71"/>
      <c r="R53" s="71"/>
      <c r="S53" s="71"/>
      <c r="T53" s="71"/>
      <c r="U53" s="71"/>
      <c r="V53" s="81"/>
      <c r="W53" s="81"/>
      <c r="X53" s="80"/>
      <c r="Y53" s="85"/>
    </row>
    <row r="54" spans="1:25">
      <c r="A54" s="455"/>
      <c r="B54" s="458"/>
      <c r="C54" s="64" t="s">
        <v>522</v>
      </c>
      <c r="D54" s="64"/>
      <c r="E54" s="64"/>
      <c r="F54" s="64"/>
      <c r="G54" s="64"/>
      <c r="H54" s="64"/>
      <c r="I54" s="64"/>
      <c r="J54" s="64"/>
      <c r="K54" s="64"/>
      <c r="L54" s="64"/>
      <c r="M54" s="64"/>
      <c r="N54" s="64"/>
      <c r="O54" s="64"/>
      <c r="P54" s="64"/>
      <c r="Q54" s="64"/>
      <c r="R54" s="64"/>
      <c r="S54" s="64"/>
      <c r="T54" s="64"/>
      <c r="U54" s="64"/>
      <c r="V54" s="64"/>
      <c r="W54" s="64"/>
      <c r="X54" s="78"/>
      <c r="Y54" s="84"/>
    </row>
    <row r="55" spans="1:25">
      <c r="A55" s="455"/>
      <c r="B55" s="458"/>
      <c r="C55" s="64"/>
      <c r="D55" s="64" t="s">
        <v>522</v>
      </c>
      <c r="E55" s="64"/>
      <c r="F55" s="64"/>
      <c r="G55" s="64"/>
      <c r="H55" s="64"/>
      <c r="I55" s="64"/>
      <c r="J55" s="64"/>
      <c r="K55" s="64"/>
      <c r="L55" s="64"/>
      <c r="M55" s="64"/>
      <c r="N55" s="64"/>
      <c r="O55" s="64"/>
      <c r="P55" s="64"/>
      <c r="Q55" s="64"/>
      <c r="R55" s="64"/>
      <c r="S55" s="64"/>
      <c r="T55" s="64"/>
      <c r="U55" s="64"/>
      <c r="V55" s="64"/>
      <c r="W55" s="64"/>
      <c r="X55" s="78"/>
      <c r="Y55" s="84"/>
    </row>
    <row r="56" spans="1:25">
      <c r="A56" s="455"/>
      <c r="B56" s="458"/>
      <c r="C56" s="64"/>
      <c r="D56" s="64" t="s">
        <v>523</v>
      </c>
      <c r="E56" s="64" t="s">
        <v>524</v>
      </c>
      <c r="F56" s="64"/>
      <c r="G56" s="64"/>
      <c r="H56" s="64"/>
      <c r="I56" s="64"/>
      <c r="J56" s="64"/>
      <c r="K56" s="64"/>
      <c r="L56" s="64"/>
      <c r="M56" s="64"/>
      <c r="N56" s="64"/>
      <c r="O56" s="64"/>
      <c r="P56" s="64"/>
      <c r="Q56" s="64"/>
      <c r="R56" s="64"/>
      <c r="S56" s="64"/>
      <c r="T56" s="64"/>
      <c r="U56" s="64"/>
      <c r="V56" s="64"/>
      <c r="W56" s="64"/>
      <c r="X56" s="78"/>
      <c r="Y56" s="84"/>
    </row>
    <row r="57" spans="1:25">
      <c r="A57" s="455"/>
      <c r="B57" s="458"/>
      <c r="C57" s="64" t="s">
        <v>525</v>
      </c>
      <c r="D57" s="64"/>
      <c r="E57" s="64"/>
      <c r="F57" s="64"/>
      <c r="G57" s="64"/>
      <c r="H57" s="64"/>
      <c r="I57" s="64"/>
      <c r="J57" s="64"/>
      <c r="K57" s="64"/>
      <c r="L57" s="64"/>
      <c r="M57" s="64"/>
      <c r="N57" s="64"/>
      <c r="O57" s="64"/>
      <c r="P57" s="64"/>
      <c r="Q57" s="64"/>
      <c r="R57" s="64"/>
      <c r="S57" s="64"/>
      <c r="T57" s="64"/>
      <c r="U57" s="64"/>
      <c r="V57" s="64"/>
      <c r="W57" s="64"/>
      <c r="X57" s="78"/>
      <c r="Y57" s="84"/>
    </row>
    <row r="58" spans="1:25">
      <c r="A58" s="455"/>
      <c r="B58" s="458"/>
      <c r="C58" s="64"/>
      <c r="D58" s="64" t="s">
        <v>526</v>
      </c>
      <c r="E58" s="64" t="s">
        <v>527</v>
      </c>
      <c r="F58" s="64"/>
      <c r="G58" s="64"/>
      <c r="H58" s="64"/>
      <c r="I58" s="64"/>
      <c r="J58" s="64"/>
      <c r="K58" s="64"/>
      <c r="L58" s="64"/>
      <c r="M58" s="64"/>
      <c r="N58" s="64"/>
      <c r="O58" s="64"/>
      <c r="P58" s="64"/>
      <c r="Q58" s="64"/>
      <c r="R58" s="64"/>
      <c r="S58" s="64"/>
      <c r="T58" s="64"/>
      <c r="U58" s="64"/>
      <c r="V58" s="64"/>
      <c r="W58" s="64"/>
      <c r="X58" s="78"/>
      <c r="Y58" s="84"/>
    </row>
    <row r="59" spans="1:25">
      <c r="A59" s="455"/>
      <c r="B59" s="458"/>
      <c r="C59" s="64"/>
      <c r="D59" s="64" t="s">
        <v>528</v>
      </c>
      <c r="E59" s="64"/>
      <c r="F59" s="64"/>
      <c r="G59" s="64"/>
      <c r="H59" s="64"/>
      <c r="I59" s="64"/>
      <c r="J59" s="64"/>
      <c r="K59" s="64"/>
      <c r="L59" s="64"/>
      <c r="M59" s="64"/>
      <c r="N59" s="64"/>
      <c r="O59" s="64"/>
      <c r="P59" s="64"/>
      <c r="Q59" s="64"/>
      <c r="R59" s="64"/>
      <c r="S59" s="64"/>
      <c r="T59" s="64"/>
      <c r="U59" s="64"/>
      <c r="V59" s="64"/>
      <c r="W59" s="64"/>
      <c r="X59" s="78"/>
      <c r="Y59" s="84"/>
    </row>
    <row r="60" spans="1:25">
      <c r="A60" s="455"/>
      <c r="B60" s="458"/>
      <c r="C60" s="64"/>
      <c r="D60" s="64" t="s">
        <v>529</v>
      </c>
      <c r="E60" s="64" t="s">
        <v>530</v>
      </c>
      <c r="F60" s="64"/>
      <c r="G60" s="64"/>
      <c r="H60" s="64"/>
      <c r="I60" s="64"/>
      <c r="J60" s="64"/>
      <c r="K60" s="64"/>
      <c r="L60" s="64"/>
      <c r="M60" s="64"/>
      <c r="N60" s="64"/>
      <c r="O60" s="64"/>
      <c r="P60" s="64"/>
      <c r="Q60" s="64"/>
      <c r="R60" s="64"/>
      <c r="S60" s="64"/>
      <c r="T60" s="64"/>
      <c r="U60" s="64"/>
      <c r="V60" s="64"/>
      <c r="W60" s="64"/>
      <c r="X60" s="78"/>
      <c r="Y60" s="84"/>
    </row>
    <row r="61" spans="1:25">
      <c r="A61" s="455"/>
      <c r="B61" s="458"/>
      <c r="C61" s="64" t="s">
        <v>531</v>
      </c>
      <c r="D61" s="64"/>
      <c r="E61" s="64"/>
      <c r="F61" s="64"/>
      <c r="G61" s="64"/>
      <c r="H61" s="64"/>
      <c r="I61" s="64"/>
      <c r="J61" s="64"/>
      <c r="K61" s="64"/>
      <c r="L61" s="64"/>
      <c r="M61" s="64"/>
      <c r="N61" s="64"/>
      <c r="O61" s="64"/>
      <c r="P61" s="64"/>
      <c r="Q61" s="64"/>
      <c r="R61" s="64"/>
      <c r="S61" s="64"/>
      <c r="T61" s="64"/>
      <c r="U61" s="64"/>
      <c r="V61" s="64"/>
      <c r="W61" s="64"/>
      <c r="X61" s="78"/>
      <c r="Y61" s="84"/>
    </row>
    <row r="62" spans="1:25">
      <c r="A62" s="455"/>
      <c r="B62" s="458"/>
      <c r="C62" s="64"/>
      <c r="D62" s="64" t="s">
        <v>532</v>
      </c>
      <c r="E62" s="64"/>
      <c r="F62" s="64"/>
      <c r="G62" s="64"/>
      <c r="H62" s="64"/>
      <c r="I62" s="64"/>
      <c r="J62" s="64"/>
      <c r="K62" s="64"/>
      <c r="L62" s="64"/>
      <c r="M62" s="64"/>
      <c r="N62" s="64"/>
      <c r="O62" s="64"/>
      <c r="P62" s="64"/>
      <c r="Q62" s="64"/>
      <c r="R62" s="64"/>
      <c r="S62" s="64"/>
      <c r="T62" s="64"/>
      <c r="U62" s="64"/>
      <c r="V62" s="64"/>
      <c r="W62" s="64"/>
      <c r="X62" s="78"/>
      <c r="Y62" s="84"/>
    </row>
    <row r="63" spans="1:25">
      <c r="A63" s="455"/>
      <c r="B63" s="458"/>
      <c r="C63" s="64"/>
      <c r="D63" s="64" t="s">
        <v>533</v>
      </c>
      <c r="E63" s="64" t="s">
        <v>534</v>
      </c>
      <c r="F63" s="64"/>
      <c r="G63" s="64"/>
      <c r="H63" s="64"/>
      <c r="I63" s="64"/>
      <c r="J63" s="64"/>
      <c r="K63" s="64"/>
      <c r="L63" s="64"/>
      <c r="M63" s="64"/>
      <c r="N63" s="64"/>
      <c r="O63" s="64"/>
      <c r="P63" s="64"/>
      <c r="Q63" s="64"/>
      <c r="R63" s="64"/>
      <c r="S63" s="64"/>
      <c r="T63" s="64"/>
      <c r="U63" s="64"/>
      <c r="V63" s="64"/>
      <c r="W63" s="64"/>
      <c r="X63" s="78"/>
      <c r="Y63" s="84"/>
    </row>
    <row r="64" spans="1:25">
      <c r="A64" s="455"/>
      <c r="B64" s="458"/>
      <c r="C64" s="64" t="s">
        <v>489</v>
      </c>
      <c r="D64" s="64"/>
      <c r="E64" s="64"/>
      <c r="F64" s="64"/>
      <c r="G64" s="64"/>
      <c r="H64" s="64"/>
      <c r="I64" s="64"/>
      <c r="J64" s="64"/>
      <c r="K64" s="64"/>
      <c r="L64" s="64"/>
      <c r="M64" s="64"/>
      <c r="N64" s="64"/>
      <c r="O64" s="64"/>
      <c r="P64" s="64"/>
      <c r="Q64" s="64"/>
      <c r="R64" s="64"/>
      <c r="S64" s="64"/>
      <c r="T64" s="64"/>
      <c r="U64" s="64"/>
      <c r="V64" s="64"/>
      <c r="W64" s="64"/>
      <c r="X64" s="78"/>
      <c r="Y64" s="84"/>
    </row>
    <row r="65" spans="1:25">
      <c r="A65" s="455"/>
      <c r="B65" s="458"/>
      <c r="C65" s="64"/>
      <c r="D65" s="69" t="s">
        <v>535</v>
      </c>
      <c r="E65" s="64" t="s">
        <v>503</v>
      </c>
      <c r="F65" s="64"/>
      <c r="G65" s="64"/>
      <c r="H65" s="64"/>
      <c r="I65" s="64"/>
      <c r="J65" s="64"/>
      <c r="K65" s="64"/>
      <c r="L65" s="64"/>
      <c r="M65" s="64"/>
      <c r="N65" s="64"/>
      <c r="O65" s="64"/>
      <c r="P65" s="64"/>
      <c r="Q65" s="64"/>
      <c r="R65" s="64"/>
      <c r="S65" s="64"/>
      <c r="T65" s="64"/>
      <c r="U65" s="64"/>
      <c r="V65" s="64"/>
      <c r="W65" s="64"/>
      <c r="X65" s="78"/>
      <c r="Y65" s="84"/>
    </row>
    <row r="66" spans="1:25">
      <c r="A66" s="455"/>
      <c r="B66" s="458"/>
      <c r="C66" s="64"/>
      <c r="D66" s="69"/>
      <c r="E66" s="64"/>
      <c r="F66" s="64"/>
      <c r="G66" s="64"/>
      <c r="H66" s="64"/>
      <c r="I66" s="64"/>
      <c r="J66" s="64"/>
      <c r="K66" s="64"/>
      <c r="L66" s="64"/>
      <c r="M66" s="64"/>
      <c r="N66" s="64"/>
      <c r="O66" s="64"/>
      <c r="P66" s="64"/>
      <c r="Q66" s="64"/>
      <c r="R66" s="64"/>
      <c r="S66" s="64"/>
      <c r="T66" s="64"/>
      <c r="U66" s="64"/>
      <c r="V66" s="64"/>
      <c r="W66" s="64"/>
      <c r="X66" s="78"/>
      <c r="Y66" s="84"/>
    </row>
    <row r="67" spans="1:25">
      <c r="A67" s="456"/>
      <c r="B67" s="459"/>
      <c r="C67" s="70"/>
      <c r="D67" s="70"/>
      <c r="E67" s="70"/>
      <c r="F67" s="70"/>
      <c r="G67" s="70"/>
      <c r="H67" s="70"/>
      <c r="I67" s="70"/>
      <c r="J67" s="70"/>
      <c r="K67" s="70"/>
      <c r="L67" s="70"/>
      <c r="M67" s="70"/>
      <c r="N67" s="70"/>
      <c r="O67" s="70"/>
      <c r="P67" s="70"/>
      <c r="Q67" s="70"/>
      <c r="R67" s="70"/>
      <c r="S67" s="70"/>
      <c r="T67" s="70"/>
      <c r="U67" s="70"/>
      <c r="V67" s="70"/>
      <c r="W67" s="70"/>
      <c r="X67" s="79"/>
      <c r="Y67" s="84"/>
    </row>
  </sheetData>
  <mergeCells count="6">
    <mergeCell ref="A3:A51"/>
    <mergeCell ref="A53:A67"/>
    <mergeCell ref="B3:B12"/>
    <mergeCell ref="B13:B20"/>
    <mergeCell ref="B21:B51"/>
    <mergeCell ref="B53:B67"/>
  </mergeCell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85"/>
  <sheetViews>
    <sheetView topLeftCell="A64" workbookViewId="0">
      <selection activeCell="G83" sqref="G83"/>
    </sheetView>
  </sheetViews>
  <sheetFormatPr defaultColWidth="9" defaultRowHeight="15"/>
  <cols>
    <col min="1" max="1" width="16.7109375" customWidth="1"/>
    <col min="3" max="3" width="2.28515625" customWidth="1"/>
    <col min="4" max="4" width="22.140625" customWidth="1"/>
    <col min="5" max="5" width="13.5703125" customWidth="1"/>
    <col min="6" max="6" width="2.28515625" customWidth="1"/>
    <col min="7" max="7" width="17.85546875" customWidth="1"/>
    <col min="8" max="8" width="13.5703125" customWidth="1"/>
    <col min="9" max="9" width="5" customWidth="1"/>
    <col min="10" max="10" width="23.140625" customWidth="1"/>
    <col min="11" max="11" width="10" customWidth="1"/>
    <col min="12" max="12" width="2.28515625" customWidth="1"/>
    <col min="13" max="13" width="17" customWidth="1"/>
    <col min="15" max="15" width="2.28515625" customWidth="1"/>
    <col min="16" max="16" width="16" customWidth="1"/>
    <col min="17" max="17" width="13.5703125" customWidth="1"/>
  </cols>
  <sheetData>
    <row r="1" spans="1:18">
      <c r="A1" s="55" t="s">
        <v>536</v>
      </c>
      <c r="C1" s="56"/>
      <c r="F1" s="56"/>
      <c r="I1" s="56"/>
      <c r="L1" s="56"/>
      <c r="O1" s="56"/>
      <c r="P1" s="56"/>
      <c r="Q1" s="56"/>
      <c r="R1" s="56"/>
    </row>
    <row r="3" spans="1:18">
      <c r="A3" s="460" t="s">
        <v>537</v>
      </c>
      <c r="B3" s="460"/>
      <c r="D3" s="460" t="s">
        <v>538</v>
      </c>
      <c r="E3" s="460"/>
      <c r="G3" s="460" t="s">
        <v>539</v>
      </c>
      <c r="H3" s="460"/>
      <c r="J3" s="460" t="s">
        <v>540</v>
      </c>
      <c r="K3" s="460"/>
      <c r="M3" s="460" t="s">
        <v>541</v>
      </c>
      <c r="N3" s="460"/>
      <c r="P3" s="460" t="s">
        <v>542</v>
      </c>
      <c r="Q3" s="460"/>
    </row>
    <row r="4" spans="1:18">
      <c r="A4" s="43" t="s">
        <v>543</v>
      </c>
      <c r="B4" s="43">
        <v>0</v>
      </c>
      <c r="D4" s="43" t="s">
        <v>544</v>
      </c>
      <c r="E4" s="43">
        <v>0</v>
      </c>
      <c r="G4" s="43" t="s">
        <v>545</v>
      </c>
      <c r="H4" s="43">
        <v>0</v>
      </c>
      <c r="J4" s="43" t="s">
        <v>546</v>
      </c>
      <c r="K4" s="43">
        <v>0</v>
      </c>
      <c r="M4" s="43" t="s">
        <v>547</v>
      </c>
      <c r="N4" s="43">
        <v>0</v>
      </c>
      <c r="P4" s="43" t="s">
        <v>219</v>
      </c>
      <c r="Q4" s="43" t="s">
        <v>548</v>
      </c>
    </row>
    <row r="5" spans="1:18">
      <c r="A5" s="43" t="s">
        <v>549</v>
      </c>
      <c r="B5" s="43">
        <v>0</v>
      </c>
      <c r="D5" s="43" t="s">
        <v>550</v>
      </c>
      <c r="E5" s="43">
        <v>0</v>
      </c>
      <c r="G5" s="43" t="s">
        <v>551</v>
      </c>
      <c r="H5" s="43">
        <v>0</v>
      </c>
      <c r="J5" s="43" t="s">
        <v>552</v>
      </c>
      <c r="K5" s="43">
        <v>30</v>
      </c>
      <c r="M5" s="43" t="s">
        <v>553</v>
      </c>
      <c r="N5" s="43">
        <v>0</v>
      </c>
      <c r="P5" s="43" t="s">
        <v>554</v>
      </c>
      <c r="Q5" s="43" t="s">
        <v>555</v>
      </c>
    </row>
    <row r="6" spans="1:18">
      <c r="A6" s="43" t="s">
        <v>556</v>
      </c>
      <c r="B6" s="43">
        <v>0</v>
      </c>
      <c r="D6" s="43" t="s">
        <v>551</v>
      </c>
      <c r="E6" s="43">
        <v>0</v>
      </c>
      <c r="G6" s="43" t="s">
        <v>557</v>
      </c>
      <c r="H6" s="43">
        <v>5</v>
      </c>
      <c r="J6" s="43" t="s">
        <v>551</v>
      </c>
      <c r="K6" s="43">
        <v>0</v>
      </c>
      <c r="M6" s="43" t="s">
        <v>558</v>
      </c>
      <c r="N6" s="43">
        <v>0</v>
      </c>
      <c r="P6" s="43"/>
      <c r="Q6" s="43"/>
    </row>
    <row r="7" spans="1:18">
      <c r="A7" s="43" t="s">
        <v>559</v>
      </c>
      <c r="B7" s="43">
        <v>5</v>
      </c>
      <c r="D7" s="43" t="s">
        <v>560</v>
      </c>
      <c r="E7" s="43">
        <v>0</v>
      </c>
      <c r="G7" s="43"/>
      <c r="H7" s="43"/>
      <c r="J7" s="43" t="s">
        <v>561</v>
      </c>
      <c r="K7" s="43">
        <v>0</v>
      </c>
      <c r="M7" s="43" t="s">
        <v>562</v>
      </c>
      <c r="N7" s="43">
        <v>5</v>
      </c>
      <c r="P7" s="43"/>
      <c r="Q7" s="43"/>
    </row>
    <row r="8" spans="1:18">
      <c r="A8" s="43" t="s">
        <v>563</v>
      </c>
      <c r="B8" s="43">
        <v>5</v>
      </c>
      <c r="D8" s="43" t="s">
        <v>564</v>
      </c>
      <c r="E8" s="43">
        <v>5</v>
      </c>
      <c r="G8" s="43"/>
      <c r="H8" s="43"/>
      <c r="J8" s="43" t="s">
        <v>565</v>
      </c>
      <c r="K8" s="43">
        <v>0</v>
      </c>
      <c r="M8" s="43" t="s">
        <v>566</v>
      </c>
      <c r="N8" s="43">
        <v>5</v>
      </c>
      <c r="P8" s="43"/>
      <c r="Q8" s="43"/>
    </row>
    <row r="9" spans="1:18">
      <c r="A9" s="43" t="s">
        <v>567</v>
      </c>
      <c r="B9" s="43">
        <v>5</v>
      </c>
      <c r="D9" s="43"/>
      <c r="E9" s="43"/>
      <c r="G9" s="43"/>
      <c r="H9" s="43"/>
      <c r="J9" s="43" t="s">
        <v>568</v>
      </c>
      <c r="K9" s="43">
        <v>5</v>
      </c>
      <c r="M9" s="43" t="s">
        <v>569</v>
      </c>
      <c r="N9" s="43">
        <v>0</v>
      </c>
      <c r="P9" s="43"/>
      <c r="Q9" s="43"/>
    </row>
    <row r="10" spans="1:18">
      <c r="A10" s="43"/>
      <c r="B10" s="43"/>
      <c r="D10" s="43"/>
      <c r="E10" s="43"/>
      <c r="G10" s="43"/>
      <c r="H10" s="43"/>
      <c r="J10" s="43" t="s">
        <v>570</v>
      </c>
      <c r="K10" s="43">
        <v>5</v>
      </c>
      <c r="M10" s="43"/>
      <c r="N10" s="43"/>
      <c r="P10" s="43"/>
      <c r="Q10" s="43"/>
    </row>
    <row r="11" spans="1:18">
      <c r="A11" s="43"/>
      <c r="B11" s="43"/>
      <c r="D11" s="43"/>
      <c r="E11" s="43"/>
      <c r="G11" s="43"/>
      <c r="H11" s="43"/>
      <c r="J11" s="43"/>
      <c r="K11" s="43"/>
      <c r="M11" s="43"/>
      <c r="N11" s="43"/>
      <c r="P11" s="43"/>
      <c r="Q11" s="43"/>
    </row>
    <row r="12" spans="1:18">
      <c r="A12" s="43"/>
      <c r="B12" s="43"/>
      <c r="D12" s="43"/>
      <c r="E12" s="43"/>
      <c r="G12" s="43"/>
      <c r="H12" s="43"/>
      <c r="J12" s="43"/>
      <c r="K12" s="43"/>
      <c r="M12" s="43"/>
      <c r="N12" s="43"/>
      <c r="P12" s="43"/>
      <c r="Q12" s="43"/>
    </row>
    <row r="13" spans="1:18">
      <c r="A13" s="43"/>
      <c r="B13" s="43"/>
      <c r="D13" s="43"/>
      <c r="E13" s="43"/>
      <c r="G13" s="43"/>
      <c r="H13" s="43"/>
      <c r="J13" s="43"/>
      <c r="K13" s="43"/>
      <c r="M13" s="43"/>
      <c r="N13" s="43"/>
      <c r="P13" s="43"/>
      <c r="Q13" s="43"/>
    </row>
    <row r="15" spans="1:18">
      <c r="A15" s="460" t="s">
        <v>571</v>
      </c>
      <c r="B15" s="460"/>
      <c r="D15" s="460" t="s">
        <v>572</v>
      </c>
      <c r="E15" s="460"/>
      <c r="G15" s="460" t="s">
        <v>573</v>
      </c>
      <c r="H15" s="460"/>
      <c r="J15" s="460" t="s">
        <v>574</v>
      </c>
      <c r="K15" s="460"/>
      <c r="M15" s="460" t="s">
        <v>575</v>
      </c>
      <c r="N15" s="460"/>
      <c r="P15" s="460" t="s">
        <v>576</v>
      </c>
      <c r="Q15" s="460"/>
    </row>
    <row r="16" spans="1:18">
      <c r="A16" s="43" t="s">
        <v>577</v>
      </c>
      <c r="B16" s="43">
        <v>0</v>
      </c>
      <c r="D16" s="43" t="s">
        <v>578</v>
      </c>
      <c r="E16" s="43">
        <v>0</v>
      </c>
      <c r="G16" s="43" t="s">
        <v>579</v>
      </c>
      <c r="H16" s="43">
        <v>0</v>
      </c>
      <c r="J16" s="43" t="s">
        <v>579</v>
      </c>
      <c r="K16" s="43">
        <v>0</v>
      </c>
      <c r="M16" s="43" t="s">
        <v>580</v>
      </c>
      <c r="N16" s="43">
        <v>0</v>
      </c>
      <c r="P16" s="43" t="s">
        <v>581</v>
      </c>
      <c r="Q16" s="43">
        <v>3.67</v>
      </c>
    </row>
    <row r="17" spans="1:17">
      <c r="A17" s="43" t="s">
        <v>582</v>
      </c>
      <c r="B17" s="43">
        <v>0</v>
      </c>
      <c r="D17" s="43" t="s">
        <v>583</v>
      </c>
      <c r="E17" s="43">
        <v>0</v>
      </c>
      <c r="G17" s="43" t="s">
        <v>49</v>
      </c>
      <c r="H17" s="43">
        <v>5</v>
      </c>
      <c r="J17" s="43" t="s">
        <v>49</v>
      </c>
      <c r="K17" s="43">
        <v>5</v>
      </c>
      <c r="M17" s="43" t="s">
        <v>584</v>
      </c>
      <c r="N17" s="43">
        <v>5</v>
      </c>
      <c r="P17" s="43" t="s">
        <v>289</v>
      </c>
      <c r="Q17" s="43">
        <v>65</v>
      </c>
    </row>
    <row r="18" spans="1:17">
      <c r="A18" s="43" t="s">
        <v>585</v>
      </c>
      <c r="B18" s="43">
        <v>0</v>
      </c>
      <c r="D18" s="43" t="s">
        <v>586</v>
      </c>
      <c r="E18" s="43">
        <v>0</v>
      </c>
      <c r="G18" s="43" t="s">
        <v>587</v>
      </c>
      <c r="H18" s="43">
        <v>10</v>
      </c>
      <c r="J18" s="43" t="s">
        <v>587</v>
      </c>
      <c r="K18" s="43">
        <v>10</v>
      </c>
      <c r="M18" s="43" t="s">
        <v>588</v>
      </c>
      <c r="N18" s="43">
        <v>10</v>
      </c>
      <c r="P18" s="43" t="s">
        <v>221</v>
      </c>
      <c r="Q18" s="43">
        <v>3.64</v>
      </c>
    </row>
    <row r="19" spans="1:17">
      <c r="A19" s="43"/>
      <c r="B19" s="43"/>
      <c r="D19" s="43" t="s">
        <v>589</v>
      </c>
      <c r="E19" s="43">
        <v>0</v>
      </c>
      <c r="G19" s="43" t="s">
        <v>590</v>
      </c>
      <c r="H19" s="43">
        <v>15</v>
      </c>
      <c r="J19" s="43" t="s">
        <v>590</v>
      </c>
      <c r="K19" s="43">
        <v>15</v>
      </c>
      <c r="M19" s="43"/>
      <c r="N19" s="43"/>
      <c r="P19" s="43" t="s">
        <v>591</v>
      </c>
      <c r="Q19" s="43">
        <v>3.75</v>
      </c>
    </row>
    <row r="20" spans="1:17">
      <c r="A20" s="43"/>
      <c r="B20" s="43"/>
      <c r="D20" s="43"/>
      <c r="E20" s="43"/>
      <c r="G20" s="43"/>
      <c r="H20" s="43"/>
      <c r="J20" s="43"/>
      <c r="K20" s="43"/>
      <c r="M20" s="43"/>
      <c r="N20" s="43"/>
      <c r="P20" s="43"/>
      <c r="Q20" s="43"/>
    </row>
    <row r="21" spans="1:17">
      <c r="A21" s="43"/>
      <c r="B21" s="43"/>
      <c r="D21" s="43"/>
      <c r="E21" s="43"/>
      <c r="G21" s="43"/>
      <c r="H21" s="43"/>
      <c r="J21" s="43"/>
      <c r="K21" s="43"/>
      <c r="M21" s="43"/>
      <c r="N21" s="43"/>
      <c r="P21" s="43"/>
      <c r="Q21" s="43"/>
    </row>
    <row r="22" spans="1:17">
      <c r="A22" s="43"/>
      <c r="B22" s="43"/>
      <c r="D22" s="43"/>
      <c r="E22" s="43"/>
      <c r="G22" s="43"/>
      <c r="H22" s="43"/>
      <c r="J22" s="43"/>
      <c r="K22" s="43"/>
      <c r="M22" s="43"/>
      <c r="N22" s="43"/>
      <c r="P22" s="43"/>
      <c r="Q22" s="43"/>
    </row>
    <row r="23" spans="1:17">
      <c r="A23" s="43"/>
      <c r="B23" s="43"/>
      <c r="D23" s="43"/>
      <c r="E23" s="43"/>
      <c r="G23" s="43"/>
      <c r="H23" s="43"/>
      <c r="J23" s="43"/>
      <c r="K23" s="43"/>
      <c r="M23" s="43"/>
      <c r="N23" s="43"/>
      <c r="P23" s="43"/>
      <c r="Q23" s="43"/>
    </row>
    <row r="24" spans="1:17">
      <c r="A24" s="43"/>
      <c r="B24" s="43"/>
      <c r="D24" s="43"/>
      <c r="E24" s="43"/>
      <c r="G24" s="43"/>
      <c r="H24" s="43"/>
      <c r="J24" s="43"/>
      <c r="K24" s="43"/>
      <c r="M24" s="43"/>
      <c r="N24" s="43"/>
      <c r="P24" s="43"/>
      <c r="Q24" s="43"/>
    </row>
    <row r="25" spans="1:17">
      <c r="A25" s="43"/>
      <c r="B25" s="43"/>
      <c r="D25" s="43"/>
      <c r="E25" s="43"/>
      <c r="G25" s="43"/>
      <c r="H25" s="43"/>
      <c r="J25" s="43"/>
      <c r="K25" s="43"/>
      <c r="M25" s="43"/>
      <c r="N25" s="43"/>
      <c r="P25" s="43"/>
      <c r="Q25" s="43"/>
    </row>
    <row r="27" spans="1:17">
      <c r="A27" s="460" t="s">
        <v>592</v>
      </c>
      <c r="B27" s="460"/>
      <c r="D27" s="460" t="s">
        <v>593</v>
      </c>
      <c r="E27" s="460"/>
      <c r="G27" s="460" t="s">
        <v>594</v>
      </c>
      <c r="H27" s="460"/>
      <c r="J27" s="460" t="s">
        <v>595</v>
      </c>
      <c r="K27" s="460"/>
      <c r="M27" s="460" t="s">
        <v>596</v>
      </c>
      <c r="N27" s="460"/>
      <c r="P27" s="460" t="s">
        <v>597</v>
      </c>
      <c r="Q27" s="460"/>
    </row>
    <row r="28" spans="1:17">
      <c r="A28" s="43" t="s">
        <v>579</v>
      </c>
      <c r="B28" s="43">
        <v>0</v>
      </c>
      <c r="D28" s="43" t="s">
        <v>579</v>
      </c>
      <c r="E28" s="43">
        <v>0</v>
      </c>
      <c r="G28" s="43" t="s">
        <v>579</v>
      </c>
      <c r="H28" s="43">
        <v>0</v>
      </c>
      <c r="J28" s="43" t="s">
        <v>579</v>
      </c>
      <c r="K28" s="43">
        <v>0</v>
      </c>
      <c r="M28" s="43" t="s">
        <v>579</v>
      </c>
      <c r="N28" s="43">
        <v>0</v>
      </c>
      <c r="P28" s="43" t="s">
        <v>598</v>
      </c>
      <c r="Q28" s="43">
        <v>0</v>
      </c>
    </row>
    <row r="29" spans="1:17">
      <c r="A29" s="43" t="s">
        <v>49</v>
      </c>
      <c r="B29" s="43">
        <v>0</v>
      </c>
      <c r="D29" s="43" t="s">
        <v>49</v>
      </c>
      <c r="E29" s="43">
        <v>5</v>
      </c>
      <c r="G29" s="43" t="s">
        <v>49</v>
      </c>
      <c r="H29" s="43">
        <v>0</v>
      </c>
      <c r="J29" s="43" t="s">
        <v>49</v>
      </c>
      <c r="K29" s="43">
        <v>5</v>
      </c>
      <c r="M29" s="43" t="s">
        <v>49</v>
      </c>
      <c r="N29" s="43">
        <v>5</v>
      </c>
      <c r="P29" s="360" t="s">
        <v>599</v>
      </c>
      <c r="Q29" s="43">
        <v>5</v>
      </c>
    </row>
    <row r="30" spans="1:17">
      <c r="A30" s="43" t="s">
        <v>587</v>
      </c>
      <c r="B30" s="43">
        <v>5</v>
      </c>
      <c r="D30" s="43" t="s">
        <v>587</v>
      </c>
      <c r="E30" s="43">
        <v>10</v>
      </c>
      <c r="G30" s="43" t="s">
        <v>587</v>
      </c>
      <c r="H30" s="43">
        <v>5</v>
      </c>
      <c r="J30" s="43" t="s">
        <v>587</v>
      </c>
      <c r="K30" s="43">
        <v>10</v>
      </c>
      <c r="M30" s="43" t="s">
        <v>587</v>
      </c>
      <c r="N30" s="43">
        <v>10</v>
      </c>
      <c r="P30" s="360" t="s">
        <v>600</v>
      </c>
      <c r="Q30" s="43">
        <v>10</v>
      </c>
    </row>
    <row r="31" spans="1:17">
      <c r="A31" s="43" t="s">
        <v>590</v>
      </c>
      <c r="B31" s="43">
        <v>10</v>
      </c>
      <c r="D31" s="43" t="s">
        <v>590</v>
      </c>
      <c r="E31" s="43">
        <v>15</v>
      </c>
      <c r="G31" s="43" t="s">
        <v>590</v>
      </c>
      <c r="H31" s="43">
        <v>10</v>
      </c>
      <c r="J31" s="43" t="s">
        <v>590</v>
      </c>
      <c r="K31" s="43">
        <v>15</v>
      </c>
      <c r="M31" s="43" t="s">
        <v>590</v>
      </c>
      <c r="N31" s="43">
        <v>15</v>
      </c>
      <c r="P31" s="43"/>
      <c r="Q31" s="43"/>
    </row>
    <row r="32" spans="1:17">
      <c r="A32" s="43"/>
      <c r="B32" s="43"/>
      <c r="D32" s="43"/>
      <c r="E32" s="43"/>
      <c r="G32" s="43"/>
      <c r="H32" s="43"/>
      <c r="J32" s="43"/>
      <c r="K32" s="43"/>
      <c r="M32" s="43"/>
      <c r="N32" s="43"/>
      <c r="P32" s="43"/>
      <c r="Q32" s="43"/>
    </row>
    <row r="33" spans="1:17">
      <c r="A33" s="43"/>
      <c r="B33" s="43"/>
      <c r="D33" s="43"/>
      <c r="E33" s="43"/>
      <c r="G33" s="43"/>
      <c r="H33" s="43"/>
      <c r="J33" s="43"/>
      <c r="K33" s="43"/>
      <c r="M33" s="43"/>
      <c r="N33" s="43"/>
      <c r="P33" s="43"/>
      <c r="Q33" s="43"/>
    </row>
    <row r="34" spans="1:17">
      <c r="A34" s="43"/>
      <c r="B34" s="43"/>
      <c r="D34" s="43"/>
      <c r="E34" s="43"/>
      <c r="G34" s="43"/>
      <c r="H34" s="43"/>
      <c r="J34" s="43"/>
      <c r="K34" s="43"/>
      <c r="M34" s="43"/>
      <c r="N34" s="43"/>
      <c r="P34" s="43"/>
      <c r="Q34" s="43"/>
    </row>
    <row r="35" spans="1:17">
      <c r="A35" s="43"/>
      <c r="B35" s="43"/>
      <c r="D35" s="43"/>
      <c r="E35" s="43"/>
      <c r="G35" s="43"/>
      <c r="H35" s="43"/>
      <c r="J35" s="43"/>
      <c r="K35" s="43"/>
      <c r="M35" s="43"/>
      <c r="N35" s="43"/>
      <c r="P35" s="43"/>
      <c r="Q35" s="43"/>
    </row>
    <row r="36" spans="1:17">
      <c r="A36" s="43"/>
      <c r="B36" s="43"/>
      <c r="D36" s="43"/>
      <c r="E36" s="43"/>
      <c r="G36" s="43"/>
      <c r="H36" s="43"/>
      <c r="J36" s="43"/>
      <c r="K36" s="43"/>
      <c r="M36" s="43"/>
      <c r="N36" s="43"/>
      <c r="P36" s="43"/>
      <c r="Q36" s="43"/>
    </row>
    <row r="37" spans="1:17">
      <c r="A37" s="43"/>
      <c r="B37" s="43"/>
      <c r="D37" s="43"/>
      <c r="E37" s="43"/>
      <c r="G37" s="43"/>
      <c r="H37" s="43"/>
      <c r="J37" s="43"/>
      <c r="K37" s="43"/>
      <c r="M37" s="43"/>
      <c r="N37" s="43"/>
      <c r="P37" s="43"/>
      <c r="Q37" s="43"/>
    </row>
    <row r="39" spans="1:17">
      <c r="A39" s="460" t="s">
        <v>601</v>
      </c>
      <c r="B39" s="460"/>
      <c r="D39" s="460" t="s">
        <v>602</v>
      </c>
      <c r="E39" s="460"/>
      <c r="G39" s="460" t="s">
        <v>603</v>
      </c>
      <c r="H39" s="460"/>
      <c r="J39" s="460" t="s">
        <v>604</v>
      </c>
      <c r="K39" s="460"/>
      <c r="M39" s="461" t="s">
        <v>605</v>
      </c>
      <c r="N39" s="461"/>
      <c r="P39" s="460" t="s">
        <v>606</v>
      </c>
      <c r="Q39" s="460"/>
    </row>
    <row r="40" spans="1:17">
      <c r="A40" s="43" t="s">
        <v>579</v>
      </c>
      <c r="B40" s="43">
        <v>5</v>
      </c>
      <c r="D40" s="43" t="s">
        <v>579</v>
      </c>
      <c r="E40" s="43">
        <v>10</v>
      </c>
      <c r="G40" s="43" t="s">
        <v>607</v>
      </c>
      <c r="H40" s="43">
        <v>0</v>
      </c>
      <c r="J40" s="43" t="s">
        <v>608</v>
      </c>
      <c r="K40" s="43">
        <v>0</v>
      </c>
      <c r="M40" s="43" t="s">
        <v>579</v>
      </c>
      <c r="N40" s="43">
        <v>0</v>
      </c>
      <c r="P40" s="43" t="s">
        <v>609</v>
      </c>
      <c r="Q40" s="43">
        <v>0</v>
      </c>
    </row>
    <row r="41" spans="1:17">
      <c r="A41" s="43" t="s">
        <v>49</v>
      </c>
      <c r="B41" s="43">
        <v>0</v>
      </c>
      <c r="D41" s="43" t="s">
        <v>49</v>
      </c>
      <c r="E41" s="43">
        <v>5</v>
      </c>
      <c r="G41" s="43" t="s">
        <v>610</v>
      </c>
      <c r="H41" s="43">
        <v>5</v>
      </c>
      <c r="J41" s="43" t="s">
        <v>611</v>
      </c>
      <c r="K41" s="43">
        <v>5</v>
      </c>
      <c r="M41" s="43" t="s">
        <v>49</v>
      </c>
      <c r="N41" s="43">
        <v>5</v>
      </c>
      <c r="P41" s="43" t="s">
        <v>612</v>
      </c>
      <c r="Q41" s="43">
        <v>5</v>
      </c>
    </row>
    <row r="42" spans="1:17">
      <c r="A42" s="43" t="s">
        <v>587</v>
      </c>
      <c r="B42" s="43">
        <v>0</v>
      </c>
      <c r="D42" s="43" t="s">
        <v>587</v>
      </c>
      <c r="E42" s="43">
        <v>0</v>
      </c>
      <c r="G42" s="43" t="s">
        <v>613</v>
      </c>
      <c r="H42" s="43">
        <v>10</v>
      </c>
      <c r="J42" s="43"/>
      <c r="K42" s="43"/>
      <c r="M42" s="43" t="s">
        <v>587</v>
      </c>
      <c r="N42" s="43">
        <v>10</v>
      </c>
      <c r="P42" s="43" t="s">
        <v>614</v>
      </c>
      <c r="Q42" s="43">
        <v>5</v>
      </c>
    </row>
    <row r="43" spans="1:17">
      <c r="A43" s="43" t="s">
        <v>590</v>
      </c>
      <c r="B43" s="43">
        <v>0</v>
      </c>
      <c r="D43" s="43" t="s">
        <v>590</v>
      </c>
      <c r="E43" s="43">
        <v>0</v>
      </c>
      <c r="G43" s="43" t="s">
        <v>615</v>
      </c>
      <c r="H43" s="43">
        <v>0</v>
      </c>
      <c r="J43" s="43"/>
      <c r="K43" s="43"/>
      <c r="M43" s="43" t="s">
        <v>590</v>
      </c>
      <c r="N43" s="43">
        <v>15</v>
      </c>
      <c r="P43" s="43" t="s">
        <v>616</v>
      </c>
      <c r="Q43" s="43">
        <v>5</v>
      </c>
    </row>
    <row r="44" spans="1:17">
      <c r="A44" s="43"/>
      <c r="B44" s="43"/>
      <c r="D44" s="43"/>
      <c r="E44" s="43"/>
      <c r="G44" s="43"/>
      <c r="H44" s="43"/>
      <c r="J44" s="43"/>
      <c r="K44" s="43"/>
      <c r="M44" s="43"/>
      <c r="N44" s="43"/>
      <c r="P44" s="43" t="s">
        <v>617</v>
      </c>
      <c r="Q44" s="43">
        <v>10</v>
      </c>
    </row>
    <row r="45" spans="1:17">
      <c r="A45" s="43"/>
      <c r="B45" s="43"/>
      <c r="D45" s="43"/>
      <c r="E45" s="43"/>
      <c r="G45" s="43"/>
      <c r="H45" s="43"/>
      <c r="J45" s="43"/>
      <c r="K45" s="43"/>
      <c r="M45" s="43"/>
      <c r="N45" s="43"/>
      <c r="P45" s="43"/>
      <c r="Q45" s="43"/>
    </row>
    <row r="46" spans="1:17">
      <c r="A46" s="43"/>
      <c r="B46" s="43"/>
      <c r="D46" s="43"/>
      <c r="E46" s="43"/>
      <c r="G46" s="43"/>
      <c r="H46" s="43"/>
      <c r="J46" s="43"/>
      <c r="K46" s="43"/>
      <c r="M46" s="43"/>
      <c r="N46" s="43"/>
      <c r="P46" s="43"/>
      <c r="Q46" s="43"/>
    </row>
    <row r="47" spans="1:17">
      <c r="A47" s="43"/>
      <c r="B47" s="43"/>
      <c r="D47" s="43"/>
      <c r="E47" s="43"/>
      <c r="G47" s="43"/>
      <c r="H47" s="43"/>
      <c r="J47" s="43"/>
      <c r="K47" s="43"/>
      <c r="M47" s="43"/>
      <c r="N47" s="43"/>
      <c r="P47" s="43"/>
      <c r="Q47" s="43"/>
    </row>
    <row r="48" spans="1:17">
      <c r="A48" s="43"/>
      <c r="B48" s="43"/>
      <c r="D48" s="43"/>
      <c r="E48" s="43"/>
      <c r="G48" s="43"/>
      <c r="H48" s="43"/>
      <c r="J48" s="43"/>
      <c r="K48" s="43"/>
      <c r="M48" s="43"/>
      <c r="N48" s="43"/>
      <c r="P48" s="43"/>
      <c r="Q48" s="43"/>
    </row>
    <row r="49" spans="1:17">
      <c r="A49" s="43"/>
      <c r="B49" s="43"/>
      <c r="D49" s="43"/>
      <c r="E49" s="43"/>
      <c r="G49" s="43"/>
      <c r="H49" s="43"/>
      <c r="J49" s="43"/>
      <c r="K49" s="43"/>
      <c r="M49" s="43"/>
      <c r="N49" s="43"/>
      <c r="P49" s="43"/>
      <c r="Q49" s="43"/>
    </row>
    <row r="51" spans="1:17">
      <c r="A51" s="460" t="s">
        <v>618</v>
      </c>
      <c r="B51" s="460"/>
      <c r="D51" s="460" t="s">
        <v>619</v>
      </c>
      <c r="E51" s="460"/>
      <c r="G51" s="460" t="s">
        <v>620</v>
      </c>
      <c r="H51" s="460" t="s">
        <v>37</v>
      </c>
      <c r="J51" s="460" t="s">
        <v>621</v>
      </c>
      <c r="K51" s="460"/>
      <c r="M51" s="460" t="s">
        <v>622</v>
      </c>
      <c r="N51" s="460"/>
      <c r="P51" s="460" t="s">
        <v>623</v>
      </c>
      <c r="Q51" s="460"/>
    </row>
    <row r="52" spans="1:17">
      <c r="A52" s="361" t="s">
        <v>624</v>
      </c>
      <c r="B52" s="43">
        <v>0</v>
      </c>
      <c r="D52" s="43" t="s">
        <v>609</v>
      </c>
      <c r="E52" s="43">
        <v>0</v>
      </c>
      <c r="G52" s="43" t="s">
        <v>150</v>
      </c>
      <c r="H52" s="43">
        <v>2</v>
      </c>
      <c r="J52" s="43" t="s">
        <v>50</v>
      </c>
      <c r="K52" s="43">
        <v>1</v>
      </c>
      <c r="M52" s="43" t="s">
        <v>50</v>
      </c>
      <c r="N52" s="43">
        <v>1</v>
      </c>
      <c r="P52" s="43" t="s">
        <v>625</v>
      </c>
      <c r="Q52" s="43">
        <v>10</v>
      </c>
    </row>
    <row r="53" spans="1:17">
      <c r="A53" s="360" t="s">
        <v>626</v>
      </c>
      <c r="B53" s="43">
        <v>5</v>
      </c>
      <c r="D53" s="43" t="s">
        <v>627</v>
      </c>
      <c r="E53" s="43">
        <v>5</v>
      </c>
      <c r="G53" s="43" t="s">
        <v>67</v>
      </c>
      <c r="H53" s="43">
        <v>4</v>
      </c>
      <c r="J53" s="43" t="s">
        <v>49</v>
      </c>
      <c r="K53" s="43">
        <v>1.25</v>
      </c>
      <c r="M53" s="43" t="s">
        <v>49</v>
      </c>
      <c r="N53" s="43">
        <v>1.25</v>
      </c>
      <c r="P53" s="43" t="s">
        <v>31</v>
      </c>
      <c r="Q53" s="43">
        <v>0</v>
      </c>
    </row>
    <row r="54" spans="1:17">
      <c r="A54" s="360" t="s">
        <v>628</v>
      </c>
      <c r="B54" s="43">
        <v>10</v>
      </c>
      <c r="D54" s="43" t="s">
        <v>629</v>
      </c>
      <c r="E54" s="43">
        <v>5</v>
      </c>
      <c r="G54" s="43" t="s">
        <v>49</v>
      </c>
      <c r="H54" s="43">
        <v>8</v>
      </c>
      <c r="J54" s="43" t="s">
        <v>587</v>
      </c>
      <c r="K54" s="43">
        <v>1.5</v>
      </c>
      <c r="M54" s="43" t="s">
        <v>587</v>
      </c>
      <c r="N54" s="43">
        <v>1.5</v>
      </c>
      <c r="P54" s="43"/>
      <c r="Q54" s="43"/>
    </row>
    <row r="55" spans="1:17">
      <c r="A55" s="43"/>
      <c r="B55" s="43"/>
      <c r="D55" s="43" t="s">
        <v>630</v>
      </c>
      <c r="E55" s="43">
        <v>10</v>
      </c>
      <c r="G55" s="43" t="s">
        <v>72</v>
      </c>
      <c r="H55" s="43">
        <v>12</v>
      </c>
      <c r="J55" s="43" t="s">
        <v>631</v>
      </c>
      <c r="K55" s="43">
        <v>2</v>
      </c>
      <c r="M55" s="43" t="s">
        <v>631</v>
      </c>
      <c r="N55" s="43">
        <v>2</v>
      </c>
      <c r="P55" s="43"/>
      <c r="Q55" s="43"/>
    </row>
    <row r="56" spans="1:17">
      <c r="A56" s="43"/>
      <c r="B56" s="43"/>
      <c r="D56" s="43"/>
      <c r="E56" s="43"/>
      <c r="G56" s="43" t="s">
        <v>632</v>
      </c>
      <c r="H56" s="43">
        <v>20</v>
      </c>
      <c r="J56" s="43"/>
      <c r="K56" s="43"/>
      <c r="M56" s="43"/>
      <c r="N56" s="43"/>
      <c r="P56" s="43"/>
      <c r="Q56" s="43"/>
    </row>
    <row r="57" spans="1:17">
      <c r="A57" s="43"/>
      <c r="B57" s="43"/>
      <c r="D57" s="43"/>
      <c r="E57" s="43"/>
      <c r="G57" s="43"/>
      <c r="H57" s="43"/>
      <c r="J57" s="43"/>
      <c r="K57" s="43"/>
      <c r="M57" s="43"/>
      <c r="N57" s="43"/>
      <c r="P57" s="43"/>
      <c r="Q57" s="43"/>
    </row>
    <row r="58" spans="1:17">
      <c r="A58" s="43"/>
      <c r="B58" s="43"/>
      <c r="D58" s="43"/>
      <c r="E58" s="43"/>
      <c r="G58" s="43"/>
      <c r="H58" s="43"/>
      <c r="J58" s="43"/>
      <c r="K58" s="43"/>
      <c r="M58" s="43"/>
      <c r="N58" s="43"/>
      <c r="P58" s="43"/>
      <c r="Q58" s="43"/>
    </row>
    <row r="59" spans="1:17">
      <c r="A59" s="43"/>
      <c r="B59" s="43"/>
      <c r="D59" s="43"/>
      <c r="E59" s="43"/>
      <c r="G59" s="43"/>
      <c r="H59" s="43"/>
      <c r="J59" s="43"/>
      <c r="K59" s="43"/>
      <c r="M59" s="43"/>
      <c r="N59" s="43"/>
      <c r="P59" s="43"/>
      <c r="Q59" s="43"/>
    </row>
    <row r="60" spans="1:17">
      <c r="A60" s="43"/>
      <c r="B60" s="43"/>
      <c r="D60" s="43"/>
      <c r="E60" s="43"/>
      <c r="G60" s="43"/>
      <c r="H60" s="43"/>
      <c r="J60" s="43"/>
      <c r="K60" s="43"/>
      <c r="M60" s="43"/>
      <c r="N60" s="43"/>
      <c r="P60" s="43"/>
      <c r="Q60" s="43"/>
    </row>
    <row r="61" spans="1:17">
      <c r="A61" s="43"/>
      <c r="B61" s="43"/>
      <c r="D61" s="43"/>
      <c r="E61" s="43"/>
      <c r="G61" s="43"/>
      <c r="H61" s="43"/>
      <c r="J61" s="43"/>
      <c r="K61" s="43"/>
      <c r="M61" s="43"/>
      <c r="N61" s="43"/>
      <c r="P61" s="43"/>
      <c r="Q61" s="43"/>
    </row>
    <row r="63" spans="1:17">
      <c r="A63" s="460" t="s">
        <v>633</v>
      </c>
      <c r="B63" s="460" t="s">
        <v>37</v>
      </c>
      <c r="D63" s="460" t="s">
        <v>634</v>
      </c>
      <c r="E63" s="460" t="s">
        <v>37</v>
      </c>
      <c r="G63" s="460" t="s">
        <v>635</v>
      </c>
      <c r="H63" s="460" t="s">
        <v>37</v>
      </c>
      <c r="J63" s="460" t="s">
        <v>636</v>
      </c>
      <c r="K63" s="460" t="s">
        <v>37</v>
      </c>
      <c r="M63" s="460" t="s">
        <v>637</v>
      </c>
      <c r="N63" s="460" t="s">
        <v>37</v>
      </c>
      <c r="P63" s="460" t="s">
        <v>636</v>
      </c>
      <c r="Q63" s="460" t="s">
        <v>37</v>
      </c>
    </row>
    <row r="64" spans="1:17">
      <c r="A64" s="43" t="s">
        <v>579</v>
      </c>
      <c r="B64" s="57">
        <f>10/60</f>
        <v>0.16666666666666666</v>
      </c>
      <c r="D64" s="43" t="s">
        <v>579</v>
      </c>
      <c r="E64" s="57">
        <f>7/60</f>
        <v>0.11666666666666667</v>
      </c>
      <c r="G64" s="43" t="s">
        <v>579</v>
      </c>
      <c r="H64" s="57">
        <f>5/60</f>
        <v>8.3333333333333329E-2</v>
      </c>
      <c r="J64" s="43" t="s">
        <v>579</v>
      </c>
      <c r="K64" s="57">
        <f>5/60</f>
        <v>8.3333333333333329E-2</v>
      </c>
      <c r="M64" s="43" t="s">
        <v>579</v>
      </c>
      <c r="N64" s="57">
        <f t="shared" ref="N64:N65" si="0">5/60</f>
        <v>8.3333333333333329E-2</v>
      </c>
      <c r="P64" s="43" t="s">
        <v>579</v>
      </c>
      <c r="Q64" s="57">
        <f>5/60</f>
        <v>8.3333333333333329E-2</v>
      </c>
    </row>
    <row r="65" spans="1:17">
      <c r="A65" s="43" t="s">
        <v>49</v>
      </c>
      <c r="B65" s="57">
        <f>12/60</f>
        <v>0.2</v>
      </c>
      <c r="D65" s="43" t="s">
        <v>49</v>
      </c>
      <c r="E65" s="43">
        <f>15/60</f>
        <v>0.25</v>
      </c>
      <c r="G65" s="43" t="s">
        <v>49</v>
      </c>
      <c r="H65" s="57">
        <f>5/60</f>
        <v>8.3333333333333329E-2</v>
      </c>
      <c r="J65" s="43" t="s">
        <v>49</v>
      </c>
      <c r="K65" s="57">
        <f>10/60</f>
        <v>0.16666666666666666</v>
      </c>
      <c r="M65" s="43" t="s">
        <v>49</v>
      </c>
      <c r="N65" s="57">
        <f t="shared" si="0"/>
        <v>8.3333333333333329E-2</v>
      </c>
      <c r="P65" s="43" t="s">
        <v>49</v>
      </c>
      <c r="Q65" s="57">
        <f>10/60</f>
        <v>0.16666666666666666</v>
      </c>
    </row>
    <row r="66" spans="1:17">
      <c r="A66" s="43" t="s">
        <v>587</v>
      </c>
      <c r="B66" s="57">
        <f>20/60</f>
        <v>0.33333333333333331</v>
      </c>
      <c r="D66" s="43" t="s">
        <v>587</v>
      </c>
      <c r="E66" s="43">
        <f>30/60</f>
        <v>0.5</v>
      </c>
      <c r="G66" s="43" t="s">
        <v>587</v>
      </c>
      <c r="H66" s="57">
        <f>10/60</f>
        <v>0.16666666666666666</v>
      </c>
      <c r="J66" s="43" t="s">
        <v>587</v>
      </c>
      <c r="K66" s="57">
        <f>20/60</f>
        <v>0.33333333333333331</v>
      </c>
      <c r="M66" s="43" t="s">
        <v>587</v>
      </c>
      <c r="N66" s="57">
        <f>10/60</f>
        <v>0.16666666666666666</v>
      </c>
      <c r="P66" s="43" t="s">
        <v>587</v>
      </c>
      <c r="Q66" s="57">
        <f>20/60</f>
        <v>0.33333333333333331</v>
      </c>
    </row>
    <row r="69" spans="1:17">
      <c r="A69" s="460" t="s">
        <v>638</v>
      </c>
      <c r="B69" s="460" t="s">
        <v>37</v>
      </c>
      <c r="G69" s="460" t="s">
        <v>639</v>
      </c>
      <c r="H69" s="460"/>
      <c r="J69" s="460" t="s">
        <v>640</v>
      </c>
      <c r="K69" s="460"/>
    </row>
    <row r="70" spans="1:17">
      <c r="A70" s="43" t="s">
        <v>579</v>
      </c>
      <c r="B70" s="57">
        <f t="shared" ref="B70:B71" si="1">5/60</f>
        <v>8.3333333333333329E-2</v>
      </c>
      <c r="G70" s="43" t="s">
        <v>641</v>
      </c>
      <c r="H70" s="43">
        <v>3</v>
      </c>
      <c r="J70" s="43" t="s">
        <v>642</v>
      </c>
      <c r="K70" s="43">
        <v>1000</v>
      </c>
    </row>
    <row r="71" spans="1:17">
      <c r="A71" s="43" t="s">
        <v>49</v>
      </c>
      <c r="B71" s="57">
        <f t="shared" si="1"/>
        <v>8.3333333333333329E-2</v>
      </c>
      <c r="G71" s="43" t="s">
        <v>643</v>
      </c>
      <c r="H71" s="43">
        <v>2</v>
      </c>
      <c r="J71" s="43" t="s">
        <v>67</v>
      </c>
      <c r="K71" s="43">
        <v>4000</v>
      </c>
    </row>
    <row r="72" spans="1:17">
      <c r="A72" s="43" t="s">
        <v>587</v>
      </c>
      <c r="B72" s="57">
        <f>10/60</f>
        <v>0.16666666666666666</v>
      </c>
      <c r="G72" s="43" t="s">
        <v>644</v>
      </c>
      <c r="H72" s="43">
        <v>5</v>
      </c>
      <c r="J72" s="43" t="s">
        <v>49</v>
      </c>
      <c r="K72" s="43">
        <v>10000</v>
      </c>
    </row>
    <row r="73" spans="1:17">
      <c r="G73" s="43" t="s">
        <v>188</v>
      </c>
      <c r="H73" s="43">
        <v>5</v>
      </c>
      <c r="J73" s="43" t="s">
        <v>72</v>
      </c>
      <c r="K73" s="43">
        <v>10001</v>
      </c>
    </row>
    <row r="75" spans="1:17">
      <c r="A75" s="41" t="s">
        <v>642</v>
      </c>
      <c r="B75" s="41"/>
      <c r="D75" s="41" t="s">
        <v>67</v>
      </c>
      <c r="E75" s="41"/>
      <c r="G75" s="41" t="s">
        <v>645</v>
      </c>
      <c r="H75" s="41"/>
      <c r="J75" s="462" t="s">
        <v>542</v>
      </c>
      <c r="K75" s="463"/>
    </row>
    <row r="76" spans="1:17">
      <c r="A76" s="43" t="s">
        <v>641</v>
      </c>
      <c r="B76" s="43">
        <v>3</v>
      </c>
      <c r="D76" s="43" t="s">
        <v>641</v>
      </c>
      <c r="E76" s="43">
        <v>4</v>
      </c>
      <c r="G76" s="43" t="s">
        <v>641</v>
      </c>
      <c r="H76" s="43">
        <v>6</v>
      </c>
      <c r="J76" s="43" t="s">
        <v>219</v>
      </c>
      <c r="K76" s="43" t="s">
        <v>548</v>
      </c>
    </row>
    <row r="77" spans="1:17">
      <c r="A77" s="43" t="s">
        <v>643</v>
      </c>
      <c r="B77" s="43">
        <v>2</v>
      </c>
      <c r="D77" s="43" t="s">
        <v>643</v>
      </c>
      <c r="E77" s="43">
        <v>3</v>
      </c>
      <c r="G77" s="43" t="s">
        <v>643</v>
      </c>
      <c r="H77" s="43">
        <v>8</v>
      </c>
      <c r="J77" s="43" t="s">
        <v>554</v>
      </c>
      <c r="K77" s="43" t="s">
        <v>555</v>
      </c>
    </row>
    <row r="78" spans="1:17">
      <c r="A78" s="43" t="s">
        <v>644</v>
      </c>
      <c r="B78" s="43">
        <v>5</v>
      </c>
      <c r="D78" s="43" t="s">
        <v>644</v>
      </c>
      <c r="E78" s="43">
        <v>7</v>
      </c>
      <c r="G78" s="43" t="s">
        <v>644</v>
      </c>
      <c r="H78" s="43">
        <v>10</v>
      </c>
      <c r="J78" s="43"/>
      <c r="K78" s="43"/>
    </row>
    <row r="79" spans="1:17">
      <c r="A79" s="43" t="s">
        <v>188</v>
      </c>
      <c r="B79" s="43">
        <v>5</v>
      </c>
      <c r="D79" s="43" t="s">
        <v>188</v>
      </c>
      <c r="E79" s="43">
        <v>7</v>
      </c>
      <c r="G79" s="43" t="s">
        <v>188</v>
      </c>
      <c r="H79" s="43">
        <v>10</v>
      </c>
    </row>
    <row r="81" spans="1:4">
      <c r="A81" s="462" t="s">
        <v>576</v>
      </c>
      <c r="B81" s="463"/>
      <c r="D81" s="58" t="s">
        <v>281</v>
      </c>
    </row>
    <row r="82" spans="1:4">
      <c r="A82" s="43" t="s">
        <v>581</v>
      </c>
      <c r="B82" s="43">
        <v>3.67</v>
      </c>
      <c r="D82" s="43" t="s">
        <v>40</v>
      </c>
    </row>
    <row r="83" spans="1:4">
      <c r="A83" s="43" t="s">
        <v>289</v>
      </c>
      <c r="B83" s="43">
        <v>65</v>
      </c>
      <c r="D83" s="43" t="s">
        <v>39</v>
      </c>
    </row>
    <row r="84" spans="1:4">
      <c r="A84" s="43" t="s">
        <v>221</v>
      </c>
      <c r="B84" s="43">
        <v>3.64</v>
      </c>
      <c r="D84" s="43" t="s">
        <v>646</v>
      </c>
    </row>
    <row r="85" spans="1:4">
      <c r="A85" s="43" t="s">
        <v>591</v>
      </c>
      <c r="B85" s="43">
        <v>3.75</v>
      </c>
    </row>
  </sheetData>
  <protectedRanges>
    <protectedRange sqref="D27" name="Range2_1"/>
    <protectedRange sqref="D27" name="Range1_1"/>
    <protectedRange sqref="G27" name="Range2_2"/>
    <protectedRange sqref="G27" name="Range1_2"/>
    <protectedRange sqref="G39" name="Range2_3"/>
    <protectedRange sqref="G39" name="Range1_3"/>
    <protectedRange sqref="J39" name="Range2_4"/>
    <protectedRange sqref="J39" name="Range1_4"/>
    <protectedRange sqref="J40:J42" name="Range2_5"/>
    <protectedRange sqref="J40:J42" name="Range1_5"/>
    <protectedRange sqref="M39 P39" name="Range2_6"/>
    <protectedRange sqref="M39 P39" name="Range1_6"/>
    <protectedRange sqref="A51" name="Range2_7"/>
    <protectedRange sqref="A51" name="Range1_7"/>
    <protectedRange sqref="P27" name="Range2_7_1"/>
    <protectedRange sqref="P27" name="Range1_7_1"/>
  </protectedRanges>
  <mergeCells count="41">
    <mergeCell ref="A69:B69"/>
    <mergeCell ref="G69:H69"/>
    <mergeCell ref="J69:K69"/>
    <mergeCell ref="J75:K75"/>
    <mergeCell ref="A81:B81"/>
    <mergeCell ref="P51:Q51"/>
    <mergeCell ref="A63:B63"/>
    <mergeCell ref="D63:E63"/>
    <mergeCell ref="G63:H63"/>
    <mergeCell ref="J63:K63"/>
    <mergeCell ref="M63:N63"/>
    <mergeCell ref="P63:Q63"/>
    <mergeCell ref="A51:B51"/>
    <mergeCell ref="D51:E51"/>
    <mergeCell ref="G51:H51"/>
    <mergeCell ref="J51:K51"/>
    <mergeCell ref="M51:N51"/>
    <mergeCell ref="P27:Q27"/>
    <mergeCell ref="A39:B39"/>
    <mergeCell ref="D39:E39"/>
    <mergeCell ref="G39:H39"/>
    <mergeCell ref="J39:K39"/>
    <mergeCell ref="M39:N39"/>
    <mergeCell ref="P39:Q39"/>
    <mergeCell ref="A27:B27"/>
    <mergeCell ref="D27:E27"/>
    <mergeCell ref="G27:H27"/>
    <mergeCell ref="J27:K27"/>
    <mergeCell ref="M27:N27"/>
    <mergeCell ref="P3:Q3"/>
    <mergeCell ref="A15:B15"/>
    <mergeCell ref="D15:E15"/>
    <mergeCell ref="G15:H15"/>
    <mergeCell ref="J15:K15"/>
    <mergeCell ref="M15:N15"/>
    <mergeCell ref="P15:Q15"/>
    <mergeCell ref="A3:B3"/>
    <mergeCell ref="D3:E3"/>
    <mergeCell ref="G3:H3"/>
    <mergeCell ref="J3:K3"/>
    <mergeCell ref="M3:N3"/>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T78"/>
  <sheetViews>
    <sheetView workbookViewId="0">
      <selection activeCell="C17" sqref="C17"/>
    </sheetView>
  </sheetViews>
  <sheetFormatPr defaultColWidth="9" defaultRowHeight="15"/>
  <cols>
    <col min="2" max="2" width="29" customWidth="1"/>
    <col min="3" max="3" width="10.42578125" customWidth="1"/>
    <col min="4" max="4" width="9.7109375" customWidth="1"/>
    <col min="7" max="7" width="9.28515625" customWidth="1"/>
    <col min="22" max="22" width="13.28515625" customWidth="1"/>
    <col min="23" max="46" width="5.42578125" customWidth="1"/>
  </cols>
  <sheetData>
    <row r="1" spans="2:46">
      <c r="W1" s="464" t="s">
        <v>340</v>
      </c>
      <c r="X1" s="464"/>
      <c r="Y1" s="464"/>
      <c r="Z1" s="464"/>
      <c r="AA1" s="464" t="s">
        <v>341</v>
      </c>
      <c r="AB1" s="464"/>
      <c r="AC1" s="464"/>
      <c r="AD1" s="464"/>
      <c r="AE1" s="464" t="s">
        <v>342</v>
      </c>
      <c r="AF1" s="464"/>
      <c r="AG1" s="464"/>
      <c r="AH1" s="464"/>
      <c r="AI1" s="464" t="s">
        <v>343</v>
      </c>
      <c r="AJ1" s="464"/>
      <c r="AK1" s="464"/>
      <c r="AL1" s="464"/>
      <c r="AM1" s="464" t="s">
        <v>381</v>
      </c>
      <c r="AN1" s="464"/>
      <c r="AO1" s="464"/>
      <c r="AP1" s="464"/>
      <c r="AQ1" s="464" t="s">
        <v>382</v>
      </c>
      <c r="AR1" s="464"/>
      <c r="AS1" s="464"/>
      <c r="AT1" s="464"/>
    </row>
    <row r="2" spans="2:46">
      <c r="B2" s="465" t="s">
        <v>647</v>
      </c>
      <c r="C2" s="465"/>
      <c r="E2" s="362" t="s">
        <v>208</v>
      </c>
      <c r="F2" s="362" t="s">
        <v>642</v>
      </c>
      <c r="G2" s="363"/>
      <c r="H2" s="364"/>
      <c r="I2" s="365" t="s">
        <v>67</v>
      </c>
      <c r="J2" s="363"/>
      <c r="K2" s="363"/>
      <c r="L2" s="364"/>
      <c r="M2" s="362" t="s">
        <v>49</v>
      </c>
      <c r="N2" s="364"/>
      <c r="O2" s="364"/>
      <c r="P2" s="366"/>
      <c r="W2" s="49" t="s">
        <v>297</v>
      </c>
      <c r="X2" s="49" t="s">
        <v>298</v>
      </c>
      <c r="Y2" s="49" t="s">
        <v>299</v>
      </c>
      <c r="Z2" s="49" t="s">
        <v>300</v>
      </c>
      <c r="AA2" s="49" t="s">
        <v>301</v>
      </c>
      <c r="AB2" s="49" t="s">
        <v>302</v>
      </c>
      <c r="AC2" s="49" t="s">
        <v>303</v>
      </c>
      <c r="AD2" s="49" t="s">
        <v>304</v>
      </c>
      <c r="AE2" s="49" t="s">
        <v>305</v>
      </c>
      <c r="AF2" s="49" t="s">
        <v>306</v>
      </c>
      <c r="AG2" s="49" t="s">
        <v>307</v>
      </c>
      <c r="AH2" s="49" t="s">
        <v>308</v>
      </c>
      <c r="AI2" s="49" t="s">
        <v>449</v>
      </c>
      <c r="AJ2" s="49" t="s">
        <v>450</v>
      </c>
      <c r="AK2" s="49" t="s">
        <v>451</v>
      </c>
      <c r="AL2" s="49" t="s">
        <v>452</v>
      </c>
      <c r="AM2" s="49" t="s">
        <v>453</v>
      </c>
      <c r="AN2" s="49" t="s">
        <v>454</v>
      </c>
      <c r="AO2" s="49" t="s">
        <v>455</v>
      </c>
      <c r="AP2" s="49" t="s">
        <v>648</v>
      </c>
      <c r="AQ2" s="49" t="s">
        <v>649</v>
      </c>
      <c r="AR2" s="49" t="s">
        <v>650</v>
      </c>
      <c r="AS2" s="49" t="s">
        <v>651</v>
      </c>
      <c r="AT2" s="49" t="s">
        <v>652</v>
      </c>
    </row>
    <row r="3" spans="2:46">
      <c r="B3" s="39" t="s">
        <v>640</v>
      </c>
      <c r="C3" s="40" t="s">
        <v>735</v>
      </c>
      <c r="E3" s="367"/>
      <c r="F3" s="42" t="s">
        <v>653</v>
      </c>
      <c r="G3" s="42" t="s">
        <v>654</v>
      </c>
      <c r="H3" s="42" t="s">
        <v>655</v>
      </c>
      <c r="I3" s="42"/>
      <c r="J3" s="42" t="s">
        <v>653</v>
      </c>
      <c r="K3" s="42" t="s">
        <v>654</v>
      </c>
      <c r="L3" s="42" t="s">
        <v>655</v>
      </c>
      <c r="M3" s="42"/>
      <c r="N3" s="42" t="s">
        <v>653</v>
      </c>
      <c r="O3" s="42" t="s">
        <v>654</v>
      </c>
      <c r="P3" s="48" t="s">
        <v>655</v>
      </c>
      <c r="V3" t="s">
        <v>642</v>
      </c>
      <c r="W3" s="466" t="s">
        <v>656</v>
      </c>
      <c r="X3" s="466"/>
      <c r="Y3" s="466" t="s">
        <v>211</v>
      </c>
      <c r="Z3" s="466"/>
      <c r="AA3" s="466" t="s">
        <v>657</v>
      </c>
      <c r="AB3" s="466"/>
      <c r="AC3" s="467"/>
      <c r="AD3" s="467"/>
      <c r="AE3" s="467"/>
      <c r="AF3" s="467"/>
      <c r="AG3" s="467"/>
      <c r="AH3" s="467"/>
    </row>
    <row r="4" spans="2:46">
      <c r="B4" s="31" t="s">
        <v>658</v>
      </c>
      <c r="C4" s="31" t="s">
        <v>659</v>
      </c>
      <c r="E4" s="43" t="s">
        <v>229</v>
      </c>
      <c r="F4" s="43">
        <v>80</v>
      </c>
      <c r="G4" s="44"/>
      <c r="H4" s="368">
        <f t="shared" ref="H4:H13" si="0">IFERROR(VLOOKUP(E4,E$4:G$13,IF(G4 = "",2,3),FALSE),0)</f>
        <v>80</v>
      </c>
      <c r="I4" s="43" t="s">
        <v>229</v>
      </c>
      <c r="J4" s="43">
        <v>10</v>
      </c>
      <c r="K4" s="44"/>
      <c r="L4" s="368">
        <f t="shared" ref="L4:L13" si="1">IFERROR(VLOOKUP(I4,I$4:K$13,IF(K4 = "",2,3),FALSE),0)</f>
        <v>10</v>
      </c>
      <c r="M4" s="43" t="s">
        <v>229</v>
      </c>
      <c r="N4" s="43">
        <f>160*0.5</f>
        <v>80</v>
      </c>
      <c r="O4" s="44"/>
      <c r="P4" s="368">
        <f t="shared" ref="P4:P13" si="2">IFERROR(VLOOKUP(M4,M$4:O$13,IF(O4 = "",2,3),FALSE),0)</f>
        <v>80</v>
      </c>
      <c r="V4" t="s">
        <v>67</v>
      </c>
      <c r="W4" s="466" t="s">
        <v>656</v>
      </c>
      <c r="X4" s="466"/>
      <c r="Y4" s="466"/>
      <c r="Z4" s="50" t="s">
        <v>210</v>
      </c>
      <c r="AA4" s="468" t="s">
        <v>211</v>
      </c>
      <c r="AB4" s="469"/>
      <c r="AC4" s="467" t="s">
        <v>657</v>
      </c>
      <c r="AD4" s="467"/>
      <c r="AE4" s="467"/>
      <c r="AF4" s="467"/>
      <c r="AG4" s="467"/>
      <c r="AH4" s="467"/>
      <c r="AI4" s="467"/>
      <c r="AJ4" s="467"/>
      <c r="AK4" s="467"/>
      <c r="AL4" s="467"/>
    </row>
    <row r="5" spans="2:46" ht="16.5">
      <c r="B5" s="33" t="s">
        <v>208</v>
      </c>
      <c r="C5" s="45">
        <f>IF(C3=F$2,SUM(H$4:H$13),IF(C3=I$2,SUM(L$4:L$13),IF(C3=M$2,SUM(P$4:P$13))))</f>
        <v>84</v>
      </c>
      <c r="E5" s="43" t="s">
        <v>660</v>
      </c>
      <c r="F5" s="43">
        <f>80*0.2</f>
        <v>16</v>
      </c>
      <c r="G5" s="44"/>
      <c r="H5" s="368">
        <f t="shared" si="0"/>
        <v>16</v>
      </c>
      <c r="I5" s="43" t="s">
        <v>660</v>
      </c>
      <c r="J5" s="43">
        <v>24</v>
      </c>
      <c r="K5" s="44"/>
      <c r="L5" s="368">
        <f t="shared" si="1"/>
        <v>24</v>
      </c>
      <c r="M5" s="43" t="s">
        <v>660</v>
      </c>
      <c r="N5" s="43">
        <v>80</v>
      </c>
      <c r="O5" s="44"/>
      <c r="P5" s="368">
        <f t="shared" si="2"/>
        <v>80</v>
      </c>
      <c r="V5" t="s">
        <v>49</v>
      </c>
      <c r="W5" s="466" t="s">
        <v>656</v>
      </c>
      <c r="X5" s="466"/>
      <c r="Y5" s="466"/>
      <c r="Z5" s="466"/>
      <c r="AA5" s="466" t="s">
        <v>661</v>
      </c>
      <c r="AB5" s="466"/>
      <c r="AC5" s="466" t="s">
        <v>210</v>
      </c>
      <c r="AD5" s="466"/>
      <c r="AE5" s="466" t="s">
        <v>211</v>
      </c>
      <c r="AF5" s="466"/>
      <c r="AG5" s="466" t="s">
        <v>657</v>
      </c>
      <c r="AH5" s="466"/>
      <c r="AI5" s="466"/>
      <c r="AJ5" s="466"/>
      <c r="AK5" s="466"/>
      <c r="AL5" s="466"/>
      <c r="AM5" s="466"/>
      <c r="AN5" s="466"/>
      <c r="AO5" s="466"/>
      <c r="AP5" s="466"/>
      <c r="AQ5" s="466"/>
      <c r="AR5" s="466"/>
      <c r="AS5" s="466"/>
      <c r="AT5" s="466"/>
    </row>
    <row r="6" spans="2:46" ht="16.5">
      <c r="B6" s="33" t="s">
        <v>209</v>
      </c>
      <c r="C6" s="45">
        <f>IF(C3=F$15,SUM(H$17:H$26),IF(C3=I$15,SUM(L$17:L$26),IF(C3=M$15,SUM(P$17:P$26))))</f>
        <v>58</v>
      </c>
      <c r="E6" s="43" t="s">
        <v>662</v>
      </c>
      <c r="F6" s="43">
        <v>0</v>
      </c>
      <c r="G6" s="44"/>
      <c r="H6" s="368">
        <f t="shared" si="0"/>
        <v>0</v>
      </c>
      <c r="I6" s="43" t="s">
        <v>662</v>
      </c>
      <c r="J6" s="43">
        <v>10</v>
      </c>
      <c r="K6" s="44"/>
      <c r="L6" s="368">
        <f t="shared" si="1"/>
        <v>10</v>
      </c>
      <c r="M6" s="43" t="s">
        <v>662</v>
      </c>
      <c r="N6" s="43">
        <v>0</v>
      </c>
      <c r="O6" s="44"/>
      <c r="P6" s="368">
        <f t="shared" si="2"/>
        <v>0</v>
      </c>
    </row>
    <row r="7" spans="2:46" ht="16.5">
      <c r="B7" s="33" t="s">
        <v>210</v>
      </c>
      <c r="C7" s="45">
        <f>IF(C3=F$28,SUM(H$30:H$39),IF(C3=I$28,SUM(L$30:L$39),IF(C3=M$28,SUM(P$30:P$39))))</f>
        <v>80</v>
      </c>
      <c r="E7" s="43" t="s">
        <v>230</v>
      </c>
      <c r="F7" s="43">
        <v>0</v>
      </c>
      <c r="G7" s="44"/>
      <c r="H7" s="368">
        <f t="shared" si="0"/>
        <v>0</v>
      </c>
      <c r="I7" s="43" t="s">
        <v>230</v>
      </c>
      <c r="J7" s="43">
        <v>0</v>
      </c>
      <c r="K7" s="44"/>
      <c r="L7" s="368">
        <f t="shared" si="1"/>
        <v>0</v>
      </c>
      <c r="M7" s="43" t="s">
        <v>230</v>
      </c>
      <c r="N7" s="43">
        <f>160*0.2</f>
        <v>32</v>
      </c>
      <c r="O7" s="44"/>
      <c r="P7" s="368">
        <f t="shared" si="2"/>
        <v>32</v>
      </c>
      <c r="V7" s="51" t="s">
        <v>642</v>
      </c>
      <c r="W7" s="52" t="s">
        <v>229</v>
      </c>
      <c r="X7" s="52" t="s">
        <v>660</v>
      </c>
      <c r="Y7" s="52" t="s">
        <v>663</v>
      </c>
      <c r="Z7" s="52" t="s">
        <v>664</v>
      </c>
      <c r="AA7" s="52" t="s">
        <v>9</v>
      </c>
    </row>
    <row r="8" spans="2:46" ht="16.5">
      <c r="B8" s="33" t="s">
        <v>211</v>
      </c>
      <c r="C8" s="45">
        <f>IF(C3=F$41,SUM(H$43:H$52),IF(C3=I$41,SUM(L$43:L$52),IF(C3=M$41,SUM(P$43:P$52))))</f>
        <v>0</v>
      </c>
      <c r="E8" s="43"/>
      <c r="F8" s="43"/>
      <c r="G8" s="44"/>
      <c r="H8" s="368">
        <f t="shared" si="0"/>
        <v>0</v>
      </c>
      <c r="I8" s="43" t="s">
        <v>727</v>
      </c>
      <c r="J8" s="43">
        <v>40</v>
      </c>
      <c r="K8" s="44"/>
      <c r="L8" s="368">
        <f t="shared" si="1"/>
        <v>40</v>
      </c>
      <c r="M8" s="43"/>
      <c r="N8" s="43"/>
      <c r="O8" s="44"/>
      <c r="P8" s="368">
        <f t="shared" si="2"/>
        <v>0</v>
      </c>
      <c r="V8" s="52" t="s">
        <v>656</v>
      </c>
      <c r="W8" s="53">
        <v>1</v>
      </c>
      <c r="X8" s="53">
        <v>0.2</v>
      </c>
      <c r="Y8" s="52"/>
      <c r="Z8" s="52"/>
      <c r="AA8" s="53">
        <v>0.05</v>
      </c>
    </row>
    <row r="9" spans="2:46" ht="16.5">
      <c r="B9" s="33" t="s">
        <v>212</v>
      </c>
      <c r="C9" s="45">
        <f>IF(C3=F$54,SUM(H$56:H$65),IF(C3=I$54,SUM(L$56:L$65),IF(C3=M$54,SUM(P$56:P$65))))</f>
        <v>125</v>
      </c>
      <c r="E9" s="43"/>
      <c r="F9" s="43"/>
      <c r="G9" s="44"/>
      <c r="H9" s="368">
        <f t="shared" si="0"/>
        <v>0</v>
      </c>
      <c r="I9" s="43"/>
      <c r="J9" s="43"/>
      <c r="K9" s="44"/>
      <c r="L9" s="368">
        <f t="shared" si="1"/>
        <v>0</v>
      </c>
      <c r="M9" s="43"/>
      <c r="N9" s="43"/>
      <c r="O9" s="44"/>
      <c r="P9" s="368">
        <f t="shared" si="2"/>
        <v>0</v>
      </c>
      <c r="V9" s="52" t="s">
        <v>211</v>
      </c>
      <c r="W9" s="53">
        <v>0.5</v>
      </c>
      <c r="X9" s="53">
        <v>0.1</v>
      </c>
      <c r="Y9" s="52"/>
      <c r="Z9" s="53">
        <v>0.5</v>
      </c>
      <c r="AA9" s="53">
        <v>0.05</v>
      </c>
    </row>
    <row r="10" spans="2:46" ht="16.5">
      <c r="B10" s="33" t="s">
        <v>213</v>
      </c>
      <c r="C10" s="45">
        <f>IF(C3=F$67,SUM(H$69:H$78),IF(C3=I$67,SUM(L$69:L$78),IF(C3=M$67,SUM(P$69:P$78))))</f>
        <v>72</v>
      </c>
      <c r="E10" s="43"/>
      <c r="F10" s="43"/>
      <c r="G10" s="44"/>
      <c r="H10" s="368">
        <f t="shared" si="0"/>
        <v>0</v>
      </c>
      <c r="I10" s="43"/>
      <c r="J10" s="43"/>
      <c r="K10" s="44"/>
      <c r="L10" s="368">
        <f t="shared" si="1"/>
        <v>0</v>
      </c>
      <c r="M10" s="43"/>
      <c r="N10" s="43"/>
      <c r="O10" s="44"/>
      <c r="P10" s="368">
        <f t="shared" si="2"/>
        <v>0</v>
      </c>
      <c r="V10" s="52" t="s">
        <v>212</v>
      </c>
      <c r="W10" s="53">
        <v>0.2</v>
      </c>
      <c r="X10" s="52"/>
      <c r="Y10" s="52"/>
      <c r="Z10" s="53">
        <v>0.2</v>
      </c>
      <c r="AA10" s="53">
        <v>0.05</v>
      </c>
    </row>
    <row r="11" spans="2:46">
      <c r="C11" s="46">
        <f>SUM(C5:C10)</f>
        <v>419</v>
      </c>
      <c r="E11" s="43"/>
      <c r="F11" s="43"/>
      <c r="G11" s="44"/>
      <c r="H11" s="368">
        <f t="shared" si="0"/>
        <v>0</v>
      </c>
      <c r="I11" s="43"/>
      <c r="J11" s="43"/>
      <c r="K11" s="44"/>
      <c r="L11" s="368">
        <f t="shared" si="1"/>
        <v>0</v>
      </c>
      <c r="M11" s="43"/>
      <c r="N11" s="43"/>
      <c r="O11" s="44"/>
      <c r="P11" s="368">
        <f t="shared" si="2"/>
        <v>0</v>
      </c>
      <c r="V11" s="52" t="s">
        <v>213</v>
      </c>
      <c r="W11" s="53">
        <v>0.05</v>
      </c>
      <c r="X11" s="52"/>
      <c r="Y11" s="52"/>
      <c r="Z11" s="53">
        <v>1</v>
      </c>
      <c r="AA11" s="52"/>
      <c r="AB11" t="s">
        <v>665</v>
      </c>
    </row>
    <row r="12" spans="2:46">
      <c r="E12" s="43"/>
      <c r="F12" s="43"/>
      <c r="G12" s="44"/>
      <c r="H12" s="368">
        <f t="shared" si="0"/>
        <v>0</v>
      </c>
      <c r="I12" s="43"/>
      <c r="J12" s="43"/>
      <c r="K12" s="44"/>
      <c r="L12" s="368">
        <f t="shared" si="1"/>
        <v>0</v>
      </c>
      <c r="M12" s="43"/>
      <c r="N12" s="43"/>
      <c r="O12" s="44"/>
      <c r="P12" s="368">
        <f t="shared" si="2"/>
        <v>0</v>
      </c>
    </row>
    <row r="13" spans="2:46">
      <c r="E13" s="43"/>
      <c r="F13" s="43"/>
      <c r="G13" s="44"/>
      <c r="H13" s="368">
        <f t="shared" si="0"/>
        <v>0</v>
      </c>
      <c r="I13" s="43"/>
      <c r="J13" s="43"/>
      <c r="K13" s="44"/>
      <c r="L13" s="368">
        <f t="shared" si="1"/>
        <v>0</v>
      </c>
      <c r="M13" s="43"/>
      <c r="N13" s="43"/>
      <c r="O13" s="44"/>
      <c r="P13" s="368">
        <f t="shared" si="2"/>
        <v>0</v>
      </c>
      <c r="V13" s="51" t="s">
        <v>67</v>
      </c>
      <c r="W13" s="52" t="s">
        <v>229</v>
      </c>
      <c r="X13" s="52" t="s">
        <v>660</v>
      </c>
      <c r="Y13" s="52" t="s">
        <v>663</v>
      </c>
      <c r="Z13" s="52" t="s">
        <v>664</v>
      </c>
      <c r="AA13" s="52" t="s">
        <v>9</v>
      </c>
    </row>
    <row r="14" spans="2:46">
      <c r="V14" s="52" t="s">
        <v>656</v>
      </c>
      <c r="W14" s="53">
        <v>0.8</v>
      </c>
      <c r="X14" s="53">
        <v>0.5</v>
      </c>
      <c r="Y14" s="53">
        <v>0.1</v>
      </c>
      <c r="Z14" s="54">
        <v>0.1</v>
      </c>
      <c r="AA14" s="53">
        <v>0.05</v>
      </c>
    </row>
    <row r="15" spans="2:46">
      <c r="E15" s="369" t="s">
        <v>209</v>
      </c>
      <c r="F15" s="362" t="s">
        <v>642</v>
      </c>
      <c r="G15" s="363"/>
      <c r="H15" s="364"/>
      <c r="I15" s="365" t="s">
        <v>67</v>
      </c>
      <c r="J15" s="363"/>
      <c r="K15" s="363"/>
      <c r="L15" s="364"/>
      <c r="M15" s="362" t="s">
        <v>49</v>
      </c>
      <c r="N15" s="364"/>
      <c r="O15" s="364"/>
      <c r="P15" s="366"/>
      <c r="V15" s="52" t="s">
        <v>210</v>
      </c>
      <c r="W15" s="53">
        <v>0.5</v>
      </c>
      <c r="X15" s="53">
        <v>0.2</v>
      </c>
      <c r="Y15" s="53">
        <v>0.3</v>
      </c>
      <c r="Z15" s="53">
        <v>0.1</v>
      </c>
      <c r="AA15" s="53">
        <v>0.05</v>
      </c>
    </row>
    <row r="16" spans="2:46">
      <c r="E16" s="367"/>
      <c r="F16" s="47" t="s">
        <v>653</v>
      </c>
      <c r="G16" s="47" t="s">
        <v>654</v>
      </c>
      <c r="H16" s="47" t="s">
        <v>655</v>
      </c>
      <c r="I16" s="47"/>
      <c r="J16" s="47" t="s">
        <v>653</v>
      </c>
      <c r="K16" s="47" t="s">
        <v>654</v>
      </c>
      <c r="L16" s="47" t="s">
        <v>655</v>
      </c>
      <c r="M16" s="47"/>
      <c r="N16" s="47" t="s">
        <v>653</v>
      </c>
      <c r="O16" s="47" t="s">
        <v>654</v>
      </c>
      <c r="P16" s="48" t="s">
        <v>655</v>
      </c>
      <c r="V16" s="52" t="s">
        <v>211</v>
      </c>
      <c r="W16" s="53">
        <v>0.5</v>
      </c>
      <c r="X16" s="53">
        <v>0.1</v>
      </c>
      <c r="Y16" s="53">
        <v>0.2</v>
      </c>
      <c r="Z16" s="54">
        <v>0.2</v>
      </c>
      <c r="AA16" s="54">
        <v>0.05</v>
      </c>
    </row>
    <row r="17" spans="5:28">
      <c r="E17" s="43" t="s">
        <v>229</v>
      </c>
      <c r="F17" s="43">
        <v>0</v>
      </c>
      <c r="G17" s="44"/>
      <c r="H17" s="368">
        <f t="shared" ref="H17:H26" si="3">IFERROR(VLOOKUP(E17,E$17:G$26,IF(G17 = "",2,3),FALSE),0)</f>
        <v>0</v>
      </c>
      <c r="I17" s="43" t="s">
        <v>229</v>
      </c>
      <c r="J17" s="43">
        <v>10</v>
      </c>
      <c r="K17" s="44"/>
      <c r="L17" s="368">
        <f t="shared" ref="L17:L26" si="4">IFERROR(VLOOKUP(I17,I$17:K$26,IF(K17 = "",2,3),FALSE),0)</f>
        <v>10</v>
      </c>
      <c r="M17" s="43" t="s">
        <v>229</v>
      </c>
      <c r="N17" s="43">
        <f>80*0.3</f>
        <v>24</v>
      </c>
      <c r="O17" s="44"/>
      <c r="P17" s="368">
        <f t="shared" ref="P17:P26" si="5">IFERROR(VLOOKUP(M17,M$17:O$26,IF(O17 = "",2,3),FALSE),0)</f>
        <v>24</v>
      </c>
      <c r="V17" s="52" t="s">
        <v>212</v>
      </c>
      <c r="W17" s="53">
        <v>0.2</v>
      </c>
      <c r="X17" s="52"/>
      <c r="Y17" s="53">
        <v>0.05</v>
      </c>
      <c r="Z17" s="54">
        <v>0.2</v>
      </c>
      <c r="AA17" s="54">
        <v>0.05</v>
      </c>
    </row>
    <row r="18" spans="5:28">
      <c r="E18" s="43" t="s">
        <v>660</v>
      </c>
      <c r="F18" s="43">
        <v>0</v>
      </c>
      <c r="G18" s="44"/>
      <c r="H18" s="368">
        <f t="shared" si="3"/>
        <v>0</v>
      </c>
      <c r="I18" s="43" t="s">
        <v>660</v>
      </c>
      <c r="J18" s="43">
        <v>0</v>
      </c>
      <c r="K18" s="44"/>
      <c r="L18" s="368">
        <f t="shared" si="4"/>
        <v>0</v>
      </c>
      <c r="M18" s="43" t="s">
        <v>660</v>
      </c>
      <c r="N18" s="43">
        <v>0</v>
      </c>
      <c r="O18" s="44"/>
      <c r="P18" s="368">
        <f t="shared" si="5"/>
        <v>0</v>
      </c>
      <c r="V18" s="52" t="s">
        <v>213</v>
      </c>
      <c r="W18" s="53">
        <v>0.05</v>
      </c>
      <c r="X18" s="52"/>
      <c r="Y18" s="52"/>
      <c r="Z18" s="54">
        <v>1</v>
      </c>
      <c r="AA18" s="52"/>
      <c r="AB18" t="s">
        <v>666</v>
      </c>
    </row>
    <row r="19" spans="5:28">
      <c r="E19" s="43" t="s">
        <v>662</v>
      </c>
      <c r="F19" s="43">
        <v>0</v>
      </c>
      <c r="G19" s="44"/>
      <c r="H19" s="368">
        <f t="shared" si="3"/>
        <v>0</v>
      </c>
      <c r="I19" s="43" t="s">
        <v>662</v>
      </c>
      <c r="J19" s="43">
        <v>0</v>
      </c>
      <c r="K19" s="44"/>
      <c r="L19" s="368">
        <f t="shared" si="4"/>
        <v>0</v>
      </c>
      <c r="M19" s="43" t="s">
        <v>662</v>
      </c>
      <c r="N19" s="43">
        <v>0</v>
      </c>
      <c r="O19" s="44"/>
      <c r="P19" s="368">
        <f t="shared" si="5"/>
        <v>0</v>
      </c>
    </row>
    <row r="20" spans="5:28">
      <c r="E20" s="43" t="s">
        <v>230</v>
      </c>
      <c r="F20" s="43">
        <v>0</v>
      </c>
      <c r="G20" s="44"/>
      <c r="H20" s="368">
        <f t="shared" si="3"/>
        <v>0</v>
      </c>
      <c r="I20" s="43" t="s">
        <v>230</v>
      </c>
      <c r="J20" s="43">
        <v>24</v>
      </c>
      <c r="K20" s="44"/>
      <c r="L20" s="368">
        <f t="shared" si="4"/>
        <v>24</v>
      </c>
      <c r="M20" s="43" t="s">
        <v>230</v>
      </c>
      <c r="N20" s="43">
        <v>40</v>
      </c>
      <c r="O20" s="44"/>
      <c r="P20" s="368">
        <f t="shared" si="5"/>
        <v>40</v>
      </c>
      <c r="V20" s="51" t="s">
        <v>49</v>
      </c>
      <c r="W20" s="52" t="s">
        <v>229</v>
      </c>
      <c r="X20" s="52" t="s">
        <v>660</v>
      </c>
      <c r="Y20" s="52" t="s">
        <v>663</v>
      </c>
      <c r="Z20" s="52" t="s">
        <v>664</v>
      </c>
      <c r="AA20" s="52" t="s">
        <v>9</v>
      </c>
    </row>
    <row r="21" spans="5:28">
      <c r="E21" s="43"/>
      <c r="F21" s="43"/>
      <c r="G21" s="44"/>
      <c r="H21" s="368">
        <f t="shared" si="3"/>
        <v>0</v>
      </c>
      <c r="I21" s="43" t="s">
        <v>727</v>
      </c>
      <c r="J21" s="43">
        <v>24</v>
      </c>
      <c r="K21" s="44"/>
      <c r="L21" s="368">
        <f t="shared" si="4"/>
        <v>24</v>
      </c>
      <c r="M21" s="43"/>
      <c r="N21" s="43"/>
      <c r="O21" s="44"/>
      <c r="P21" s="368">
        <f t="shared" si="5"/>
        <v>0</v>
      </c>
      <c r="V21" s="52" t="s">
        <v>656</v>
      </c>
      <c r="W21" s="53">
        <v>0.5</v>
      </c>
      <c r="X21" s="53">
        <v>0.5</v>
      </c>
      <c r="Y21" s="53">
        <v>0.2</v>
      </c>
      <c r="Z21" s="54">
        <v>0.2</v>
      </c>
      <c r="AA21" s="53">
        <v>0.05</v>
      </c>
    </row>
    <row r="22" spans="5:28">
      <c r="E22" s="43"/>
      <c r="F22" s="43"/>
      <c r="G22" s="44"/>
      <c r="H22" s="368">
        <f t="shared" si="3"/>
        <v>0</v>
      </c>
      <c r="I22" s="43"/>
      <c r="J22" s="43"/>
      <c r="K22" s="44"/>
      <c r="L22" s="368">
        <f t="shared" si="4"/>
        <v>0</v>
      </c>
      <c r="M22" s="43"/>
      <c r="N22" s="43"/>
      <c r="O22" s="44"/>
      <c r="P22" s="368">
        <f t="shared" si="5"/>
        <v>0</v>
      </c>
      <c r="V22" s="52" t="s">
        <v>661</v>
      </c>
      <c r="W22" s="53">
        <v>0.3</v>
      </c>
      <c r="X22" s="53">
        <v>0</v>
      </c>
      <c r="Y22" s="53">
        <v>0.5</v>
      </c>
      <c r="Z22" s="54">
        <v>0.1</v>
      </c>
      <c r="AA22" s="53">
        <v>0.02</v>
      </c>
    </row>
    <row r="23" spans="5:28">
      <c r="E23" s="43"/>
      <c r="F23" s="43"/>
      <c r="G23" s="44"/>
      <c r="H23" s="368">
        <f t="shared" si="3"/>
        <v>0</v>
      </c>
      <c r="I23" s="43"/>
      <c r="J23" s="43"/>
      <c r="K23" s="44"/>
      <c r="L23" s="368">
        <f t="shared" si="4"/>
        <v>0</v>
      </c>
      <c r="M23" s="43"/>
      <c r="N23" s="43"/>
      <c r="O23" s="44"/>
      <c r="P23" s="368">
        <f t="shared" si="5"/>
        <v>0</v>
      </c>
      <c r="V23" s="52" t="s">
        <v>210</v>
      </c>
      <c r="W23" s="53">
        <v>0.3</v>
      </c>
      <c r="X23" s="53">
        <v>0.2</v>
      </c>
      <c r="Y23" s="53">
        <v>0.3</v>
      </c>
      <c r="Z23" s="53">
        <v>0.2</v>
      </c>
      <c r="AA23" s="53">
        <v>0.05</v>
      </c>
    </row>
    <row r="24" spans="5:28">
      <c r="E24" s="43"/>
      <c r="F24" s="43"/>
      <c r="G24" s="44"/>
      <c r="H24" s="368">
        <f t="shared" si="3"/>
        <v>0</v>
      </c>
      <c r="I24" s="43"/>
      <c r="J24" s="43"/>
      <c r="K24" s="44"/>
      <c r="L24" s="368">
        <f t="shared" si="4"/>
        <v>0</v>
      </c>
      <c r="M24" s="43"/>
      <c r="N24" s="43"/>
      <c r="O24" s="44"/>
      <c r="P24" s="368">
        <f t="shared" si="5"/>
        <v>0</v>
      </c>
      <c r="V24" s="52" t="s">
        <v>211</v>
      </c>
      <c r="W24" s="53">
        <v>0.3</v>
      </c>
      <c r="X24" s="53">
        <v>0.1</v>
      </c>
      <c r="Y24" s="53">
        <v>0.2</v>
      </c>
      <c r="Z24" s="54">
        <v>0.3</v>
      </c>
      <c r="AA24" s="54">
        <v>0.05</v>
      </c>
    </row>
    <row r="25" spans="5:28">
      <c r="E25" s="43"/>
      <c r="F25" s="43"/>
      <c r="G25" s="44"/>
      <c r="H25" s="368">
        <f t="shared" si="3"/>
        <v>0</v>
      </c>
      <c r="I25" s="43"/>
      <c r="J25" s="43"/>
      <c r="K25" s="44"/>
      <c r="L25" s="368">
        <f t="shared" si="4"/>
        <v>0</v>
      </c>
      <c r="M25" s="43"/>
      <c r="N25" s="43"/>
      <c r="O25" s="44"/>
      <c r="P25" s="368">
        <f t="shared" si="5"/>
        <v>0</v>
      </c>
      <c r="V25" s="52" t="s">
        <v>212</v>
      </c>
      <c r="W25" s="53">
        <v>0.2</v>
      </c>
      <c r="X25" s="52"/>
      <c r="Y25" s="53">
        <v>0.05</v>
      </c>
      <c r="Z25" s="54">
        <v>0.2</v>
      </c>
      <c r="AA25" s="54">
        <v>0.05</v>
      </c>
    </row>
    <row r="26" spans="5:28">
      <c r="E26" s="43"/>
      <c r="F26" s="43"/>
      <c r="G26" s="44"/>
      <c r="H26" s="368">
        <f t="shared" si="3"/>
        <v>0</v>
      </c>
      <c r="I26" s="43"/>
      <c r="J26" s="43"/>
      <c r="K26" s="44"/>
      <c r="L26" s="368">
        <f t="shared" si="4"/>
        <v>0</v>
      </c>
      <c r="M26" s="43"/>
      <c r="N26" s="43"/>
      <c r="O26" s="44"/>
      <c r="P26" s="368">
        <f t="shared" si="5"/>
        <v>0</v>
      </c>
      <c r="V26" s="52" t="s">
        <v>213</v>
      </c>
      <c r="W26" s="53">
        <v>0.05</v>
      </c>
      <c r="X26" s="52"/>
      <c r="Y26" s="52"/>
      <c r="Z26" s="54">
        <v>1</v>
      </c>
      <c r="AA26" s="52"/>
      <c r="AB26" t="s">
        <v>667</v>
      </c>
    </row>
    <row r="28" spans="5:28">
      <c r="E28" s="369" t="s">
        <v>210</v>
      </c>
      <c r="F28" s="362" t="s">
        <v>642</v>
      </c>
      <c r="G28" s="363"/>
      <c r="H28" s="364"/>
      <c r="I28" s="365" t="s">
        <v>67</v>
      </c>
      <c r="J28" s="363"/>
      <c r="K28" s="363"/>
      <c r="L28" s="364"/>
      <c r="M28" s="362" t="s">
        <v>49</v>
      </c>
      <c r="N28" s="364"/>
      <c r="O28" s="364"/>
      <c r="P28" s="366"/>
    </row>
    <row r="29" spans="5:28">
      <c r="E29" s="367"/>
      <c r="F29" s="47" t="s">
        <v>653</v>
      </c>
      <c r="G29" s="47" t="s">
        <v>654</v>
      </c>
      <c r="H29" s="47" t="s">
        <v>655</v>
      </c>
      <c r="I29" s="47"/>
      <c r="J29" s="47" t="s">
        <v>653</v>
      </c>
      <c r="K29" s="47" t="s">
        <v>654</v>
      </c>
      <c r="L29" s="47" t="s">
        <v>655</v>
      </c>
      <c r="M29" s="47"/>
      <c r="N29" s="47" t="s">
        <v>653</v>
      </c>
      <c r="O29" s="47" t="s">
        <v>654</v>
      </c>
      <c r="P29" s="48" t="s">
        <v>655</v>
      </c>
    </row>
    <row r="30" spans="5:28">
      <c r="E30" s="43" t="s">
        <v>229</v>
      </c>
      <c r="F30" s="43">
        <v>0</v>
      </c>
      <c r="G30" s="44"/>
      <c r="H30" s="368">
        <f t="shared" ref="H30:H39" si="6">IFERROR(VLOOKUP(E30,E$30:G$39,IF(G30 = "",2,3),FALSE),0)</f>
        <v>0</v>
      </c>
      <c r="I30" s="43" t="s">
        <v>229</v>
      </c>
      <c r="J30" s="43">
        <v>10</v>
      </c>
      <c r="K30" s="44"/>
      <c r="L30" s="368">
        <f t="shared" ref="L30:L39" si="7">IFERROR(VLOOKUP(I30,I$30:K$39,IF(K30 = "",2,3),FALSE),0)</f>
        <v>10</v>
      </c>
      <c r="M30" s="43" t="s">
        <v>229</v>
      </c>
      <c r="N30" s="43">
        <v>24</v>
      </c>
      <c r="O30" s="44"/>
      <c r="P30" s="368">
        <f t="shared" ref="P30:P39" si="8">IFERROR(VLOOKUP(M30,M$30:O$39,IF(O30 = "",2,3),FALSE),0)</f>
        <v>24</v>
      </c>
    </row>
    <row r="31" spans="5:28">
      <c r="E31" s="43" t="s">
        <v>660</v>
      </c>
      <c r="F31" s="43">
        <v>0</v>
      </c>
      <c r="G31" s="44"/>
      <c r="H31" s="368">
        <f t="shared" si="6"/>
        <v>0</v>
      </c>
      <c r="I31" s="43" t="s">
        <v>660</v>
      </c>
      <c r="J31" s="43">
        <v>0</v>
      </c>
      <c r="K31" s="44"/>
      <c r="L31" s="368">
        <f t="shared" si="7"/>
        <v>0</v>
      </c>
      <c r="M31" s="43" t="s">
        <v>660</v>
      </c>
      <c r="N31" s="43">
        <f>80*0.2</f>
        <v>16</v>
      </c>
      <c r="O31" s="44"/>
      <c r="P31" s="368">
        <f t="shared" si="8"/>
        <v>16</v>
      </c>
    </row>
    <row r="32" spans="5:28">
      <c r="E32" s="43" t="s">
        <v>662</v>
      </c>
      <c r="F32" s="43">
        <v>0</v>
      </c>
      <c r="G32" s="44"/>
      <c r="H32" s="368">
        <f t="shared" si="6"/>
        <v>0</v>
      </c>
      <c r="I32" s="43" t="s">
        <v>662</v>
      </c>
      <c r="J32" s="43">
        <v>0</v>
      </c>
      <c r="K32" s="44"/>
      <c r="L32" s="368">
        <f t="shared" si="7"/>
        <v>0</v>
      </c>
      <c r="M32" s="43" t="s">
        <v>662</v>
      </c>
      <c r="N32" s="43">
        <v>0</v>
      </c>
      <c r="O32" s="44"/>
      <c r="P32" s="368">
        <f t="shared" si="8"/>
        <v>0</v>
      </c>
    </row>
    <row r="33" spans="5:16">
      <c r="E33" s="43" t="s">
        <v>230</v>
      </c>
      <c r="F33" s="43">
        <v>0</v>
      </c>
      <c r="G33" s="44"/>
      <c r="H33" s="368">
        <f t="shared" si="6"/>
        <v>0</v>
      </c>
      <c r="I33" s="43" t="s">
        <v>230</v>
      </c>
      <c r="J33" s="43">
        <v>10</v>
      </c>
      <c r="K33" s="44"/>
      <c r="L33" s="368">
        <f t="shared" si="7"/>
        <v>10</v>
      </c>
      <c r="M33" s="43" t="s">
        <v>230</v>
      </c>
      <c r="N33" s="43">
        <f>80*0.3</f>
        <v>24</v>
      </c>
      <c r="O33" s="44"/>
      <c r="P33" s="368">
        <f t="shared" si="8"/>
        <v>24</v>
      </c>
    </row>
    <row r="34" spans="5:16">
      <c r="E34" s="43"/>
      <c r="F34" s="43"/>
      <c r="G34" s="44"/>
      <c r="H34" s="368">
        <f t="shared" si="6"/>
        <v>0</v>
      </c>
      <c r="I34" s="43" t="s">
        <v>727</v>
      </c>
      <c r="J34" s="43">
        <v>60</v>
      </c>
      <c r="K34" s="44"/>
      <c r="L34" s="368">
        <f t="shared" si="7"/>
        <v>60</v>
      </c>
      <c r="M34" s="43"/>
      <c r="N34" s="43"/>
      <c r="O34" s="44"/>
      <c r="P34" s="368">
        <f t="shared" si="8"/>
        <v>0</v>
      </c>
    </row>
    <row r="35" spans="5:16">
      <c r="E35" s="43"/>
      <c r="F35" s="43"/>
      <c r="G35" s="44"/>
      <c r="H35" s="368">
        <f t="shared" si="6"/>
        <v>0</v>
      </c>
      <c r="I35" s="43"/>
      <c r="J35" s="43"/>
      <c r="K35" s="44"/>
      <c r="L35" s="368">
        <f t="shared" si="7"/>
        <v>0</v>
      </c>
      <c r="M35" s="43"/>
      <c r="N35" s="43"/>
      <c r="O35" s="44"/>
      <c r="P35" s="368">
        <f t="shared" si="8"/>
        <v>0</v>
      </c>
    </row>
    <row r="36" spans="5:16">
      <c r="E36" s="43"/>
      <c r="F36" s="43"/>
      <c r="G36" s="44"/>
      <c r="H36" s="368">
        <f t="shared" si="6"/>
        <v>0</v>
      </c>
      <c r="I36" s="43"/>
      <c r="J36" s="43"/>
      <c r="K36" s="44"/>
      <c r="L36" s="368">
        <f t="shared" si="7"/>
        <v>0</v>
      </c>
      <c r="M36" s="43"/>
      <c r="N36" s="43"/>
      <c r="O36" s="44"/>
      <c r="P36" s="368">
        <f t="shared" si="8"/>
        <v>0</v>
      </c>
    </row>
    <row r="37" spans="5:16">
      <c r="E37" s="43"/>
      <c r="F37" s="43"/>
      <c r="G37" s="44"/>
      <c r="H37" s="368">
        <f t="shared" si="6"/>
        <v>0</v>
      </c>
      <c r="I37" s="43"/>
      <c r="J37" s="43"/>
      <c r="K37" s="44"/>
      <c r="L37" s="368">
        <f t="shared" si="7"/>
        <v>0</v>
      </c>
      <c r="M37" s="43"/>
      <c r="N37" s="43"/>
      <c r="O37" s="44"/>
      <c r="P37" s="368">
        <f t="shared" si="8"/>
        <v>0</v>
      </c>
    </row>
    <row r="38" spans="5:16">
      <c r="E38" s="43"/>
      <c r="F38" s="43"/>
      <c r="G38" s="44"/>
      <c r="H38" s="368">
        <f t="shared" si="6"/>
        <v>0</v>
      </c>
      <c r="I38" s="43"/>
      <c r="J38" s="43"/>
      <c r="K38" s="44"/>
      <c r="L38" s="368">
        <f t="shared" si="7"/>
        <v>0</v>
      </c>
      <c r="M38" s="43"/>
      <c r="N38" s="43"/>
      <c r="O38" s="44"/>
      <c r="P38" s="368">
        <f t="shared" si="8"/>
        <v>0</v>
      </c>
    </row>
    <row r="39" spans="5:16">
      <c r="E39" s="43"/>
      <c r="F39" s="43"/>
      <c r="G39" s="44"/>
      <c r="H39" s="368">
        <f t="shared" si="6"/>
        <v>0</v>
      </c>
      <c r="I39" s="43"/>
      <c r="J39" s="43"/>
      <c r="K39" s="44"/>
      <c r="L39" s="368">
        <f t="shared" si="7"/>
        <v>0</v>
      </c>
      <c r="M39" s="43"/>
      <c r="N39" s="43"/>
      <c r="O39" s="44"/>
      <c r="P39" s="368">
        <f t="shared" si="8"/>
        <v>0</v>
      </c>
    </row>
    <row r="41" spans="5:16">
      <c r="E41" s="369" t="s">
        <v>211</v>
      </c>
      <c r="F41" s="362" t="s">
        <v>642</v>
      </c>
      <c r="G41" s="363"/>
      <c r="H41" s="364"/>
      <c r="I41" s="365" t="s">
        <v>67</v>
      </c>
      <c r="J41" s="363"/>
      <c r="K41" s="363"/>
      <c r="L41" s="364"/>
      <c r="M41" s="362" t="s">
        <v>49</v>
      </c>
      <c r="N41" s="364"/>
      <c r="O41" s="364"/>
      <c r="P41" s="366"/>
    </row>
    <row r="42" spans="5:16">
      <c r="E42" s="367"/>
      <c r="F42" s="47" t="s">
        <v>653</v>
      </c>
      <c r="G42" s="47" t="s">
        <v>654</v>
      </c>
      <c r="H42" s="47" t="s">
        <v>655</v>
      </c>
      <c r="I42" s="47"/>
      <c r="J42" s="47" t="s">
        <v>653</v>
      </c>
      <c r="K42" s="47" t="s">
        <v>654</v>
      </c>
      <c r="L42" s="47" t="s">
        <v>655</v>
      </c>
      <c r="M42" s="47"/>
      <c r="N42" s="47" t="s">
        <v>653</v>
      </c>
      <c r="O42" s="47" t="s">
        <v>654</v>
      </c>
      <c r="P42" s="47" t="s">
        <v>655</v>
      </c>
    </row>
    <row r="43" spans="5:16">
      <c r="E43" s="43" t="s">
        <v>229</v>
      </c>
      <c r="F43" s="43">
        <v>40</v>
      </c>
      <c r="G43" s="44"/>
      <c r="H43" s="368">
        <f t="shared" ref="H43:H52" si="9">IFERROR(VLOOKUP(E43,E$43:G$52,IF(G43 = "",2,3),FALSE),0)</f>
        <v>40</v>
      </c>
      <c r="I43" s="43" t="s">
        <v>229</v>
      </c>
      <c r="J43" s="43">
        <v>0</v>
      </c>
      <c r="K43" s="44"/>
      <c r="L43" s="368">
        <f t="shared" ref="L43:L52" si="10">IFERROR(VLOOKUP(I43,I$43:K$52,IF(K43 = "",2,3),FALSE),0)</f>
        <v>0</v>
      </c>
      <c r="M43" s="43" t="s">
        <v>229</v>
      </c>
      <c r="N43" s="43">
        <v>24</v>
      </c>
      <c r="O43" s="44"/>
      <c r="P43" s="368">
        <f t="shared" ref="P43:P52" si="11">IFERROR(VLOOKUP(M43,M$43:O$52,IF(O43 = "",2,3),FALSE),0)</f>
        <v>24</v>
      </c>
    </row>
    <row r="44" spans="5:16">
      <c r="E44" s="43" t="s">
        <v>660</v>
      </c>
      <c r="F44" s="43">
        <v>8</v>
      </c>
      <c r="G44" s="44"/>
      <c r="H44" s="368">
        <f t="shared" si="9"/>
        <v>8</v>
      </c>
      <c r="I44" s="43" t="s">
        <v>660</v>
      </c>
      <c r="J44" s="43">
        <v>0</v>
      </c>
      <c r="K44" s="44"/>
      <c r="L44" s="368">
        <f t="shared" si="10"/>
        <v>0</v>
      </c>
      <c r="M44" s="43" t="s">
        <v>660</v>
      </c>
      <c r="N44" s="43">
        <v>8</v>
      </c>
      <c r="O44" s="44"/>
      <c r="P44" s="368">
        <f t="shared" si="11"/>
        <v>8</v>
      </c>
    </row>
    <row r="45" spans="5:16">
      <c r="E45" s="43" t="s">
        <v>662</v>
      </c>
      <c r="F45" s="43">
        <v>0</v>
      </c>
      <c r="G45" s="44"/>
      <c r="H45" s="368">
        <f t="shared" si="9"/>
        <v>0</v>
      </c>
      <c r="I45" s="43" t="s">
        <v>662</v>
      </c>
      <c r="J45" s="43">
        <v>0</v>
      </c>
      <c r="K45" s="44"/>
      <c r="L45" s="368">
        <f t="shared" si="10"/>
        <v>0</v>
      </c>
      <c r="M45" s="43" t="s">
        <v>662</v>
      </c>
      <c r="N45" s="43">
        <v>0</v>
      </c>
      <c r="O45" s="44"/>
      <c r="P45" s="368">
        <f t="shared" si="11"/>
        <v>0</v>
      </c>
    </row>
    <row r="46" spans="5:16">
      <c r="E46" s="43" t="s">
        <v>230</v>
      </c>
      <c r="F46" s="43">
        <v>0</v>
      </c>
      <c r="G46" s="44"/>
      <c r="H46" s="368">
        <f t="shared" si="9"/>
        <v>0</v>
      </c>
      <c r="I46" s="43" t="s">
        <v>230</v>
      </c>
      <c r="J46" s="43">
        <v>0</v>
      </c>
      <c r="K46" s="44"/>
      <c r="L46" s="368">
        <f t="shared" si="10"/>
        <v>0</v>
      </c>
      <c r="M46" s="43" t="s">
        <v>230</v>
      </c>
      <c r="N46" s="43">
        <v>16</v>
      </c>
      <c r="O46" s="44"/>
      <c r="P46" s="368">
        <f t="shared" si="11"/>
        <v>16</v>
      </c>
    </row>
    <row r="47" spans="5:16">
      <c r="E47" s="43"/>
      <c r="F47" s="43"/>
      <c r="G47" s="44"/>
      <c r="H47" s="368">
        <f t="shared" si="9"/>
        <v>0</v>
      </c>
      <c r="I47" s="43"/>
      <c r="J47" s="43"/>
      <c r="K47" s="44"/>
      <c r="L47" s="368">
        <f t="shared" si="10"/>
        <v>0</v>
      </c>
      <c r="M47" s="43"/>
      <c r="N47" s="43"/>
      <c r="O47" s="44"/>
      <c r="P47" s="368">
        <f t="shared" si="11"/>
        <v>0</v>
      </c>
    </row>
    <row r="48" spans="5:16">
      <c r="E48" s="43"/>
      <c r="F48" s="43"/>
      <c r="G48" s="44"/>
      <c r="H48" s="368">
        <f t="shared" si="9"/>
        <v>0</v>
      </c>
      <c r="I48" s="43"/>
      <c r="J48" s="43"/>
      <c r="K48" s="44"/>
      <c r="L48" s="368">
        <f t="shared" si="10"/>
        <v>0</v>
      </c>
      <c r="M48" s="43"/>
      <c r="N48" s="43"/>
      <c r="O48" s="44"/>
      <c r="P48" s="368">
        <f t="shared" si="11"/>
        <v>0</v>
      </c>
    </row>
    <row r="49" spans="5:16">
      <c r="E49" s="43"/>
      <c r="F49" s="43"/>
      <c r="G49" s="44"/>
      <c r="H49" s="368">
        <f t="shared" si="9"/>
        <v>0</v>
      </c>
      <c r="I49" s="43"/>
      <c r="J49" s="43"/>
      <c r="K49" s="44"/>
      <c r="L49" s="368">
        <f t="shared" si="10"/>
        <v>0</v>
      </c>
      <c r="M49" s="43"/>
      <c r="N49" s="43"/>
      <c r="O49" s="44"/>
      <c r="P49" s="368">
        <f t="shared" si="11"/>
        <v>0</v>
      </c>
    </row>
    <row r="50" spans="5:16">
      <c r="E50" s="43"/>
      <c r="F50" s="43"/>
      <c r="G50" s="44"/>
      <c r="H50" s="368">
        <f t="shared" si="9"/>
        <v>0</v>
      </c>
      <c r="I50" s="43"/>
      <c r="J50" s="43"/>
      <c r="K50" s="44"/>
      <c r="L50" s="368">
        <f t="shared" si="10"/>
        <v>0</v>
      </c>
      <c r="M50" s="43"/>
      <c r="N50" s="43"/>
      <c r="O50" s="44"/>
      <c r="P50" s="368">
        <f t="shared" si="11"/>
        <v>0</v>
      </c>
    </row>
    <row r="51" spans="5:16">
      <c r="E51" s="43"/>
      <c r="F51" s="43"/>
      <c r="G51" s="44"/>
      <c r="H51" s="368">
        <f t="shared" si="9"/>
        <v>0</v>
      </c>
      <c r="I51" s="43"/>
      <c r="J51" s="43"/>
      <c r="K51" s="44"/>
      <c r="L51" s="368">
        <f t="shared" si="10"/>
        <v>0</v>
      </c>
      <c r="M51" s="43"/>
      <c r="N51" s="43"/>
      <c r="O51" s="44"/>
      <c r="P51" s="368">
        <f t="shared" si="11"/>
        <v>0</v>
      </c>
    </row>
    <row r="52" spans="5:16">
      <c r="E52" s="43"/>
      <c r="F52" s="43"/>
      <c r="G52" s="44"/>
      <c r="H52" s="368">
        <f t="shared" si="9"/>
        <v>0</v>
      </c>
      <c r="I52" s="43"/>
      <c r="J52" s="43"/>
      <c r="K52" s="44"/>
      <c r="L52" s="368">
        <f t="shared" si="10"/>
        <v>0</v>
      </c>
      <c r="M52" s="43"/>
      <c r="N52" s="43"/>
      <c r="O52" s="44"/>
      <c r="P52" s="368">
        <f t="shared" si="11"/>
        <v>0</v>
      </c>
    </row>
    <row r="54" spans="5:16">
      <c r="E54" s="369" t="s">
        <v>212</v>
      </c>
      <c r="F54" s="362" t="s">
        <v>642</v>
      </c>
      <c r="G54" s="363"/>
      <c r="H54" s="364"/>
      <c r="I54" s="365" t="s">
        <v>67</v>
      </c>
      <c r="J54" s="363"/>
      <c r="K54" s="363"/>
      <c r="L54" s="364"/>
      <c r="M54" s="362" t="s">
        <v>49</v>
      </c>
      <c r="N54" s="364"/>
      <c r="O54" s="364"/>
      <c r="P54" s="366"/>
    </row>
    <row r="55" spans="5:16">
      <c r="E55" s="367"/>
      <c r="F55" s="47" t="s">
        <v>653</v>
      </c>
      <c r="G55" s="47" t="s">
        <v>654</v>
      </c>
      <c r="H55" s="47" t="s">
        <v>655</v>
      </c>
      <c r="I55" s="47"/>
      <c r="J55" s="47" t="s">
        <v>653</v>
      </c>
      <c r="K55" s="47" t="s">
        <v>654</v>
      </c>
      <c r="L55" s="47" t="s">
        <v>655</v>
      </c>
      <c r="M55" s="47"/>
      <c r="N55" s="47" t="s">
        <v>653</v>
      </c>
      <c r="O55" s="47" t="s">
        <v>654</v>
      </c>
      <c r="P55" s="47" t="s">
        <v>655</v>
      </c>
    </row>
    <row r="56" spans="5:16">
      <c r="E56" s="43" t="s">
        <v>229</v>
      </c>
      <c r="F56" s="43">
        <v>64</v>
      </c>
      <c r="G56" s="44"/>
      <c r="H56" s="368">
        <f t="shared" ref="H56:H65" si="12">IFERROR(VLOOKUP(E56,E$56:G$65,IF(G56 = "",2,3),FALSE),0)</f>
        <v>64</v>
      </c>
      <c r="I56" s="43" t="s">
        <v>229</v>
      </c>
      <c r="J56" s="43">
        <v>90</v>
      </c>
      <c r="K56" s="44"/>
      <c r="L56" s="368">
        <f t="shared" ref="L56:L65" si="13">IFERROR(VLOOKUP(I56,I$56:K$65,IF(K56 = "",2,3),FALSE),0)</f>
        <v>90</v>
      </c>
      <c r="M56" s="43" t="s">
        <v>229</v>
      </c>
      <c r="N56" s="43">
        <v>112</v>
      </c>
      <c r="O56" s="44"/>
      <c r="P56" s="368">
        <f t="shared" ref="P56:P65" si="14">IFERROR(VLOOKUP(M56,M$56:O$65,IF(O56 = "",2,3),FALSE),0)</f>
        <v>112</v>
      </c>
    </row>
    <row r="57" spans="5:16">
      <c r="E57" s="43" t="s">
        <v>660</v>
      </c>
      <c r="F57" s="43">
        <v>0</v>
      </c>
      <c r="G57" s="44"/>
      <c r="H57" s="368">
        <f t="shared" si="12"/>
        <v>0</v>
      </c>
      <c r="I57" s="43" t="s">
        <v>660</v>
      </c>
      <c r="J57" s="43">
        <v>0</v>
      </c>
      <c r="K57" s="44"/>
      <c r="L57" s="368">
        <f t="shared" si="13"/>
        <v>0</v>
      </c>
      <c r="M57" s="43" t="s">
        <v>660</v>
      </c>
      <c r="N57" s="43">
        <v>0</v>
      </c>
      <c r="O57" s="44"/>
      <c r="P57" s="368">
        <f t="shared" si="14"/>
        <v>0</v>
      </c>
    </row>
    <row r="58" spans="5:16">
      <c r="E58" s="43" t="s">
        <v>662</v>
      </c>
      <c r="F58" s="43">
        <v>0</v>
      </c>
      <c r="G58" s="44"/>
      <c r="H58" s="368">
        <f t="shared" si="12"/>
        <v>0</v>
      </c>
      <c r="I58" s="43" t="s">
        <v>662</v>
      </c>
      <c r="J58" s="43">
        <v>15</v>
      </c>
      <c r="K58" s="44"/>
      <c r="L58" s="368">
        <f t="shared" si="13"/>
        <v>15</v>
      </c>
      <c r="M58" s="43" t="s">
        <v>662</v>
      </c>
      <c r="N58" s="43">
        <v>0</v>
      </c>
      <c r="O58" s="44"/>
      <c r="P58" s="368">
        <f t="shared" si="14"/>
        <v>0</v>
      </c>
    </row>
    <row r="59" spans="5:16">
      <c r="E59" s="43" t="s">
        <v>230</v>
      </c>
      <c r="F59" s="43">
        <v>0</v>
      </c>
      <c r="G59" s="44"/>
      <c r="H59" s="368">
        <f t="shared" si="12"/>
        <v>0</v>
      </c>
      <c r="I59" s="43" t="s">
        <v>230</v>
      </c>
      <c r="J59" s="43">
        <v>20</v>
      </c>
      <c r="K59" s="44"/>
      <c r="L59" s="368">
        <f t="shared" si="13"/>
        <v>20</v>
      </c>
      <c r="M59" s="43" t="s">
        <v>230</v>
      </c>
      <c r="N59" s="43">
        <v>28</v>
      </c>
      <c r="O59" s="44"/>
      <c r="P59" s="368">
        <f t="shared" si="14"/>
        <v>28</v>
      </c>
    </row>
    <row r="60" spans="5:16">
      <c r="E60" s="43"/>
      <c r="F60" s="43"/>
      <c r="G60" s="44"/>
      <c r="H60" s="368">
        <f t="shared" si="12"/>
        <v>0</v>
      </c>
      <c r="I60" s="43"/>
      <c r="J60" s="43"/>
      <c r="K60" s="44"/>
      <c r="L60" s="368">
        <f t="shared" si="13"/>
        <v>0</v>
      </c>
      <c r="M60" s="43"/>
      <c r="N60" s="43"/>
      <c r="O60" s="44"/>
      <c r="P60" s="368">
        <f t="shared" si="14"/>
        <v>0</v>
      </c>
    </row>
    <row r="61" spans="5:16">
      <c r="E61" s="43"/>
      <c r="F61" s="43"/>
      <c r="G61" s="44"/>
      <c r="H61" s="368">
        <f t="shared" si="12"/>
        <v>0</v>
      </c>
      <c r="I61" s="43"/>
      <c r="J61" s="43"/>
      <c r="K61" s="44"/>
      <c r="L61" s="368">
        <f t="shared" si="13"/>
        <v>0</v>
      </c>
      <c r="M61" s="43"/>
      <c r="N61" s="43"/>
      <c r="O61" s="44"/>
      <c r="P61" s="368">
        <f t="shared" si="14"/>
        <v>0</v>
      </c>
    </row>
    <row r="62" spans="5:16">
      <c r="E62" s="43"/>
      <c r="F62" s="43"/>
      <c r="G62" s="44"/>
      <c r="H62" s="368">
        <f t="shared" si="12"/>
        <v>0</v>
      </c>
      <c r="I62" s="43"/>
      <c r="J62" s="43"/>
      <c r="K62" s="44"/>
      <c r="L62" s="368">
        <f t="shared" si="13"/>
        <v>0</v>
      </c>
      <c r="M62" s="43"/>
      <c r="N62" s="43"/>
      <c r="O62" s="44"/>
      <c r="P62" s="368">
        <f t="shared" si="14"/>
        <v>0</v>
      </c>
    </row>
    <row r="63" spans="5:16">
      <c r="E63" s="43"/>
      <c r="F63" s="43"/>
      <c r="G63" s="44"/>
      <c r="H63" s="368">
        <f t="shared" si="12"/>
        <v>0</v>
      </c>
      <c r="I63" s="43"/>
      <c r="J63" s="43"/>
      <c r="K63" s="44"/>
      <c r="L63" s="368">
        <f t="shared" si="13"/>
        <v>0</v>
      </c>
      <c r="M63" s="43"/>
      <c r="N63" s="43"/>
      <c r="O63" s="44"/>
      <c r="P63" s="368">
        <f t="shared" si="14"/>
        <v>0</v>
      </c>
    </row>
    <row r="64" spans="5:16">
      <c r="E64" s="43"/>
      <c r="F64" s="43"/>
      <c r="G64" s="44"/>
      <c r="H64" s="368">
        <f t="shared" si="12"/>
        <v>0</v>
      </c>
      <c r="I64" s="43"/>
      <c r="J64" s="43"/>
      <c r="K64" s="44"/>
      <c r="L64" s="368">
        <f t="shared" si="13"/>
        <v>0</v>
      </c>
      <c r="M64" s="43"/>
      <c r="N64" s="43"/>
      <c r="O64" s="44"/>
      <c r="P64" s="368">
        <f t="shared" si="14"/>
        <v>0</v>
      </c>
    </row>
    <row r="65" spans="5:16">
      <c r="E65" s="43"/>
      <c r="F65" s="43"/>
      <c r="G65" s="44"/>
      <c r="H65" s="368">
        <f t="shared" si="12"/>
        <v>0</v>
      </c>
      <c r="I65" s="43"/>
      <c r="J65" s="43"/>
      <c r="K65" s="44"/>
      <c r="L65" s="368">
        <f t="shared" si="13"/>
        <v>0</v>
      </c>
      <c r="M65" s="43"/>
      <c r="N65" s="43"/>
      <c r="O65" s="44"/>
      <c r="P65" s="368">
        <f t="shared" si="14"/>
        <v>0</v>
      </c>
    </row>
    <row r="67" spans="5:16">
      <c r="E67" s="369" t="s">
        <v>213</v>
      </c>
      <c r="F67" s="362" t="s">
        <v>642</v>
      </c>
      <c r="G67" s="363"/>
      <c r="H67" s="364"/>
      <c r="I67" s="365" t="s">
        <v>67</v>
      </c>
      <c r="J67" s="363"/>
      <c r="K67" s="363"/>
      <c r="L67" s="364"/>
      <c r="M67" s="362" t="s">
        <v>49</v>
      </c>
      <c r="N67" s="364"/>
      <c r="O67" s="364"/>
      <c r="P67" s="366"/>
    </row>
    <row r="68" spans="5:16">
      <c r="E68" s="367"/>
      <c r="F68" s="47" t="s">
        <v>653</v>
      </c>
      <c r="G68" s="47" t="s">
        <v>654</v>
      </c>
      <c r="H68" s="47" t="s">
        <v>655</v>
      </c>
      <c r="I68" s="47"/>
      <c r="J68" s="47" t="s">
        <v>653</v>
      </c>
      <c r="K68" s="47" t="s">
        <v>654</v>
      </c>
      <c r="L68" s="47" t="s">
        <v>655</v>
      </c>
      <c r="M68" s="47"/>
      <c r="N68" s="47" t="s">
        <v>653</v>
      </c>
      <c r="O68" s="47" t="s">
        <v>654</v>
      </c>
      <c r="P68" s="48" t="s">
        <v>655</v>
      </c>
    </row>
    <row r="69" spans="5:16">
      <c r="E69" s="43" t="s">
        <v>229</v>
      </c>
      <c r="F69" s="43">
        <v>2</v>
      </c>
      <c r="G69" s="44"/>
      <c r="H69" s="368">
        <f t="shared" ref="H69:H78" si="15">IFERROR(VLOOKUP(E69,E$69:G$78,IF(G69 = "",2,3),FALSE),0)</f>
        <v>2</v>
      </c>
      <c r="I69" s="43" t="s">
        <v>229</v>
      </c>
      <c r="J69" s="43">
        <v>8</v>
      </c>
      <c r="K69" s="44"/>
      <c r="L69" s="368">
        <f t="shared" ref="L69:L78" si="16">IFERROR(VLOOKUP(I69,I$69:K$78,IF(K69 = "",2,3),FALSE),0)</f>
        <v>8</v>
      </c>
      <c r="M69" s="43" t="s">
        <v>229</v>
      </c>
      <c r="N69" s="43">
        <v>3</v>
      </c>
      <c r="O69" s="44"/>
      <c r="P69" s="368">
        <f t="shared" ref="P69:P78" si="17">IFERROR(VLOOKUP(M69,M$69:O$78,IF(O69 = "",2,3),FALSE),0)</f>
        <v>3</v>
      </c>
    </row>
    <row r="70" spans="5:16">
      <c r="E70" s="43" t="s">
        <v>660</v>
      </c>
      <c r="F70" s="43">
        <v>0</v>
      </c>
      <c r="G70" s="44"/>
      <c r="H70" s="368">
        <f t="shared" si="15"/>
        <v>0</v>
      </c>
      <c r="I70" s="43" t="s">
        <v>660</v>
      </c>
      <c r="J70" s="43">
        <v>0</v>
      </c>
      <c r="K70" s="44"/>
      <c r="L70" s="368">
        <f t="shared" si="16"/>
        <v>0</v>
      </c>
      <c r="M70" s="43" t="s">
        <v>660</v>
      </c>
      <c r="N70" s="43">
        <v>0</v>
      </c>
      <c r="O70" s="44"/>
      <c r="P70" s="368">
        <f t="shared" si="17"/>
        <v>0</v>
      </c>
    </row>
    <row r="71" spans="5:16">
      <c r="E71" s="43" t="s">
        <v>662</v>
      </c>
      <c r="F71" s="43">
        <v>0</v>
      </c>
      <c r="G71" s="44"/>
      <c r="H71" s="368">
        <f t="shared" si="15"/>
        <v>0</v>
      </c>
      <c r="I71" s="43" t="s">
        <v>662</v>
      </c>
      <c r="J71" s="43">
        <v>0</v>
      </c>
      <c r="K71" s="44"/>
      <c r="L71" s="368">
        <f t="shared" si="16"/>
        <v>0</v>
      </c>
      <c r="M71" s="43" t="s">
        <v>662</v>
      </c>
      <c r="N71" s="43">
        <v>0</v>
      </c>
      <c r="O71" s="44"/>
      <c r="P71" s="368">
        <f t="shared" si="17"/>
        <v>0</v>
      </c>
    </row>
    <row r="72" spans="5:16">
      <c r="E72" s="43" t="s">
        <v>230</v>
      </c>
      <c r="F72" s="43">
        <v>0</v>
      </c>
      <c r="G72" s="44"/>
      <c r="H72" s="368">
        <f t="shared" si="15"/>
        <v>0</v>
      </c>
      <c r="I72" s="43" t="s">
        <v>230</v>
      </c>
      <c r="J72" s="43">
        <v>0</v>
      </c>
      <c r="K72" s="44"/>
      <c r="L72" s="368">
        <f t="shared" si="16"/>
        <v>0</v>
      </c>
      <c r="M72" s="43" t="s">
        <v>230</v>
      </c>
      <c r="N72" s="43">
        <v>0</v>
      </c>
      <c r="O72" s="44"/>
      <c r="P72" s="368">
        <f t="shared" si="17"/>
        <v>0</v>
      </c>
    </row>
    <row r="73" spans="5:16">
      <c r="E73" s="43"/>
      <c r="F73" s="43"/>
      <c r="G73" s="44"/>
      <c r="H73" s="368">
        <f t="shared" si="15"/>
        <v>0</v>
      </c>
      <c r="I73" s="43" t="s">
        <v>727</v>
      </c>
      <c r="J73" s="43">
        <v>64</v>
      </c>
      <c r="K73" s="44"/>
      <c r="L73" s="368">
        <f t="shared" si="16"/>
        <v>64</v>
      </c>
      <c r="M73" s="43"/>
      <c r="N73" s="43"/>
      <c r="O73" s="44"/>
      <c r="P73" s="368">
        <f t="shared" si="17"/>
        <v>0</v>
      </c>
    </row>
    <row r="74" spans="5:16">
      <c r="E74" s="43"/>
      <c r="F74" s="43"/>
      <c r="G74" s="44"/>
      <c r="H74" s="368">
        <f t="shared" si="15"/>
        <v>0</v>
      </c>
      <c r="I74" s="43"/>
      <c r="J74" s="43"/>
      <c r="K74" s="44"/>
      <c r="L74" s="368">
        <f t="shared" si="16"/>
        <v>0</v>
      </c>
      <c r="M74" s="43"/>
      <c r="N74" s="43"/>
      <c r="O74" s="44"/>
      <c r="P74" s="368">
        <f t="shared" si="17"/>
        <v>0</v>
      </c>
    </row>
    <row r="75" spans="5:16">
      <c r="E75" s="43"/>
      <c r="F75" s="43"/>
      <c r="G75" s="44"/>
      <c r="H75" s="368">
        <f t="shared" si="15"/>
        <v>0</v>
      </c>
      <c r="I75" s="43"/>
      <c r="J75" s="43"/>
      <c r="K75" s="44"/>
      <c r="L75" s="368">
        <f t="shared" si="16"/>
        <v>0</v>
      </c>
      <c r="M75" s="43"/>
      <c r="N75" s="43"/>
      <c r="O75" s="44"/>
      <c r="P75" s="368">
        <f t="shared" si="17"/>
        <v>0</v>
      </c>
    </row>
    <row r="76" spans="5:16">
      <c r="E76" s="43"/>
      <c r="F76" s="43"/>
      <c r="G76" s="44"/>
      <c r="H76" s="368">
        <f t="shared" si="15"/>
        <v>0</v>
      </c>
      <c r="I76" s="43"/>
      <c r="J76" s="43"/>
      <c r="K76" s="44"/>
      <c r="L76" s="368">
        <f t="shared" si="16"/>
        <v>0</v>
      </c>
      <c r="M76" s="43"/>
      <c r="N76" s="43"/>
      <c r="O76" s="44"/>
      <c r="P76" s="368">
        <f t="shared" si="17"/>
        <v>0</v>
      </c>
    </row>
    <row r="77" spans="5:16">
      <c r="E77" s="43"/>
      <c r="F77" s="43"/>
      <c r="G77" s="44"/>
      <c r="H77" s="368">
        <f t="shared" si="15"/>
        <v>0</v>
      </c>
      <c r="I77" s="43"/>
      <c r="J77" s="43"/>
      <c r="K77" s="44"/>
      <c r="L77" s="368">
        <f t="shared" si="16"/>
        <v>0</v>
      </c>
      <c r="M77" s="43"/>
      <c r="N77" s="43"/>
      <c r="O77" s="44"/>
      <c r="P77" s="368">
        <f t="shared" si="17"/>
        <v>0</v>
      </c>
    </row>
    <row r="78" spans="5:16">
      <c r="E78" s="43"/>
      <c r="F78" s="43"/>
      <c r="G78" s="44"/>
      <c r="H78" s="368">
        <f t="shared" si="15"/>
        <v>0</v>
      </c>
      <c r="I78" s="43"/>
      <c r="J78" s="43"/>
      <c r="K78" s="44"/>
      <c r="L78" s="368">
        <f t="shared" si="16"/>
        <v>0</v>
      </c>
      <c r="M78" s="43"/>
      <c r="N78" s="43"/>
      <c r="O78" s="44"/>
      <c r="P78" s="368">
        <f t="shared" si="17"/>
        <v>0</v>
      </c>
    </row>
  </sheetData>
  <protectedRanges>
    <protectedRange sqref="B5:C10" name="Range2"/>
    <protectedRange sqref="B5:C10" name="Range1"/>
  </protectedRanges>
  <mergeCells count="18">
    <mergeCell ref="W4:Y4"/>
    <mergeCell ref="AA4:AB4"/>
    <mergeCell ref="AC4:AL4"/>
    <mergeCell ref="W5:Z5"/>
    <mergeCell ref="AA5:AB5"/>
    <mergeCell ref="AC5:AD5"/>
    <mergeCell ref="AE5:AF5"/>
    <mergeCell ref="AG5:AT5"/>
    <mergeCell ref="AQ1:AT1"/>
    <mergeCell ref="B2:C2"/>
    <mergeCell ref="W3:X3"/>
    <mergeCell ref="Y3:Z3"/>
    <mergeCell ref="AA3:AH3"/>
    <mergeCell ref="W1:Z1"/>
    <mergeCell ref="AA1:AD1"/>
    <mergeCell ref="AE1:AH1"/>
    <mergeCell ref="AI1:AL1"/>
    <mergeCell ref="AM1:AP1"/>
  </mergeCells>
  <pageMargins left="0.7" right="0.7" top="0.75" bottom="0.75" header="0.3" footer="0.3"/>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Guidelines</vt:lpstr>
      <vt:lpstr>Estimate</vt:lpstr>
      <vt:lpstr>ResourcePlan</vt:lpstr>
      <vt:lpstr>S&amp;D - Websites</vt:lpstr>
      <vt:lpstr>S&amp;D - Mobile App</vt:lpstr>
      <vt:lpstr>S&amp;D - Apps(Large)</vt:lpstr>
      <vt:lpstr>S&amp;D - PES</vt:lpstr>
      <vt:lpstr>Lookups</vt:lpstr>
      <vt:lpstr>Overheads</vt:lpstr>
      <vt:lpstr>AdjustmentFactor</vt:lpstr>
      <vt:lpstr>Weightages</vt:lpstr>
      <vt:lpstr>DBList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Ramesh K P</cp:lastModifiedBy>
  <dcterms:created xsi:type="dcterms:W3CDTF">2006-09-16T00:00:00Z</dcterms:created>
  <dcterms:modified xsi:type="dcterms:W3CDTF">2021-12-24T07:43:05Z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S9Connected">
    <vt:bool>true</vt:bool>
  </property>
  <property fmtid="{D5CDD505-2E9C-101B-9397-08002B2CF9AE}" pid="3" name="ICV">
    <vt:lpwstr>D8F034FD3232410ABD5DB500B9D62123</vt:lpwstr>
  </property>
  <property fmtid="{D5CDD505-2E9C-101B-9397-08002B2CF9AE}" pid="4" name="KSOProductBuildVer">
    <vt:lpwstr>1033-11.2.0.10382</vt:lpwstr>
  </property>
</Properties>
</file>