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BAR_ITIC\"/>
    </mc:Choice>
  </mc:AlternateContent>
  <bookViews>
    <workbookView xWindow="0" yWindow="0" windowWidth="25200" windowHeight="1234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" l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30" i="1"/>
  <c r="C73" i="1" l="1"/>
  <c r="A79" i="1" s="1"/>
  <c r="A82" i="1"/>
  <c r="F73" i="1"/>
  <c r="C82" i="1" s="1"/>
  <c r="D82" i="1" s="1"/>
  <c r="AP6" i="1"/>
  <c r="AO6" i="1"/>
  <c r="AP5" i="1"/>
  <c r="AO5" i="1"/>
  <c r="AP4" i="1"/>
  <c r="AO4" i="1"/>
  <c r="AP3" i="1"/>
  <c r="AO3" i="1"/>
  <c r="AP2" i="1"/>
  <c r="AO2" i="1"/>
  <c r="I75" i="1"/>
  <c r="A75" i="1"/>
  <c r="A76" i="1"/>
  <c r="A77" i="1"/>
  <c r="A78" i="1"/>
  <c r="A80" i="1"/>
  <c r="A81" i="1"/>
  <c r="A83" i="1"/>
  <c r="A84" i="1"/>
  <c r="A85" i="1"/>
  <c r="A86" i="1"/>
  <c r="A87" i="1"/>
  <c r="A89" i="1"/>
  <c r="A91" i="1"/>
  <c r="A92" i="1"/>
  <c r="A93" i="1"/>
  <c r="A73" i="1"/>
  <c r="D73" i="1"/>
  <c r="B72" i="1"/>
  <c r="B73" i="1"/>
  <c r="AH6" i="1"/>
  <c r="AG6" i="1"/>
  <c r="AH5" i="1"/>
  <c r="AG5" i="1"/>
  <c r="AH4" i="1"/>
  <c r="AG4" i="1"/>
  <c r="AH3" i="1"/>
  <c r="AG3" i="1"/>
  <c r="AH2" i="1"/>
  <c r="AG2" i="1"/>
  <c r="B75" i="1"/>
  <c r="C83" i="1"/>
  <c r="D83" i="1" s="1"/>
  <c r="C76" i="1"/>
  <c r="D76" i="1" s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H75" i="1"/>
  <c r="G75" i="1"/>
  <c r="E73" i="1"/>
  <c r="C88" i="1" l="1"/>
  <c r="D88" i="1" s="1"/>
  <c r="C77" i="1"/>
  <c r="D77" i="1" s="1"/>
  <c r="C87" i="1"/>
  <c r="D87" i="1" s="1"/>
  <c r="C86" i="1"/>
  <c r="D86" i="1" s="1"/>
  <c r="C75" i="1"/>
  <c r="D75" i="1" s="1"/>
  <c r="C85" i="1"/>
  <c r="D85" i="1" s="1"/>
  <c r="C84" i="1"/>
  <c r="D84" i="1" s="1"/>
  <c r="A88" i="1"/>
  <c r="C93" i="1"/>
  <c r="D93" i="1" s="1"/>
  <c r="C79" i="1"/>
  <c r="D79" i="1" s="1"/>
  <c r="C92" i="1"/>
  <c r="D92" i="1" s="1"/>
  <c r="C78" i="1"/>
  <c r="D78" i="1" s="1"/>
  <c r="C91" i="1"/>
  <c r="D91" i="1" s="1"/>
  <c r="C81" i="1"/>
  <c r="D81" i="1" s="1"/>
  <c r="C89" i="1"/>
  <c r="D89" i="1" s="1"/>
  <c r="C80" i="1"/>
  <c r="D80" i="1" s="1"/>
  <c r="A90" i="1"/>
  <c r="C90" i="1"/>
  <c r="D90" i="1" s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C7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53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30" i="1"/>
  <c r="Y6" i="1"/>
  <c r="X6" i="1"/>
  <c r="Y5" i="1"/>
  <c r="X5" i="1"/>
  <c r="Y4" i="1"/>
  <c r="X4" i="1"/>
  <c r="Y3" i="1"/>
  <c r="X3" i="1"/>
  <c r="Y2" i="1"/>
  <c r="X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G3" i="1" l="1"/>
  <c r="G4" i="1"/>
  <c r="G5" i="1"/>
  <c r="G6" i="1"/>
  <c r="G2" i="1"/>
  <c r="F3" i="1"/>
  <c r="F4" i="1"/>
  <c r="F5" i="1"/>
  <c r="F6" i="1"/>
  <c r="F2" i="1"/>
</calcChain>
</file>

<file path=xl/comments1.xml><?xml version="1.0" encoding="utf-8"?>
<comments xmlns="http://schemas.openxmlformats.org/spreadsheetml/2006/main">
  <authors>
    <author>Messerly, Richard A. (Fed)</author>
  </authors>
  <commentList>
    <comment ref="H29" authorId="0" shapeId="0">
      <text>
        <r>
          <rPr>
            <b/>
            <sz val="9"/>
            <color indexed="81"/>
            <rFont val="Tahoma"/>
            <charset val="1"/>
          </rPr>
          <t>Messerly, Richard A. (Fed):</t>
        </r>
        <r>
          <rPr>
            <sz val="9"/>
            <color indexed="81"/>
            <rFont val="Tahoma"/>
            <charset val="1"/>
          </rPr>
          <t xml:space="preserve">
These values do not have a correction term. The correction term actually makes it slightly worse.</t>
        </r>
      </text>
    </comment>
  </commentList>
</comments>
</file>

<file path=xl/sharedStrings.xml><?xml version="1.0" encoding="utf-8"?>
<sst xmlns="http://schemas.openxmlformats.org/spreadsheetml/2006/main" count="77" uniqueCount="36">
  <si>
    <t>Tsat (K)</t>
  </si>
  <si>
    <t>rhoL (kg/m3)</t>
  </si>
  <si>
    <t>Psat (bar)</t>
  </si>
  <si>
    <t>rhov (kg/m3)</t>
  </si>
  <si>
    <t>eA</t>
  </si>
  <si>
    <t>eB</t>
  </si>
  <si>
    <t>eC</t>
  </si>
  <si>
    <t>eD</t>
  </si>
  <si>
    <t>x</t>
  </si>
  <si>
    <t>eE</t>
  </si>
  <si>
    <t>nAT</t>
  </si>
  <si>
    <t>nAT^2/2</t>
  </si>
  <si>
    <t>nAT - nAT^2/2</t>
  </si>
  <si>
    <t>Potoff</t>
  </si>
  <si>
    <t>rho_L</t>
  </si>
  <si>
    <t>rho_v</t>
  </si>
  <si>
    <t>VP (Mpa)</t>
  </si>
  <si>
    <t>1000/T</t>
  </si>
  <si>
    <t>log(VP)</t>
  </si>
  <si>
    <t>Direct</t>
  </si>
  <si>
    <t>PCFR</t>
  </si>
  <si>
    <t>MBAR</t>
  </si>
  <si>
    <t>Neff</t>
  </si>
  <si>
    <t>Dev_U</t>
  </si>
  <si>
    <t>Dev_P</t>
  </si>
  <si>
    <t>Dev_Z</t>
  </si>
  <si>
    <t>PCFR-ITIC</t>
  </si>
  <si>
    <t>MBAR-ITIC</t>
  </si>
  <si>
    <t>Ratio</t>
  </si>
  <si>
    <t>TraPPE</t>
  </si>
  <si>
    <t>Corresponding States</t>
  </si>
  <si>
    <t>CS</t>
  </si>
  <si>
    <t>U_DC</t>
  </si>
  <si>
    <t>P_DC</t>
  </si>
  <si>
    <t>PCFR-CS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</si>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</sst>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vs Simulation</a:t>
            </a:r>
            <a:r>
              <a:rPr lang="en-US" baseline="0"/>
              <a:t> for Potoff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Sheet1!$K$2:$K$17</c:f>
              <c:numCache>
                <c:formatCode>General</c:formatCode>
                <c:ptCount val="16"/>
                <c:pt idx="0">
                  <c:v>571.36699999999996</c:v>
                </c:pt>
                <c:pt idx="1">
                  <c:v>560.45100000000002</c:v>
                </c:pt>
                <c:pt idx="2">
                  <c:v>547.94299999999998</c:v>
                </c:pt>
                <c:pt idx="3">
                  <c:v>535.05999999999995</c:v>
                </c:pt>
                <c:pt idx="4">
                  <c:v>522.50300000000004</c:v>
                </c:pt>
                <c:pt idx="5">
                  <c:v>509.44099999999997</c:v>
                </c:pt>
                <c:pt idx="6">
                  <c:v>495.55</c:v>
                </c:pt>
                <c:pt idx="7">
                  <c:v>481.226</c:v>
                </c:pt>
                <c:pt idx="8">
                  <c:v>465.57</c:v>
                </c:pt>
                <c:pt idx="9">
                  <c:v>448.77199999999999</c:v>
                </c:pt>
                <c:pt idx="10">
                  <c:v>430.63200000000001</c:v>
                </c:pt>
                <c:pt idx="11">
                  <c:v>410.13200000000001</c:v>
                </c:pt>
                <c:pt idx="12">
                  <c:v>385.59300000000002</c:v>
                </c:pt>
                <c:pt idx="13">
                  <c:v>354.32100000000003</c:v>
                </c:pt>
                <c:pt idx="14">
                  <c:v>317.048</c:v>
                </c:pt>
                <c:pt idx="15">
                  <c:v>299.827</c:v>
                </c:pt>
              </c:numCache>
            </c:numRef>
          </c:xVal>
          <c:yVal>
            <c:numRef>
              <c:f>Sheet1!$J$2:$J$17</c:f>
              <c:numCache>
                <c:formatCode>General</c:formatCode>
                <c:ptCount val="16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  <c:pt idx="9">
                  <c:v>250</c:v>
                </c:pt>
                <c:pt idx="10">
                  <c:v>260</c:v>
                </c:pt>
                <c:pt idx="11">
                  <c:v>270</c:v>
                </c:pt>
                <c:pt idx="12">
                  <c:v>280</c:v>
                </c:pt>
                <c:pt idx="13">
                  <c:v>290</c:v>
                </c:pt>
                <c:pt idx="14">
                  <c:v>300</c:v>
                </c:pt>
                <c:pt idx="15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0D-464D-A360-64C1BBD9C822}"/>
            </c:ext>
          </c:extLst>
        </c:ser>
        <c:ser>
          <c:idx val="3"/>
          <c:order val="1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Sheet1!$L$2:$L$17</c:f>
              <c:numCache>
                <c:formatCode>General</c:formatCode>
                <c:ptCount val="16"/>
                <c:pt idx="0">
                  <c:v>0.47599999999999998</c:v>
                </c:pt>
                <c:pt idx="1">
                  <c:v>0.91</c:v>
                </c:pt>
                <c:pt idx="2">
                  <c:v>1.6060000000000001</c:v>
                </c:pt>
                <c:pt idx="3">
                  <c:v>2.653</c:v>
                </c:pt>
                <c:pt idx="4">
                  <c:v>4.1539999999999999</c:v>
                </c:pt>
                <c:pt idx="5">
                  <c:v>6.2279999999999998</c:v>
                </c:pt>
                <c:pt idx="6">
                  <c:v>9.0109999999999992</c:v>
                </c:pt>
                <c:pt idx="7">
                  <c:v>12.672000000000001</c:v>
                </c:pt>
                <c:pt idx="8">
                  <c:v>17.423999999999999</c:v>
                </c:pt>
                <c:pt idx="9">
                  <c:v>23.533999999999999</c:v>
                </c:pt>
                <c:pt idx="10">
                  <c:v>31.398</c:v>
                </c:pt>
                <c:pt idx="11">
                  <c:v>41.707000000000001</c:v>
                </c:pt>
                <c:pt idx="12">
                  <c:v>55.915999999999997</c:v>
                </c:pt>
                <c:pt idx="13">
                  <c:v>76.736999999999995</c:v>
                </c:pt>
                <c:pt idx="14">
                  <c:v>103.79900000000001</c:v>
                </c:pt>
                <c:pt idx="15">
                  <c:v>117.078</c:v>
                </c:pt>
              </c:numCache>
            </c:numRef>
          </c:xVal>
          <c:yVal>
            <c:numRef>
              <c:f>Sheet1!$J$2:$J$17</c:f>
              <c:numCache>
                <c:formatCode>General</c:formatCode>
                <c:ptCount val="16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  <c:pt idx="9">
                  <c:v>250</c:v>
                </c:pt>
                <c:pt idx="10">
                  <c:v>260</c:v>
                </c:pt>
                <c:pt idx="11">
                  <c:v>270</c:v>
                </c:pt>
                <c:pt idx="12">
                  <c:v>280</c:v>
                </c:pt>
                <c:pt idx="13">
                  <c:v>290</c:v>
                </c:pt>
                <c:pt idx="14">
                  <c:v>300</c:v>
                </c:pt>
                <c:pt idx="15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0D-464D-A360-64C1BBD9C822}"/>
            </c:ext>
          </c:extLst>
        </c:ser>
        <c:ser>
          <c:idx val="0"/>
          <c:order val="2"/>
          <c:tx>
            <c:v>PCFR-ITIC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428.57606959499998</c:v>
                </c:pt>
                <c:pt idx="1">
                  <c:v>471.421214099</c:v>
                </c:pt>
                <c:pt idx="2">
                  <c:v>514.29686635099995</c:v>
                </c:pt>
                <c:pt idx="3">
                  <c:v>557.12578212100004</c:v>
                </c:pt>
                <c:pt idx="4">
                  <c:v>600.00720327199997</c:v>
                </c:pt>
              </c:numCache>
            </c:numRef>
          </c:xVal>
          <c:yVal>
            <c:numRef>
              <c:f>Sheet1!$A$2:$A$6</c:f>
              <c:numCache>
                <c:formatCode>General</c:formatCode>
                <c:ptCount val="5"/>
                <c:pt idx="0">
                  <c:v>276.77802362400001</c:v>
                </c:pt>
                <c:pt idx="1">
                  <c:v>251.33290034699999</c:v>
                </c:pt>
                <c:pt idx="2">
                  <c:v>221.42124118300001</c:v>
                </c:pt>
                <c:pt idx="3">
                  <c:v>187.55336722499999</c:v>
                </c:pt>
                <c:pt idx="4">
                  <c:v>149.20563123700001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D-464D-A360-64C1BBD9C822}"/>
            </c:ext>
          </c:extLst>
        </c:ser>
        <c:ser>
          <c:idx val="1"/>
          <c:order val="3"/>
          <c:tx>
            <c:v>PCFR-ITIC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43.598459299399998</c:v>
                </c:pt>
                <c:pt idx="1">
                  <c:v>21.135191453000001</c:v>
                </c:pt>
                <c:pt idx="2">
                  <c:v>7.96798782737</c:v>
                </c:pt>
                <c:pt idx="3">
                  <c:v>1.8644201627600001</c:v>
                </c:pt>
                <c:pt idx="4">
                  <c:v>0.143267900926</c:v>
                </c:pt>
              </c:numCache>
            </c:numRef>
          </c:xVal>
          <c:yVal>
            <c:numRef>
              <c:f>Sheet1!$A$2:$A$6</c:f>
              <c:numCache>
                <c:formatCode>General</c:formatCode>
                <c:ptCount val="5"/>
                <c:pt idx="0">
                  <c:v>276.77802362400001</c:v>
                </c:pt>
                <c:pt idx="1">
                  <c:v>251.33290034699999</c:v>
                </c:pt>
                <c:pt idx="2">
                  <c:v>221.42124118300001</c:v>
                </c:pt>
                <c:pt idx="3">
                  <c:v>187.55336722499999</c:v>
                </c:pt>
                <c:pt idx="4">
                  <c:v>149.20563123700001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0D-464D-A360-64C1BBD9C822}"/>
            </c:ext>
          </c:extLst>
        </c:ser>
        <c:ser>
          <c:idx val="4"/>
          <c:order val="4"/>
          <c:tx>
            <c:v>MBAR-ITIC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Sheet1!$T$2:$T$6</c:f>
              <c:numCache>
                <c:formatCode>General</c:formatCode>
                <c:ptCount val="5"/>
                <c:pt idx="0">
                  <c:v>428.57606959499998</c:v>
                </c:pt>
                <c:pt idx="1">
                  <c:v>471.421214099</c:v>
                </c:pt>
                <c:pt idx="2">
                  <c:v>514.29686635099995</c:v>
                </c:pt>
                <c:pt idx="3">
                  <c:v>557.12578212100004</c:v>
                </c:pt>
                <c:pt idx="4">
                  <c:v>600.00720327199997</c:v>
                </c:pt>
              </c:numCache>
            </c:numRef>
          </c:xVal>
          <c:yVal>
            <c:numRef>
              <c:f>Sheet1!$S$2:$S$6</c:f>
              <c:numCache>
                <c:formatCode>General</c:formatCode>
                <c:ptCount val="5"/>
                <c:pt idx="0">
                  <c:v>211.35740363400001</c:v>
                </c:pt>
                <c:pt idx="1">
                  <c:v>197.616230583</c:v>
                </c:pt>
                <c:pt idx="2">
                  <c:v>178.890819851</c:v>
                </c:pt>
                <c:pt idx="3">
                  <c:v>123.14254715</c:v>
                </c:pt>
                <c:pt idx="4">
                  <c:v>102.516601889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0D-464D-A360-64C1BBD9C822}"/>
            </c:ext>
          </c:extLst>
        </c:ser>
        <c:ser>
          <c:idx val="5"/>
          <c:order val="5"/>
          <c:tx>
            <c:v>MBAR-ITIC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Sheet1!$V$2:$V$6</c:f>
              <c:numCache>
                <c:formatCode>General</c:formatCode>
                <c:ptCount val="5"/>
                <c:pt idx="0">
                  <c:v>30.207053436399999</c:v>
                </c:pt>
                <c:pt idx="1">
                  <c:v>19.920310278999999</c:v>
                </c:pt>
                <c:pt idx="2">
                  <c:v>7.8456966353200004</c:v>
                </c:pt>
                <c:pt idx="3">
                  <c:v>0.12644023115899999</c:v>
                </c:pt>
                <c:pt idx="4">
                  <c:v>7.9936191174100005E-3</c:v>
                </c:pt>
              </c:numCache>
            </c:numRef>
          </c:xVal>
          <c:yVal>
            <c:numRef>
              <c:f>Sheet1!$S$2:$S$6</c:f>
              <c:numCache>
                <c:formatCode>General</c:formatCode>
                <c:ptCount val="5"/>
                <c:pt idx="0">
                  <c:v>211.35740363400001</c:v>
                </c:pt>
                <c:pt idx="1">
                  <c:v>197.616230583</c:v>
                </c:pt>
                <c:pt idx="2">
                  <c:v>178.890819851</c:v>
                </c:pt>
                <c:pt idx="3">
                  <c:v>123.14254715</c:v>
                </c:pt>
                <c:pt idx="4">
                  <c:v>102.516601889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0D-464D-A360-64C1BBD9C822}"/>
            </c:ext>
          </c:extLst>
        </c:ser>
        <c:ser>
          <c:idx val="6"/>
          <c:order val="6"/>
          <c:tx>
            <c:v>CS-ITIC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Sheet1!$AC$2:$AC$6</c:f>
              <c:numCache>
                <c:formatCode>General</c:formatCode>
                <c:ptCount val="5"/>
                <c:pt idx="0">
                  <c:v>428.57606959499998</c:v>
                </c:pt>
                <c:pt idx="1">
                  <c:v>471.421214099</c:v>
                </c:pt>
                <c:pt idx="2">
                  <c:v>514.29686635099995</c:v>
                </c:pt>
                <c:pt idx="3">
                  <c:v>557.12578212100004</c:v>
                </c:pt>
                <c:pt idx="4">
                  <c:v>600.00720327199997</c:v>
                </c:pt>
              </c:numCache>
            </c:numRef>
          </c:xVal>
          <c:yVal>
            <c:numRef>
              <c:f>Sheet1!$AB$2:$AB$6</c:f>
              <c:numCache>
                <c:formatCode>General</c:formatCode>
                <c:ptCount val="5"/>
                <c:pt idx="0">
                  <c:v>272.29509030999998</c:v>
                </c:pt>
                <c:pt idx="1">
                  <c:v>244.54259639</c:v>
                </c:pt>
                <c:pt idx="2">
                  <c:v>213.18227227</c:v>
                </c:pt>
                <c:pt idx="3">
                  <c:v>178.12252702999999</c:v>
                </c:pt>
                <c:pt idx="4">
                  <c:v>140.45761336999999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0D-464D-A360-64C1BBD9C822}"/>
            </c:ext>
          </c:extLst>
        </c:ser>
        <c:ser>
          <c:idx val="7"/>
          <c:order val="7"/>
          <c:tx>
            <c:v>CS-ITIC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Sheet1!$AE$2:$AE$6</c:f>
              <c:numCache>
                <c:formatCode>General</c:formatCode>
                <c:ptCount val="5"/>
                <c:pt idx="0">
                  <c:v>25.926513459999999</c:v>
                </c:pt>
                <c:pt idx="1">
                  <c:v>12.040054080000001</c:v>
                </c:pt>
                <c:pt idx="2">
                  <c:v>4.0583434599999997</c:v>
                </c:pt>
                <c:pt idx="3">
                  <c:v>0.73861286000000004</c:v>
                </c:pt>
                <c:pt idx="4">
                  <c:v>3.8202239999999998E-2</c:v>
                </c:pt>
              </c:numCache>
            </c:numRef>
          </c:xVal>
          <c:yVal>
            <c:numRef>
              <c:f>Sheet1!$AB$2:$AB$6</c:f>
              <c:numCache>
                <c:formatCode>General</c:formatCode>
                <c:ptCount val="5"/>
                <c:pt idx="0">
                  <c:v>272.29509030999998</c:v>
                </c:pt>
                <c:pt idx="1">
                  <c:v>244.54259639</c:v>
                </c:pt>
                <c:pt idx="2">
                  <c:v>213.18227227</c:v>
                </c:pt>
                <c:pt idx="3">
                  <c:v>178.12252702999999</c:v>
                </c:pt>
                <c:pt idx="4">
                  <c:v>140.45761336999999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0D-464D-A360-64C1BBD9C822}"/>
            </c:ext>
          </c:extLst>
        </c:ser>
        <c:ser>
          <c:idx val="8"/>
          <c:order val="8"/>
          <c:tx>
            <c:strRef>
              <c:f>Sheet1!$AI$1</c:f>
              <c:strCache>
                <c:ptCount val="1"/>
                <c:pt idx="0">
                  <c:v>PCFR-CS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Sheet1!$AK$2:$AK$6</c:f>
              <c:numCache>
                <c:formatCode>General</c:formatCode>
                <c:ptCount val="5"/>
                <c:pt idx="0">
                  <c:v>428.57606959499998</c:v>
                </c:pt>
                <c:pt idx="1">
                  <c:v>471.421214099</c:v>
                </c:pt>
                <c:pt idx="2">
                  <c:v>514.29686635099995</c:v>
                </c:pt>
                <c:pt idx="3">
                  <c:v>557.12578212100004</c:v>
                </c:pt>
                <c:pt idx="4">
                  <c:v>600.00720327199997</c:v>
                </c:pt>
              </c:numCache>
            </c:numRef>
          </c:xVal>
          <c:yVal>
            <c:numRef>
              <c:f>Sheet1!$AJ$2:$AJ$6</c:f>
              <c:numCache>
                <c:formatCode>General</c:formatCode>
                <c:ptCount val="5"/>
                <c:pt idx="0">
                  <c:v>272.90625767</c:v>
                </c:pt>
                <c:pt idx="1">
                  <c:v>244.80360295</c:v>
                </c:pt>
                <c:pt idx="2">
                  <c:v>213.26932123</c:v>
                </c:pt>
                <c:pt idx="3">
                  <c:v>178.13737046</c:v>
                </c:pt>
                <c:pt idx="4">
                  <c:v>140.45828849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B0D-464D-A360-64C1BBD9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76464"/>
        <c:axId val="365576792"/>
      </c:scatterChart>
      <c:valAx>
        <c:axId val="36557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(kg/m3)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76792"/>
        <c:crosses val="autoZero"/>
        <c:crossBetween val="midCat"/>
      </c:valAx>
      <c:valAx>
        <c:axId val="36557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7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276.77802362400001</c:v>
                </c:pt>
                <c:pt idx="1">
                  <c:v>251.33290034699999</c:v>
                </c:pt>
                <c:pt idx="2">
                  <c:v>221.42124118300001</c:v>
                </c:pt>
                <c:pt idx="3">
                  <c:v>187.55336722499999</c:v>
                </c:pt>
                <c:pt idx="4">
                  <c:v>149.20563123700001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23.6231612787</c:v>
                </c:pt>
                <c:pt idx="1">
                  <c:v>12.0204116501</c:v>
                </c:pt>
                <c:pt idx="2">
                  <c:v>4.4351272599799998</c:v>
                </c:pt>
                <c:pt idx="3">
                  <c:v>0.93811787456499995</c:v>
                </c:pt>
                <c:pt idx="4">
                  <c:v>5.8897102815799997E-2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B-423A-AA3F-3FF951640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91728"/>
        <c:axId val="281792056"/>
      </c:scatterChart>
      <c:valAx>
        <c:axId val="2817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92056"/>
        <c:crosses val="autoZero"/>
        <c:crossBetween val="midCat"/>
      </c:valAx>
      <c:valAx>
        <c:axId val="281792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9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Sheet1!$P$2:$P$17</c:f>
              <c:numCache>
                <c:formatCode>General</c:formatCode>
                <c:ptCount val="16"/>
                <c:pt idx="0">
                  <c:v>6.25</c:v>
                </c:pt>
                <c:pt idx="1">
                  <c:v>5.882352941176471</c:v>
                </c:pt>
                <c:pt idx="2">
                  <c:v>5.5555555555555554</c:v>
                </c:pt>
                <c:pt idx="3">
                  <c:v>5.2631578947368425</c:v>
                </c:pt>
                <c:pt idx="4">
                  <c:v>5</c:v>
                </c:pt>
                <c:pt idx="5">
                  <c:v>4.7619047619047619</c:v>
                </c:pt>
                <c:pt idx="6">
                  <c:v>4.5454545454545459</c:v>
                </c:pt>
                <c:pt idx="7">
                  <c:v>4.3478260869565215</c:v>
                </c:pt>
                <c:pt idx="8">
                  <c:v>4.166666666666667</c:v>
                </c:pt>
                <c:pt idx="9">
                  <c:v>4</c:v>
                </c:pt>
                <c:pt idx="10">
                  <c:v>3.8461538461538463</c:v>
                </c:pt>
                <c:pt idx="11">
                  <c:v>3.7037037037037037</c:v>
                </c:pt>
                <c:pt idx="12">
                  <c:v>3.5714285714285716</c:v>
                </c:pt>
                <c:pt idx="13">
                  <c:v>3.4482758620689653</c:v>
                </c:pt>
                <c:pt idx="14">
                  <c:v>3.3333333333333335</c:v>
                </c:pt>
                <c:pt idx="15">
                  <c:v>3.278688524590164</c:v>
                </c:pt>
              </c:numCache>
            </c:numRef>
          </c:xVal>
          <c:yVal>
            <c:numRef>
              <c:f>Sheet1!$Q$2:$Q$17</c:f>
              <c:numCache>
                <c:formatCode>General</c:formatCode>
                <c:ptCount val="16"/>
                <c:pt idx="0">
                  <c:v>-1.6094379124341003</c:v>
                </c:pt>
                <c:pt idx="1">
                  <c:v>-0.8867319296326106</c:v>
                </c:pt>
                <c:pt idx="2">
                  <c:v>-0.26136476413440751</c:v>
                </c:pt>
                <c:pt idx="3">
                  <c:v>0.28668157211819745</c:v>
                </c:pt>
                <c:pt idx="4">
                  <c:v>0.77242036145445314</c:v>
                </c:pt>
                <c:pt idx="5">
                  <c:v>1.2077656025646322</c:v>
                </c:pt>
                <c:pt idx="6">
                  <c:v>1.6001953310671677</c:v>
                </c:pt>
                <c:pt idx="7">
                  <c:v>1.956284718053853</c:v>
                </c:pt>
                <c:pt idx="8">
                  <c:v>2.2818720513965043</c:v>
                </c:pt>
                <c:pt idx="9">
                  <c:v>2.5808227066178269</c:v>
                </c:pt>
                <c:pt idx="10">
                  <c:v>2.8570447537800976</c:v>
                </c:pt>
                <c:pt idx="11">
                  <c:v>3.1137819403278053</c:v>
                </c:pt>
                <c:pt idx="12">
                  <c:v>3.3539660019567168</c:v>
                </c:pt>
                <c:pt idx="13">
                  <c:v>3.5807094399530679</c:v>
                </c:pt>
                <c:pt idx="14">
                  <c:v>3.7943649619599138</c:v>
                </c:pt>
                <c:pt idx="15">
                  <c:v>3.8947140663055091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E2-4289-B14E-4543C6494CCF}"/>
            </c:ext>
          </c:extLst>
        </c:ser>
        <c:ser>
          <c:idx val="0"/>
          <c:order val="1"/>
          <c:tx>
            <c:v>PCFR-ITIC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3.6130036153393785</c:v>
                </c:pt>
                <c:pt idx="1">
                  <c:v>3.9787866953326088</c:v>
                </c:pt>
                <c:pt idx="2">
                  <c:v>4.5162785406550991</c:v>
                </c:pt>
                <c:pt idx="3">
                  <c:v>5.3318157642050839</c:v>
                </c:pt>
                <c:pt idx="4">
                  <c:v>6.7021599098467544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3.1622276408779202</c:v>
                </c:pt>
                <c:pt idx="1">
                  <c:v>2.4866061756171489</c:v>
                </c:pt>
                <c:pt idx="2">
                  <c:v>1.4895563098211158</c:v>
                </c:pt>
                <c:pt idx="3">
                  <c:v>-6.3879672023655631E-2</c:v>
                </c:pt>
                <c:pt idx="4">
                  <c:v>-2.8319633777211317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2-4289-B14E-4543C6494CCF}"/>
            </c:ext>
          </c:extLst>
        </c:ser>
        <c:ser>
          <c:idx val="2"/>
          <c:order val="2"/>
          <c:tx>
            <c:v>MBAR-ITIC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Sheet1!$X$2:$X$6</c:f>
              <c:numCache>
                <c:formatCode>General</c:formatCode>
                <c:ptCount val="5"/>
                <c:pt idx="0">
                  <c:v>4.7313223137982146</c:v>
                </c:pt>
                <c:pt idx="1">
                  <c:v>5.0603130980174926</c:v>
                </c:pt>
                <c:pt idx="2">
                  <c:v>5.5900017722145288</c:v>
                </c:pt>
                <c:pt idx="3">
                  <c:v>8.1206700944873216</c:v>
                </c:pt>
                <c:pt idx="4">
                  <c:v>9.7545176251818351</c:v>
                </c:pt>
              </c:numCache>
            </c:numRef>
          </c:xVal>
          <c:yVal>
            <c:numRef>
              <c:f>Sheet1!$Y$2:$Y$6</c:f>
              <c:numCache>
                <c:formatCode>General</c:formatCode>
                <c:ptCount val="5"/>
                <c:pt idx="0">
                  <c:v>2.3105475090850041</c:v>
                </c:pt>
                <c:pt idx="1">
                  <c:v>1.9729288698824587</c:v>
                </c:pt>
                <c:pt idx="2">
                  <c:v>1.1786718111448919</c:v>
                </c:pt>
                <c:pt idx="3">
                  <c:v>-3.1503673636693037</c:v>
                </c:pt>
                <c:pt idx="4">
                  <c:v>-6.0902289377225678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E2-4289-B14E-4543C6494CCF}"/>
            </c:ext>
          </c:extLst>
        </c:ser>
        <c:ser>
          <c:idx val="3"/>
          <c:order val="3"/>
          <c:tx>
            <c:v>CS-ITIC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Sheet1!$AG$2:$AG$6</c:f>
              <c:numCache>
                <c:formatCode>General</c:formatCode>
                <c:ptCount val="5"/>
                <c:pt idx="0">
                  <c:v>3.6724863414229367</c:v>
                </c:pt>
                <c:pt idx="1">
                  <c:v>4.0892671246737962</c:v>
                </c:pt>
                <c:pt idx="2">
                  <c:v>4.6908215648132234</c:v>
                </c:pt>
                <c:pt idx="3">
                  <c:v>5.6141130303612679</c:v>
                </c:pt>
                <c:pt idx="4">
                  <c:v>7.1195855888975803</c:v>
                </c:pt>
              </c:numCache>
            </c:numRef>
          </c:xVal>
          <c:yVal>
            <c:numRef>
              <c:f>Sheet1!$AH$2:$AH$6</c:f>
              <c:numCache>
                <c:formatCode>General</c:formatCode>
                <c:ptCount val="5"/>
                <c:pt idx="0">
                  <c:v>2.7668122391899437</c:v>
                </c:pt>
                <c:pt idx="1">
                  <c:v>1.9800274456944715</c:v>
                </c:pt>
                <c:pt idx="2">
                  <c:v>0.82129271734118159</c:v>
                </c:pt>
                <c:pt idx="3">
                  <c:v>-1.0241659010690689</c:v>
                </c:pt>
                <c:pt idx="4">
                  <c:v>-4.211696495066656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E2-4289-B14E-4543C6494CCF}"/>
            </c:ext>
          </c:extLst>
        </c:ser>
        <c:ser>
          <c:idx val="4"/>
          <c:order val="4"/>
          <c:tx>
            <c:strRef>
              <c:f>Sheet1!$AI$1</c:f>
              <c:strCache>
                <c:ptCount val="1"/>
                <c:pt idx="0">
                  <c:v>PCFR-CS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Sheet1!$AO$2:$AO$6</c:f>
              <c:numCache>
                <c:formatCode>General</c:formatCode>
                <c:ptCount val="5"/>
                <c:pt idx="0">
                  <c:v>3.6642618917489478</c:v>
                </c:pt>
                <c:pt idx="1">
                  <c:v>4.0849071988709467</c:v>
                </c:pt>
                <c:pt idx="2">
                  <c:v>4.6889069381036359</c:v>
                </c:pt>
                <c:pt idx="3">
                  <c:v>5.6136452301823203</c:v>
                </c:pt>
                <c:pt idx="4">
                  <c:v>7.1195513682426474</c:v>
                </c:pt>
              </c:numCache>
            </c:numRef>
          </c:xVal>
          <c:yVal>
            <c:numRef>
              <c:f>Sheet1!$AP$2:$AP$6</c:f>
              <c:numCache>
                <c:formatCode>General</c:formatCode>
                <c:ptCount val="5"/>
                <c:pt idx="0">
                  <c:v>2.9719815462878394</c:v>
                </c:pt>
                <c:pt idx="1">
                  <c:v>2.2458740596527518</c:v>
                </c:pt>
                <c:pt idx="2">
                  <c:v>1.1792393240504921</c:v>
                </c:pt>
                <c:pt idx="3">
                  <c:v>-0.52333029901419803</c:v>
                </c:pt>
                <c:pt idx="4">
                  <c:v>-3.507520026684702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E2-4289-B14E-4543C6494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2048"/>
        <c:axId val="132454016"/>
      </c:scatterChart>
      <c:valAx>
        <c:axId val="13245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1000 K/T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4016"/>
        <c:crosses val="autoZero"/>
        <c:crossBetween val="midCat"/>
      </c:valAx>
      <c:valAx>
        <c:axId val="1324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ln(VP/bar)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= Potoff, Reference = TraPPE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Parity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Sheet1!$X$30:$X$31</c:f>
              <c:numCache>
                <c:formatCode>General</c:formatCode>
                <c:ptCount val="2"/>
                <c:pt idx="0">
                  <c:v>0</c:v>
                </c:pt>
                <c:pt idx="1">
                  <c:v>-7000</c:v>
                </c:pt>
              </c:numCache>
            </c:numRef>
          </c:xVal>
          <c:yVal>
            <c:numRef>
              <c:f>Sheet1!$X$30:$X$31</c:f>
              <c:numCache>
                <c:formatCode>General</c:formatCode>
                <c:ptCount val="2"/>
                <c:pt idx="0">
                  <c:v>0</c:v>
                </c:pt>
                <c:pt idx="1">
                  <c:v>-7000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B1A-472C-BFC7-01971508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63176"/>
        <c:axId val="675572360"/>
      </c:scatterChart>
      <c:scatterChart>
        <c:scatterStyle val="lineMarker"/>
        <c:varyColors val="0"/>
        <c:ser>
          <c:idx val="0"/>
          <c:order val="0"/>
          <c:tx>
            <c:strRef>
              <c:f>Sheet1!$H$29</c:f>
              <c:strCache>
                <c:ptCount val="1"/>
                <c:pt idx="0">
                  <c:v>PCFR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Sheet1!$G$30:$G$48</c:f>
              <c:numCache>
                <c:formatCode>General</c:formatCode>
                <c:ptCount val="19"/>
                <c:pt idx="0">
                  <c:v>-841.118302718</c:v>
                </c:pt>
                <c:pt idx="1">
                  <c:v>-1597.02989918</c:v>
                </c:pt>
                <c:pt idx="2">
                  <c:v>-2311.5680759699999</c:v>
                </c:pt>
                <c:pt idx="3">
                  <c:v>-3049.20425424</c:v>
                </c:pt>
                <c:pt idx="4">
                  <c:v>-3838.15265155</c:v>
                </c:pt>
                <c:pt idx="5">
                  <c:v>-4237.3846053799998</c:v>
                </c:pt>
                <c:pt idx="6">
                  <c:v>-4625.4022876500003</c:v>
                </c:pt>
                <c:pt idx="7">
                  <c:v>-4969.9013276799997</c:v>
                </c:pt>
                <c:pt idx="8">
                  <c:v>-5245.3204515199996</c:v>
                </c:pt>
                <c:pt idx="9">
                  <c:v>-6186.4279333900004</c:v>
                </c:pt>
                <c:pt idx="10">
                  <c:v>-5896.0777742800001</c:v>
                </c:pt>
                <c:pt idx="11">
                  <c:v>-5583.63112912</c:v>
                </c:pt>
                <c:pt idx="12">
                  <c:v>-5367.3892904000004</c:v>
                </c:pt>
                <c:pt idx="13">
                  <c:v>-5025.4920694499997</c:v>
                </c:pt>
                <c:pt idx="14">
                  <c:v>-4868.8263040700003</c:v>
                </c:pt>
                <c:pt idx="15">
                  <c:v>-4507.6686462999996</c:v>
                </c:pt>
                <c:pt idx="16">
                  <c:v>-4394.9479543899997</c:v>
                </c:pt>
                <c:pt idx="17">
                  <c:v>-4026.7467090999999</c:v>
                </c:pt>
                <c:pt idx="18">
                  <c:v>-3942.3734890599999</c:v>
                </c:pt>
              </c:numCache>
            </c:numRef>
          </c:xVal>
          <c:yVal>
            <c:numRef>
              <c:f>Sheet1!$H$30:$H$48</c:f>
              <c:numCache>
                <c:formatCode>General</c:formatCode>
                <c:ptCount val="19"/>
                <c:pt idx="0">
                  <c:v>-817.245599449</c:v>
                </c:pt>
                <c:pt idx="1">
                  <c:v>-1569.02122482</c:v>
                </c:pt>
                <c:pt idx="2">
                  <c:v>-2270.78180329</c:v>
                </c:pt>
                <c:pt idx="3">
                  <c:v>-2993.3123367600001</c:v>
                </c:pt>
                <c:pt idx="4">
                  <c:v>-3757.8838372800001</c:v>
                </c:pt>
                <c:pt idx="5">
                  <c:v>-4139.9759662300003</c:v>
                </c:pt>
                <c:pt idx="6">
                  <c:v>-4509.25902546</c:v>
                </c:pt>
                <c:pt idx="7">
                  <c:v>-4844.0836771800004</c:v>
                </c:pt>
                <c:pt idx="8">
                  <c:v>-5132.3429290800004</c:v>
                </c:pt>
                <c:pt idx="9">
                  <c:v>-6306.2302121299999</c:v>
                </c:pt>
                <c:pt idx="10">
                  <c:v>-5871.6297821600001</c:v>
                </c:pt>
                <c:pt idx="11">
                  <c:v>-5607.2903139600003</c:v>
                </c:pt>
                <c:pt idx="12">
                  <c:v>-5311.6498241600002</c:v>
                </c:pt>
                <c:pt idx="13">
                  <c:v>-5009.8994591700002</c:v>
                </c:pt>
                <c:pt idx="14">
                  <c:v>-4804.4869037500002</c:v>
                </c:pt>
                <c:pt idx="15">
                  <c:v>-4473.6844612499999</c:v>
                </c:pt>
                <c:pt idx="16">
                  <c:v>-4330.53946559</c:v>
                </c:pt>
                <c:pt idx="17">
                  <c:v>-3988.0541833000002</c:v>
                </c:pt>
                <c:pt idx="18">
                  <c:v>-3883.5829329200001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A-472C-BFC7-019715080084}"/>
            </c:ext>
          </c:extLst>
        </c:ser>
        <c:ser>
          <c:idx val="1"/>
          <c:order val="1"/>
          <c:tx>
            <c:strRef>
              <c:f>Sheet1!$I$29</c:f>
              <c:strCache>
                <c:ptCount val="1"/>
                <c:pt idx="0">
                  <c:v>MBAR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Sheet1!$G$30:$G$48</c:f>
              <c:numCache>
                <c:formatCode>General</c:formatCode>
                <c:ptCount val="19"/>
                <c:pt idx="0">
                  <c:v>-841.118302718</c:v>
                </c:pt>
                <c:pt idx="1">
                  <c:v>-1597.02989918</c:v>
                </c:pt>
                <c:pt idx="2">
                  <c:v>-2311.5680759699999</c:v>
                </c:pt>
                <c:pt idx="3">
                  <c:v>-3049.20425424</c:v>
                </c:pt>
                <c:pt idx="4">
                  <c:v>-3838.15265155</c:v>
                </c:pt>
                <c:pt idx="5">
                  <c:v>-4237.3846053799998</c:v>
                </c:pt>
                <c:pt idx="6">
                  <c:v>-4625.4022876500003</c:v>
                </c:pt>
                <c:pt idx="7">
                  <c:v>-4969.9013276799997</c:v>
                </c:pt>
                <c:pt idx="8">
                  <c:v>-5245.3204515199996</c:v>
                </c:pt>
                <c:pt idx="9">
                  <c:v>-6186.4279333900004</c:v>
                </c:pt>
                <c:pt idx="10">
                  <c:v>-5896.0777742800001</c:v>
                </c:pt>
                <c:pt idx="11">
                  <c:v>-5583.63112912</c:v>
                </c:pt>
                <c:pt idx="12">
                  <c:v>-5367.3892904000004</c:v>
                </c:pt>
                <c:pt idx="13">
                  <c:v>-5025.4920694499997</c:v>
                </c:pt>
                <c:pt idx="14">
                  <c:v>-4868.8263040700003</c:v>
                </c:pt>
                <c:pt idx="15">
                  <c:v>-4507.6686462999996</c:v>
                </c:pt>
                <c:pt idx="16">
                  <c:v>-4394.9479543899997</c:v>
                </c:pt>
                <c:pt idx="17">
                  <c:v>-4026.7467090999999</c:v>
                </c:pt>
                <c:pt idx="18">
                  <c:v>-3942.3734890599999</c:v>
                </c:pt>
              </c:numCache>
            </c:numRef>
          </c:xVal>
          <c:yVal>
            <c:numRef>
              <c:f>Sheet1!$I$30:$I$48</c:f>
              <c:numCache>
                <c:formatCode>General</c:formatCode>
                <c:ptCount val="19"/>
                <c:pt idx="0">
                  <c:v>-846.85953210699995</c:v>
                </c:pt>
                <c:pt idx="1">
                  <c:v>-1517.45405274</c:v>
                </c:pt>
                <c:pt idx="2">
                  <c:v>-2211.0769013600002</c:v>
                </c:pt>
                <c:pt idx="3">
                  <c:v>-2884.7558099100002</c:v>
                </c:pt>
                <c:pt idx="4">
                  <c:v>-3564.50279546</c:v>
                </c:pt>
                <c:pt idx="5">
                  <c:v>-3861.8455524400001</c:v>
                </c:pt>
                <c:pt idx="6">
                  <c:v>-4144.8108021099997</c:v>
                </c:pt>
                <c:pt idx="7">
                  <c:v>-4349.85825114</c:v>
                </c:pt>
                <c:pt idx="8">
                  <c:v>-4457.6754124099998</c:v>
                </c:pt>
                <c:pt idx="9">
                  <c:v>-5830.1175487600003</c:v>
                </c:pt>
                <c:pt idx="10">
                  <c:v>-5454.4475827300002</c:v>
                </c:pt>
                <c:pt idx="11">
                  <c:v>-5240.63787675</c:v>
                </c:pt>
                <c:pt idx="12">
                  <c:v>-4947.5199728999996</c:v>
                </c:pt>
                <c:pt idx="13">
                  <c:v>-4719.5579960599998</c:v>
                </c:pt>
                <c:pt idx="14">
                  <c:v>-4480.4300033700001</c:v>
                </c:pt>
                <c:pt idx="15">
                  <c:v>-4239.8777377599999</c:v>
                </c:pt>
                <c:pt idx="16">
                  <c:v>-4067.92357902</c:v>
                </c:pt>
                <c:pt idx="17">
                  <c:v>-3797.8629290499998</c:v>
                </c:pt>
                <c:pt idx="18">
                  <c:v>-3669.2252380599998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A-472C-BFC7-019715080084}"/>
            </c:ext>
          </c:extLst>
        </c:ser>
        <c:ser>
          <c:idx val="4"/>
          <c:order val="3"/>
          <c:tx>
            <c:v>CS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Sheet1!$G$30:$G$48</c:f>
              <c:numCache>
                <c:formatCode>General</c:formatCode>
                <c:ptCount val="19"/>
                <c:pt idx="0">
                  <c:v>-841.118302718</c:v>
                </c:pt>
                <c:pt idx="1">
                  <c:v>-1597.02989918</c:v>
                </c:pt>
                <c:pt idx="2">
                  <c:v>-2311.5680759699999</c:v>
                </c:pt>
                <c:pt idx="3">
                  <c:v>-3049.20425424</c:v>
                </c:pt>
                <c:pt idx="4">
                  <c:v>-3838.15265155</c:v>
                </c:pt>
                <c:pt idx="5">
                  <c:v>-4237.3846053799998</c:v>
                </c:pt>
                <c:pt idx="6">
                  <c:v>-4625.4022876500003</c:v>
                </c:pt>
                <c:pt idx="7">
                  <c:v>-4969.9013276799997</c:v>
                </c:pt>
                <c:pt idx="8">
                  <c:v>-5245.3204515199996</c:v>
                </c:pt>
                <c:pt idx="9">
                  <c:v>-6186.4279333900004</c:v>
                </c:pt>
                <c:pt idx="10">
                  <c:v>-5896.0777742800001</c:v>
                </c:pt>
                <c:pt idx="11">
                  <c:v>-5583.63112912</c:v>
                </c:pt>
                <c:pt idx="12">
                  <c:v>-5367.3892904000004</c:v>
                </c:pt>
                <c:pt idx="13">
                  <c:v>-5025.4920694499997</c:v>
                </c:pt>
                <c:pt idx="14">
                  <c:v>-4868.8263040700003</c:v>
                </c:pt>
                <c:pt idx="15">
                  <c:v>-4507.6686462999996</c:v>
                </c:pt>
                <c:pt idx="16">
                  <c:v>-4394.9479543899997</c:v>
                </c:pt>
                <c:pt idx="17">
                  <c:v>-4026.7467090999999</c:v>
                </c:pt>
                <c:pt idx="18">
                  <c:v>-3942.3734890599999</c:v>
                </c:pt>
              </c:numCache>
            </c:numRef>
          </c:xVal>
          <c:yVal>
            <c:numRef>
              <c:f>Sheet1!$A$75:$A$93</c:f>
              <c:numCache>
                <c:formatCode>General</c:formatCode>
                <c:ptCount val="19"/>
                <c:pt idx="0">
                  <c:v>-939.51711656998975</c:v>
                </c:pt>
                <c:pt idx="1">
                  <c:v>-1797.6315819796937</c:v>
                </c:pt>
                <c:pt idx="2">
                  <c:v>-2608.2369557199995</c:v>
                </c:pt>
                <c:pt idx="3">
                  <c:v>-3423.2559021369384</c:v>
                </c:pt>
                <c:pt idx="4">
                  <c:v>-4273.0709867438773</c:v>
                </c:pt>
                <c:pt idx="5">
                  <c:v>-4686.5610091748977</c:v>
                </c:pt>
                <c:pt idx="6">
                  <c:v>-5072.1410924249994</c:v>
                </c:pt>
                <c:pt idx="7">
                  <c:v>-5414.7226952387746</c:v>
                </c:pt>
                <c:pt idx="8">
                  <c:v>-5677.5027667465301</c:v>
                </c:pt>
                <c:pt idx="9">
                  <c:v>-6780.4486912104085</c:v>
                </c:pt>
                <c:pt idx="10">
                  <c:v>-6436.095052669184</c:v>
                </c:pt>
                <c:pt idx="11">
                  <c:v>-6149.9444578673474</c:v>
                </c:pt>
                <c:pt idx="12">
                  <c:v>-5890.1309622504077</c:v>
                </c:pt>
                <c:pt idx="13">
                  <c:v>-5563.3687922405097</c:v>
                </c:pt>
                <c:pt idx="14">
                  <c:v>-5374.9321704077547</c:v>
                </c:pt>
                <c:pt idx="15">
                  <c:v>-5012.1277470662235</c:v>
                </c:pt>
                <c:pt idx="16">
                  <c:v>-4874.9944765870405</c:v>
                </c:pt>
                <c:pt idx="17">
                  <c:v>-4495.9229821145918</c:v>
                </c:pt>
                <c:pt idx="18">
                  <c:v>-4397.8329560976526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1A-472C-BFC7-01971508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63176"/>
        <c:axId val="675572360"/>
      </c:scatterChart>
      <c:valAx>
        <c:axId val="675563176"/>
        <c:scaling>
          <c:orientation val="minMax"/>
          <c:min val="-7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Direct Simulation Energy (kJ/mol)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72360"/>
        <c:crosses val="autoZero"/>
        <c:crossBetween val="midCat"/>
      </c:valAx>
      <c:valAx>
        <c:axId val="675572360"/>
        <c:scaling>
          <c:orientation val="minMax"/>
          <c:min val="-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Energy (kJ/mol)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PCFR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Sheet1!$J$30:$J$48</c:f>
              <c:numCache>
                <c:formatCode>General</c:formatCode>
                <c:ptCount val="19"/>
                <c:pt idx="0">
                  <c:v>61.570515747899996</c:v>
                </c:pt>
                <c:pt idx="1">
                  <c:v>95.217434415300005</c:v>
                </c:pt>
                <c:pt idx="2">
                  <c:v>131.96590130999999</c:v>
                </c:pt>
                <c:pt idx="3">
                  <c:v>227.351874579</c:v>
                </c:pt>
                <c:pt idx="4">
                  <c:v>572.19370584599994</c:v>
                </c:pt>
                <c:pt idx="5">
                  <c:v>956.03957700000001</c:v>
                </c:pt>
                <c:pt idx="6">
                  <c:v>1572.3436360999999</c:v>
                </c:pt>
                <c:pt idx="7">
                  <c:v>2561.1350629399999</c:v>
                </c:pt>
                <c:pt idx="8">
                  <c:v>4077.1178177299998</c:v>
                </c:pt>
                <c:pt idx="9">
                  <c:v>0.21946857695899999</c:v>
                </c:pt>
                <c:pt idx="10">
                  <c:v>1271.6072774899999</c:v>
                </c:pt>
                <c:pt idx="11">
                  <c:v>0.760162719391</c:v>
                </c:pt>
                <c:pt idx="12">
                  <c:v>905.96588659099996</c:v>
                </c:pt>
                <c:pt idx="13">
                  <c:v>1.45702475247</c:v>
                </c:pt>
                <c:pt idx="14">
                  <c:v>604.54807731899996</c:v>
                </c:pt>
                <c:pt idx="15">
                  <c:v>-1.7061508056400001</c:v>
                </c:pt>
                <c:pt idx="16">
                  <c:v>388.53971833499998</c:v>
                </c:pt>
                <c:pt idx="17">
                  <c:v>12.7283476031</c:v>
                </c:pt>
                <c:pt idx="18">
                  <c:v>242.823831023</c:v>
                </c:pt>
              </c:numCache>
            </c:numRef>
          </c:xVal>
          <c:yVal>
            <c:numRef>
              <c:f>Sheet1!$K$30:$K$48</c:f>
              <c:numCache>
                <c:formatCode>General</c:formatCode>
                <c:ptCount val="19"/>
                <c:pt idx="0">
                  <c:v>61.109914871800001</c:v>
                </c:pt>
                <c:pt idx="1">
                  <c:v>91.186035314799994</c:v>
                </c:pt>
                <c:pt idx="2">
                  <c:v>117.97142604699999</c:v>
                </c:pt>
                <c:pt idx="3">
                  <c:v>193.14635632900001</c:v>
                </c:pt>
                <c:pt idx="4">
                  <c:v>455.52868100400002</c:v>
                </c:pt>
                <c:pt idx="5">
                  <c:v>743.19760153100003</c:v>
                </c:pt>
                <c:pt idx="6">
                  <c:v>1195.4939953200001</c:v>
                </c:pt>
                <c:pt idx="7">
                  <c:v>1884.05862723</c:v>
                </c:pt>
                <c:pt idx="8">
                  <c:v>2873.5983911100002</c:v>
                </c:pt>
                <c:pt idx="9">
                  <c:v>-199.039658914</c:v>
                </c:pt>
                <c:pt idx="10">
                  <c:v>738.07196686700001</c:v>
                </c:pt>
                <c:pt idx="11">
                  <c:v>-162.78949632800001</c:v>
                </c:pt>
                <c:pt idx="12">
                  <c:v>541.98207295600002</c:v>
                </c:pt>
                <c:pt idx="13">
                  <c:v>-128.56397791200001</c:v>
                </c:pt>
                <c:pt idx="14">
                  <c:v>373.94591000000003</c:v>
                </c:pt>
                <c:pt idx="15">
                  <c:v>-92.813170689499998</c:v>
                </c:pt>
                <c:pt idx="16">
                  <c:v>241.05860769700001</c:v>
                </c:pt>
                <c:pt idx="17">
                  <c:v>-65.172121791199999</c:v>
                </c:pt>
                <c:pt idx="18">
                  <c:v>155.290208595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04-484F-B21D-4FC27E5C2B3D}"/>
            </c:ext>
          </c:extLst>
        </c:ser>
        <c:ser>
          <c:idx val="1"/>
          <c:order val="1"/>
          <c:tx>
            <c:strRef>
              <c:f>Sheet1!$L$29</c:f>
              <c:strCache>
                <c:ptCount val="1"/>
                <c:pt idx="0">
                  <c:v>MBAR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Sheet1!$J$30:$J$48</c:f>
              <c:numCache>
                <c:formatCode>General</c:formatCode>
                <c:ptCount val="19"/>
                <c:pt idx="0">
                  <c:v>61.570515747899996</c:v>
                </c:pt>
                <c:pt idx="1">
                  <c:v>95.217434415300005</c:v>
                </c:pt>
                <c:pt idx="2">
                  <c:v>131.96590130999999</c:v>
                </c:pt>
                <c:pt idx="3">
                  <c:v>227.351874579</c:v>
                </c:pt>
                <c:pt idx="4">
                  <c:v>572.19370584599994</c:v>
                </c:pt>
                <c:pt idx="5">
                  <c:v>956.03957700000001</c:v>
                </c:pt>
                <c:pt idx="6">
                  <c:v>1572.3436360999999</c:v>
                </c:pt>
                <c:pt idx="7">
                  <c:v>2561.1350629399999</c:v>
                </c:pt>
                <c:pt idx="8">
                  <c:v>4077.1178177299998</c:v>
                </c:pt>
                <c:pt idx="9">
                  <c:v>0.21946857695899999</c:v>
                </c:pt>
                <c:pt idx="10">
                  <c:v>1271.6072774899999</c:v>
                </c:pt>
                <c:pt idx="11">
                  <c:v>0.760162719391</c:v>
                </c:pt>
                <c:pt idx="12">
                  <c:v>905.96588659099996</c:v>
                </c:pt>
                <c:pt idx="13">
                  <c:v>1.45702475247</c:v>
                </c:pt>
                <c:pt idx="14">
                  <c:v>604.54807731899996</c:v>
                </c:pt>
                <c:pt idx="15">
                  <c:v>-1.7061508056400001</c:v>
                </c:pt>
                <c:pt idx="16">
                  <c:v>388.53971833499998</c:v>
                </c:pt>
                <c:pt idx="17">
                  <c:v>12.7283476031</c:v>
                </c:pt>
                <c:pt idx="18">
                  <c:v>242.823831023</c:v>
                </c:pt>
              </c:numCache>
            </c:numRef>
          </c:xVal>
          <c:yVal>
            <c:numRef>
              <c:f>Sheet1!$L$30:$L$48</c:f>
              <c:numCache>
                <c:formatCode>General</c:formatCode>
                <c:ptCount val="19"/>
                <c:pt idx="0">
                  <c:v>45.150194428900001</c:v>
                </c:pt>
                <c:pt idx="1">
                  <c:v>148.82523393700001</c:v>
                </c:pt>
                <c:pt idx="2">
                  <c:v>267.93234142400001</c:v>
                </c:pt>
                <c:pt idx="3">
                  <c:v>556.923929423</c:v>
                </c:pt>
                <c:pt idx="4">
                  <c:v>1266.6137242899999</c:v>
                </c:pt>
                <c:pt idx="5">
                  <c:v>1947.4200990300001</c:v>
                </c:pt>
                <c:pt idx="6">
                  <c:v>2944.8227293099999</c:v>
                </c:pt>
                <c:pt idx="7">
                  <c:v>4607.7322174600004</c:v>
                </c:pt>
                <c:pt idx="8">
                  <c:v>6660.8675090999996</c:v>
                </c:pt>
                <c:pt idx="9">
                  <c:v>1000.3825087</c:v>
                </c:pt>
                <c:pt idx="10">
                  <c:v>2633.7178772299999</c:v>
                </c:pt>
                <c:pt idx="11">
                  <c:v>1002.11416146</c:v>
                </c:pt>
                <c:pt idx="12">
                  <c:v>2084.2940732799998</c:v>
                </c:pt>
                <c:pt idx="13">
                  <c:v>715.38037298400002</c:v>
                </c:pt>
                <c:pt idx="14">
                  <c:v>1749.42002682</c:v>
                </c:pt>
                <c:pt idx="15">
                  <c:v>581.47805112200001</c:v>
                </c:pt>
                <c:pt idx="16">
                  <c:v>1184.2921950699999</c:v>
                </c:pt>
                <c:pt idx="17">
                  <c:v>529.56137054299995</c:v>
                </c:pt>
                <c:pt idx="18">
                  <c:v>876.326761186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04-484F-B21D-4FC27E5C2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63176"/>
        <c:axId val="675572360"/>
      </c:scatterChart>
      <c:valAx>
        <c:axId val="67556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72360"/>
        <c:crosses val="autoZero"/>
        <c:crossBetween val="midCat"/>
      </c:valAx>
      <c:valAx>
        <c:axId val="6755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Sheet1!$N$29</c:f>
              <c:strCache>
                <c:ptCount val="1"/>
                <c:pt idx="0">
                  <c:v>PCFR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Sheet1!$M$30:$M$48</c:f>
              <c:numCache>
                <c:formatCode>General</c:formatCode>
                <c:ptCount val="19"/>
                <c:pt idx="0">
                  <c:v>0.72163063003299999</c:v>
                </c:pt>
                <c:pt idx="1">
                  <c:v>0.55798753494300002</c:v>
                </c:pt>
                <c:pt idx="2">
                  <c:v>0.515539439451</c:v>
                </c:pt>
                <c:pt idx="3">
                  <c:v>0.66615038617</c:v>
                </c:pt>
                <c:pt idx="4">
                  <c:v>1.34121432322</c:v>
                </c:pt>
                <c:pt idx="5">
                  <c:v>2.03727555055</c:v>
                </c:pt>
                <c:pt idx="6">
                  <c:v>3.0712602102800002</c:v>
                </c:pt>
                <c:pt idx="7">
                  <c:v>4.6180884772599997</c:v>
                </c:pt>
                <c:pt idx="8">
                  <c:v>6.8262127791399996</c:v>
                </c:pt>
                <c:pt idx="9">
                  <c:v>9.6556350201899995E-4</c:v>
                </c:pt>
                <c:pt idx="10">
                  <c:v>3.8611933925800002</c:v>
                </c:pt>
                <c:pt idx="11">
                  <c:v>2.83589134128E-3</c:v>
                </c:pt>
                <c:pt idx="12">
                  <c:v>2.5067793320799998</c:v>
                </c:pt>
                <c:pt idx="13">
                  <c:v>4.9495786665099996E-3</c:v>
                </c:pt>
                <c:pt idx="14">
                  <c:v>1.6170070187200001</c:v>
                </c:pt>
                <c:pt idx="15">
                  <c:v>-5.5460249053700004E-3</c:v>
                </c:pt>
                <c:pt idx="16">
                  <c:v>1.04547729765</c:v>
                </c:pt>
                <c:pt idx="17">
                  <c:v>4.1310103816399997E-2</c:v>
                </c:pt>
                <c:pt idx="18">
                  <c:v>0.67871242679699995</c:v>
                </c:pt>
              </c:numCache>
            </c:numRef>
          </c:xVal>
          <c:yVal>
            <c:numRef>
              <c:f>Sheet1!$N$30:$N$48</c:f>
              <c:numCache>
                <c:formatCode>General</c:formatCode>
                <c:ptCount val="19"/>
                <c:pt idx="0">
                  <c:v>0.71623117403299996</c:v>
                </c:pt>
                <c:pt idx="1">
                  <c:v>0.53436219962499998</c:v>
                </c:pt>
                <c:pt idx="2">
                  <c:v>0.46086780411400002</c:v>
                </c:pt>
                <c:pt idx="3">
                  <c:v>0.56592598833899999</c:v>
                </c:pt>
                <c:pt idx="4">
                  <c:v>1.0677515399999999</c:v>
                </c:pt>
                <c:pt idx="5">
                  <c:v>1.58371698822</c:v>
                </c:pt>
                <c:pt idx="6">
                  <c:v>2.33515610748</c:v>
                </c:pt>
                <c:pt idx="7">
                  <c:v>3.3972190753799998</c:v>
                </c:pt>
                <c:pt idx="8">
                  <c:v>4.8111844323700002</c:v>
                </c:pt>
                <c:pt idx="9">
                  <c:v>-0.87568414409799999</c:v>
                </c:pt>
                <c:pt idx="10">
                  <c:v>2.2411278566199999</c:v>
                </c:pt>
                <c:pt idx="11">
                  <c:v>-0.60730767980300004</c:v>
                </c:pt>
                <c:pt idx="12">
                  <c:v>1.49964531757</c:v>
                </c:pt>
                <c:pt idx="13">
                  <c:v>-0.436736990007</c:v>
                </c:pt>
                <c:pt idx="14">
                  <c:v>1.0002054623000001</c:v>
                </c:pt>
                <c:pt idx="15">
                  <c:v>-0.30169866123799999</c:v>
                </c:pt>
                <c:pt idx="16">
                  <c:v>0.64863623059499997</c:v>
                </c:pt>
                <c:pt idx="17">
                  <c:v>-0.211517104879</c:v>
                </c:pt>
                <c:pt idx="18">
                  <c:v>0.43404818178999999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C-4147-ADFA-E812E9326183}"/>
            </c:ext>
          </c:extLst>
        </c:ser>
        <c:ser>
          <c:idx val="1"/>
          <c:order val="1"/>
          <c:tx>
            <c:strRef>
              <c:f>Sheet1!$O$29</c:f>
              <c:strCache>
                <c:ptCount val="1"/>
                <c:pt idx="0">
                  <c:v>MBAR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Sheet1!$M$30:$M$48</c:f>
              <c:numCache>
                <c:formatCode>General</c:formatCode>
                <c:ptCount val="19"/>
                <c:pt idx="0">
                  <c:v>0.72163063003299999</c:v>
                </c:pt>
                <c:pt idx="1">
                  <c:v>0.55798753494300002</c:v>
                </c:pt>
                <c:pt idx="2">
                  <c:v>0.515539439451</c:v>
                </c:pt>
                <c:pt idx="3">
                  <c:v>0.66615038617</c:v>
                </c:pt>
                <c:pt idx="4">
                  <c:v>1.34121432322</c:v>
                </c:pt>
                <c:pt idx="5">
                  <c:v>2.03727555055</c:v>
                </c:pt>
                <c:pt idx="6">
                  <c:v>3.0712602102800002</c:v>
                </c:pt>
                <c:pt idx="7">
                  <c:v>4.6180884772599997</c:v>
                </c:pt>
                <c:pt idx="8">
                  <c:v>6.8262127791399996</c:v>
                </c:pt>
                <c:pt idx="9">
                  <c:v>9.6556350201899995E-4</c:v>
                </c:pt>
                <c:pt idx="10">
                  <c:v>3.8611933925800002</c:v>
                </c:pt>
                <c:pt idx="11">
                  <c:v>2.83589134128E-3</c:v>
                </c:pt>
                <c:pt idx="12">
                  <c:v>2.5067793320799998</c:v>
                </c:pt>
                <c:pt idx="13">
                  <c:v>4.9495786665099996E-3</c:v>
                </c:pt>
                <c:pt idx="14">
                  <c:v>1.6170070187200001</c:v>
                </c:pt>
                <c:pt idx="15">
                  <c:v>-5.5460249053700004E-3</c:v>
                </c:pt>
                <c:pt idx="16">
                  <c:v>1.04547729765</c:v>
                </c:pt>
                <c:pt idx="17">
                  <c:v>4.1310103816399997E-2</c:v>
                </c:pt>
                <c:pt idx="18">
                  <c:v>0.67871242679699995</c:v>
                </c:pt>
              </c:numCache>
            </c:numRef>
          </c:xVal>
          <c:yVal>
            <c:numRef>
              <c:f>Sheet1!$O$30:$O$48</c:f>
              <c:numCache>
                <c:formatCode>General</c:formatCode>
                <c:ptCount val="19"/>
                <c:pt idx="0">
                  <c:v>0.52917801411999998</c:v>
                </c:pt>
                <c:pt idx="1">
                  <c:v>0.87213676709099996</c:v>
                </c:pt>
                <c:pt idx="2">
                  <c:v>1.0467074277299999</c:v>
                </c:pt>
                <c:pt idx="3">
                  <c:v>1.63181012402</c:v>
                </c:pt>
                <c:pt idx="4">
                  <c:v>2.9689254734000001</c:v>
                </c:pt>
                <c:pt idx="5">
                  <c:v>4.1498609993200004</c:v>
                </c:pt>
                <c:pt idx="6">
                  <c:v>5.7521248327699999</c:v>
                </c:pt>
                <c:pt idx="7">
                  <c:v>8.3083923872999996</c:v>
                </c:pt>
                <c:pt idx="8">
                  <c:v>11.1521179773</c:v>
                </c:pt>
                <c:pt idx="9">
                  <c:v>4.4012352558199996</c:v>
                </c:pt>
                <c:pt idx="10">
                  <c:v>7.9971971264399997</c:v>
                </c:pt>
                <c:pt idx="11">
                  <c:v>3.7385243987600001</c:v>
                </c:pt>
                <c:pt idx="12">
                  <c:v>5.7671766478300004</c:v>
                </c:pt>
                <c:pt idx="13">
                  <c:v>2.4301793271199998</c:v>
                </c:pt>
                <c:pt idx="14">
                  <c:v>4.6792382081700001</c:v>
                </c:pt>
                <c:pt idx="15">
                  <c:v>1.8901563348199999</c:v>
                </c:pt>
                <c:pt idx="16">
                  <c:v>3.1866770507700002</c:v>
                </c:pt>
                <c:pt idx="17">
                  <c:v>1.71870189882</c:v>
                </c:pt>
                <c:pt idx="18">
                  <c:v>2.44940482261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C-4147-ADFA-E812E9326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63176"/>
        <c:axId val="675572360"/>
      </c:scatterChart>
      <c:valAx>
        <c:axId val="67556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72360"/>
        <c:crosses val="autoZero"/>
        <c:crossBetween val="midCat"/>
      </c:valAx>
      <c:valAx>
        <c:axId val="6755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= Potoff, Reference = TraPPE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Parity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Sheet1!$Y$30:$Y$31</c:f>
              <c:numCache>
                <c:formatCode>General</c:formatCode>
                <c:ptCount val="2"/>
                <c:pt idx="0">
                  <c:v>0</c:v>
                </c:pt>
                <c:pt idx="1">
                  <c:v>7000</c:v>
                </c:pt>
              </c:numCache>
            </c:numRef>
          </c:xVal>
          <c:yVal>
            <c:numRef>
              <c:f>Sheet1!$Y$30:$Y$31</c:f>
              <c:numCache>
                <c:formatCode>General</c:formatCode>
                <c:ptCount val="2"/>
                <c:pt idx="0">
                  <c:v>0</c:v>
                </c:pt>
                <c:pt idx="1">
                  <c:v>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59-4E07-8BD4-C46D53048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63176"/>
        <c:axId val="675572360"/>
      </c:scatterChart>
      <c:scatterChart>
        <c:scatterStyle val="lineMarker"/>
        <c:varyColors val="0"/>
        <c:ser>
          <c:idx val="0"/>
          <c:order val="0"/>
          <c:tx>
            <c:strRef>
              <c:f>Sheet1!$K$29</c:f>
              <c:strCache>
                <c:ptCount val="1"/>
                <c:pt idx="0">
                  <c:v>PCFR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Sheet1!$J$30:$J$48</c:f>
              <c:numCache>
                <c:formatCode>General</c:formatCode>
                <c:ptCount val="19"/>
                <c:pt idx="0">
                  <c:v>61.570515747899996</c:v>
                </c:pt>
                <c:pt idx="1">
                  <c:v>95.217434415300005</c:v>
                </c:pt>
                <c:pt idx="2">
                  <c:v>131.96590130999999</c:v>
                </c:pt>
                <c:pt idx="3">
                  <c:v>227.351874579</c:v>
                </c:pt>
                <c:pt idx="4">
                  <c:v>572.19370584599994</c:v>
                </c:pt>
                <c:pt idx="5">
                  <c:v>956.03957700000001</c:v>
                </c:pt>
                <c:pt idx="6">
                  <c:v>1572.3436360999999</c:v>
                </c:pt>
                <c:pt idx="7">
                  <c:v>2561.1350629399999</c:v>
                </c:pt>
                <c:pt idx="8">
                  <c:v>4077.1178177299998</c:v>
                </c:pt>
                <c:pt idx="9">
                  <c:v>0.21946857695899999</c:v>
                </c:pt>
                <c:pt idx="10">
                  <c:v>1271.6072774899999</c:v>
                </c:pt>
                <c:pt idx="11">
                  <c:v>0.760162719391</c:v>
                </c:pt>
                <c:pt idx="12">
                  <c:v>905.96588659099996</c:v>
                </c:pt>
                <c:pt idx="13">
                  <c:v>1.45702475247</c:v>
                </c:pt>
                <c:pt idx="14">
                  <c:v>604.54807731899996</c:v>
                </c:pt>
                <c:pt idx="15">
                  <c:v>-1.7061508056400001</c:v>
                </c:pt>
                <c:pt idx="16">
                  <c:v>388.53971833499998</c:v>
                </c:pt>
                <c:pt idx="17">
                  <c:v>12.7283476031</c:v>
                </c:pt>
                <c:pt idx="18">
                  <c:v>242.823831023</c:v>
                </c:pt>
              </c:numCache>
            </c:numRef>
          </c:xVal>
          <c:yVal>
            <c:numRef>
              <c:f>Sheet1!$K$30:$K$48</c:f>
              <c:numCache>
                <c:formatCode>General</c:formatCode>
                <c:ptCount val="19"/>
                <c:pt idx="0">
                  <c:v>61.109914871800001</c:v>
                </c:pt>
                <c:pt idx="1">
                  <c:v>91.186035314799994</c:v>
                </c:pt>
                <c:pt idx="2">
                  <c:v>117.97142604699999</c:v>
                </c:pt>
                <c:pt idx="3">
                  <c:v>193.14635632900001</c:v>
                </c:pt>
                <c:pt idx="4">
                  <c:v>455.52868100400002</c:v>
                </c:pt>
                <c:pt idx="5">
                  <c:v>743.19760153100003</c:v>
                </c:pt>
                <c:pt idx="6">
                  <c:v>1195.4939953200001</c:v>
                </c:pt>
                <c:pt idx="7">
                  <c:v>1884.05862723</c:v>
                </c:pt>
                <c:pt idx="8">
                  <c:v>2873.5983911100002</c:v>
                </c:pt>
                <c:pt idx="9">
                  <c:v>-199.039658914</c:v>
                </c:pt>
                <c:pt idx="10">
                  <c:v>738.07196686700001</c:v>
                </c:pt>
                <c:pt idx="11">
                  <c:v>-162.78949632800001</c:v>
                </c:pt>
                <c:pt idx="12">
                  <c:v>541.98207295600002</c:v>
                </c:pt>
                <c:pt idx="13">
                  <c:v>-128.56397791200001</c:v>
                </c:pt>
                <c:pt idx="14">
                  <c:v>373.94591000000003</c:v>
                </c:pt>
                <c:pt idx="15">
                  <c:v>-92.813170689499998</c:v>
                </c:pt>
                <c:pt idx="16">
                  <c:v>241.05860769700001</c:v>
                </c:pt>
                <c:pt idx="17">
                  <c:v>-65.172121791199999</c:v>
                </c:pt>
                <c:pt idx="18">
                  <c:v>155.290208595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59-4E07-8BD4-C46D5304816B}"/>
            </c:ext>
          </c:extLst>
        </c:ser>
        <c:ser>
          <c:idx val="1"/>
          <c:order val="1"/>
          <c:tx>
            <c:strRef>
              <c:f>Sheet1!$L$29</c:f>
              <c:strCache>
                <c:ptCount val="1"/>
                <c:pt idx="0">
                  <c:v>MBAR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Sheet1!$J$30:$J$48</c:f>
              <c:numCache>
                <c:formatCode>General</c:formatCode>
                <c:ptCount val="19"/>
                <c:pt idx="0">
                  <c:v>61.570515747899996</c:v>
                </c:pt>
                <c:pt idx="1">
                  <c:v>95.217434415300005</c:v>
                </c:pt>
                <c:pt idx="2">
                  <c:v>131.96590130999999</c:v>
                </c:pt>
                <c:pt idx="3">
                  <c:v>227.351874579</c:v>
                </c:pt>
                <c:pt idx="4">
                  <c:v>572.19370584599994</c:v>
                </c:pt>
                <c:pt idx="5">
                  <c:v>956.03957700000001</c:v>
                </c:pt>
                <c:pt idx="6">
                  <c:v>1572.3436360999999</c:v>
                </c:pt>
                <c:pt idx="7">
                  <c:v>2561.1350629399999</c:v>
                </c:pt>
                <c:pt idx="8">
                  <c:v>4077.1178177299998</c:v>
                </c:pt>
                <c:pt idx="9">
                  <c:v>0.21946857695899999</c:v>
                </c:pt>
                <c:pt idx="10">
                  <c:v>1271.6072774899999</c:v>
                </c:pt>
                <c:pt idx="11">
                  <c:v>0.760162719391</c:v>
                </c:pt>
                <c:pt idx="12">
                  <c:v>905.96588659099996</c:v>
                </c:pt>
                <c:pt idx="13">
                  <c:v>1.45702475247</c:v>
                </c:pt>
                <c:pt idx="14">
                  <c:v>604.54807731899996</c:v>
                </c:pt>
                <c:pt idx="15">
                  <c:v>-1.7061508056400001</c:v>
                </c:pt>
                <c:pt idx="16">
                  <c:v>388.53971833499998</c:v>
                </c:pt>
                <c:pt idx="17">
                  <c:v>12.7283476031</c:v>
                </c:pt>
                <c:pt idx="18">
                  <c:v>242.823831023</c:v>
                </c:pt>
              </c:numCache>
            </c:numRef>
          </c:xVal>
          <c:yVal>
            <c:numRef>
              <c:f>Sheet1!$L$30:$L$48</c:f>
              <c:numCache>
                <c:formatCode>General</c:formatCode>
                <c:ptCount val="19"/>
                <c:pt idx="0">
                  <c:v>45.150194428900001</c:v>
                </c:pt>
                <c:pt idx="1">
                  <c:v>148.82523393700001</c:v>
                </c:pt>
                <c:pt idx="2">
                  <c:v>267.93234142400001</c:v>
                </c:pt>
                <c:pt idx="3">
                  <c:v>556.923929423</c:v>
                </c:pt>
                <c:pt idx="4">
                  <c:v>1266.6137242899999</c:v>
                </c:pt>
                <c:pt idx="5">
                  <c:v>1947.4200990300001</c:v>
                </c:pt>
                <c:pt idx="6">
                  <c:v>2944.8227293099999</c:v>
                </c:pt>
                <c:pt idx="7">
                  <c:v>4607.7322174600004</c:v>
                </c:pt>
                <c:pt idx="8">
                  <c:v>6660.8675090999996</c:v>
                </c:pt>
                <c:pt idx="9">
                  <c:v>1000.3825087</c:v>
                </c:pt>
                <c:pt idx="10">
                  <c:v>2633.7178772299999</c:v>
                </c:pt>
                <c:pt idx="11">
                  <c:v>1002.11416146</c:v>
                </c:pt>
                <c:pt idx="12">
                  <c:v>2084.2940732799998</c:v>
                </c:pt>
                <c:pt idx="13">
                  <c:v>715.38037298400002</c:v>
                </c:pt>
                <c:pt idx="14">
                  <c:v>1749.42002682</c:v>
                </c:pt>
                <c:pt idx="15">
                  <c:v>581.47805112200001</c:v>
                </c:pt>
                <c:pt idx="16">
                  <c:v>1184.2921950699999</c:v>
                </c:pt>
                <c:pt idx="17">
                  <c:v>529.56137054299995</c:v>
                </c:pt>
                <c:pt idx="18">
                  <c:v>876.326761186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59-4E07-8BD4-C46D5304816B}"/>
            </c:ext>
          </c:extLst>
        </c:ser>
        <c:ser>
          <c:idx val="3"/>
          <c:order val="3"/>
          <c:tx>
            <c:v>CS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Sheet1!$E$53:$E$71</c:f>
              <c:numCache>
                <c:formatCode>General</c:formatCode>
                <c:ptCount val="19"/>
                <c:pt idx="0">
                  <c:v>61.570515747899996</c:v>
                </c:pt>
                <c:pt idx="1">
                  <c:v>95.217434415300005</c:v>
                </c:pt>
                <c:pt idx="2">
                  <c:v>131.96590130999999</c:v>
                </c:pt>
                <c:pt idx="3">
                  <c:v>227.351874579</c:v>
                </c:pt>
                <c:pt idx="4">
                  <c:v>572.19370584599994</c:v>
                </c:pt>
                <c:pt idx="5">
                  <c:v>956.03957700000001</c:v>
                </c:pt>
                <c:pt idx="6">
                  <c:v>1572.3436360999999</c:v>
                </c:pt>
                <c:pt idx="7">
                  <c:v>2561.1350629399999</c:v>
                </c:pt>
                <c:pt idx="8">
                  <c:v>4077.1178177299998</c:v>
                </c:pt>
                <c:pt idx="9">
                  <c:v>0.21946857695899999</c:v>
                </c:pt>
                <c:pt idx="10">
                  <c:v>1271.6072774899999</c:v>
                </c:pt>
                <c:pt idx="11">
                  <c:v>0.760162719391</c:v>
                </c:pt>
                <c:pt idx="12">
                  <c:v>905.96588659099996</c:v>
                </c:pt>
                <c:pt idx="13">
                  <c:v>1.45702475247</c:v>
                </c:pt>
                <c:pt idx="14">
                  <c:v>604.54807731899996</c:v>
                </c:pt>
                <c:pt idx="15">
                  <c:v>-1.7061508056400001</c:v>
                </c:pt>
                <c:pt idx="16">
                  <c:v>388.53971833499998</c:v>
                </c:pt>
                <c:pt idx="17">
                  <c:v>12.7283476031</c:v>
                </c:pt>
                <c:pt idx="18">
                  <c:v>242.823831023</c:v>
                </c:pt>
              </c:numCache>
            </c:numRef>
          </c:xVal>
          <c:yVal>
            <c:numRef>
              <c:f>Sheet1!$D$75:$D$93</c:f>
              <c:numCache>
                <c:formatCode>General</c:formatCode>
                <c:ptCount val="19"/>
                <c:pt idx="0">
                  <c:v>57.102697323662795</c:v>
                </c:pt>
                <c:pt idx="1">
                  <c:v>79.967198966414259</c:v>
                </c:pt>
                <c:pt idx="2">
                  <c:v>100.92154142575096</c:v>
                </c:pt>
                <c:pt idx="3">
                  <c:v>191.96661929756399</c:v>
                </c:pt>
                <c:pt idx="4">
                  <c:v>535.59716729455295</c:v>
                </c:pt>
                <c:pt idx="5">
                  <c:v>917.34607013377183</c:v>
                </c:pt>
                <c:pt idx="6">
                  <c:v>1529.5864447299346</c:v>
                </c:pt>
                <c:pt idx="7">
                  <c:v>2454.7200487082491</c:v>
                </c:pt>
                <c:pt idx="8">
                  <c:v>3833.3997708519714</c:v>
                </c:pt>
                <c:pt idx="9">
                  <c:v>-77.622533985483827</c:v>
                </c:pt>
                <c:pt idx="10">
                  <c:v>1162.791441664368</c:v>
                </c:pt>
                <c:pt idx="11">
                  <c:v>-64.217633118898746</c:v>
                </c:pt>
                <c:pt idx="12">
                  <c:v>828.1238088100406</c:v>
                </c:pt>
                <c:pt idx="13">
                  <c:v>-66.84770146580388</c:v>
                </c:pt>
                <c:pt idx="14">
                  <c:v>541.80698202135238</c:v>
                </c:pt>
                <c:pt idx="15">
                  <c:v>-64.73453777396368</c:v>
                </c:pt>
                <c:pt idx="16">
                  <c:v>340.00844685343696</c:v>
                </c:pt>
                <c:pt idx="17">
                  <c:v>-56.211882122113707</c:v>
                </c:pt>
                <c:pt idx="18">
                  <c:v>191.71797565637016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59-4E07-8BD4-C46D53048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63176"/>
        <c:axId val="675572360"/>
      </c:scatterChart>
      <c:valAx>
        <c:axId val="675563176"/>
        <c:scaling>
          <c:orientation val="minMax"/>
          <c:max val="4500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Direct Simulation 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72360"/>
        <c:crosses val="autoZero"/>
        <c:crossBetween val="midCat"/>
      </c:valAx>
      <c:valAx>
        <c:axId val="675572360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= Potoff, Reference = TraPPE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Parity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Sheet1!$Z$30:$Z$31</c:f>
              <c:numCache>
                <c:formatCode>General</c:formatCode>
                <c:ptCount val="2"/>
                <c:pt idx="0">
                  <c:v>-1</c:v>
                </c:pt>
                <c:pt idx="1">
                  <c:v>7</c:v>
                </c:pt>
              </c:numCache>
            </c:numRef>
          </c:xVal>
          <c:yVal>
            <c:numRef>
              <c:f>Sheet1!$Z$30:$Z$31</c:f>
              <c:numCache>
                <c:formatCode>General</c:formatCode>
                <c:ptCount val="2"/>
                <c:pt idx="0">
                  <c:v>-1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6-4137-9CB2-ECF8FA66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63176"/>
        <c:axId val="675572360"/>
      </c:scatterChart>
      <c:scatterChart>
        <c:scatterStyle val="lineMarker"/>
        <c:varyColors val="0"/>
        <c:ser>
          <c:idx val="0"/>
          <c:order val="0"/>
          <c:tx>
            <c:strRef>
              <c:f>Sheet1!$N$29</c:f>
              <c:strCache>
                <c:ptCount val="1"/>
                <c:pt idx="0">
                  <c:v>PCFR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Sheet1!$M$30:$M$48</c:f>
              <c:numCache>
                <c:formatCode>General</c:formatCode>
                <c:ptCount val="19"/>
                <c:pt idx="0">
                  <c:v>0.72163063003299999</c:v>
                </c:pt>
                <c:pt idx="1">
                  <c:v>0.55798753494300002</c:v>
                </c:pt>
                <c:pt idx="2">
                  <c:v>0.515539439451</c:v>
                </c:pt>
                <c:pt idx="3">
                  <c:v>0.66615038617</c:v>
                </c:pt>
                <c:pt idx="4">
                  <c:v>1.34121432322</c:v>
                </c:pt>
                <c:pt idx="5">
                  <c:v>2.03727555055</c:v>
                </c:pt>
                <c:pt idx="6">
                  <c:v>3.0712602102800002</c:v>
                </c:pt>
                <c:pt idx="7">
                  <c:v>4.6180884772599997</c:v>
                </c:pt>
                <c:pt idx="8">
                  <c:v>6.8262127791399996</c:v>
                </c:pt>
                <c:pt idx="9">
                  <c:v>9.6556350201899995E-4</c:v>
                </c:pt>
                <c:pt idx="10">
                  <c:v>3.8611933925800002</c:v>
                </c:pt>
                <c:pt idx="11">
                  <c:v>2.83589134128E-3</c:v>
                </c:pt>
                <c:pt idx="12">
                  <c:v>2.5067793320799998</c:v>
                </c:pt>
                <c:pt idx="13">
                  <c:v>4.9495786665099996E-3</c:v>
                </c:pt>
                <c:pt idx="14">
                  <c:v>1.6170070187200001</c:v>
                </c:pt>
                <c:pt idx="15">
                  <c:v>-5.5460249053700004E-3</c:v>
                </c:pt>
                <c:pt idx="16">
                  <c:v>1.04547729765</c:v>
                </c:pt>
                <c:pt idx="17">
                  <c:v>4.1310103816399997E-2</c:v>
                </c:pt>
                <c:pt idx="18">
                  <c:v>0.67871242679699995</c:v>
                </c:pt>
              </c:numCache>
            </c:numRef>
          </c:xVal>
          <c:yVal>
            <c:numRef>
              <c:f>Sheet1!$N$30:$N$48</c:f>
              <c:numCache>
                <c:formatCode>General</c:formatCode>
                <c:ptCount val="19"/>
                <c:pt idx="0">
                  <c:v>0.71623117403299996</c:v>
                </c:pt>
                <c:pt idx="1">
                  <c:v>0.53436219962499998</c:v>
                </c:pt>
                <c:pt idx="2">
                  <c:v>0.46086780411400002</c:v>
                </c:pt>
                <c:pt idx="3">
                  <c:v>0.56592598833899999</c:v>
                </c:pt>
                <c:pt idx="4">
                  <c:v>1.0677515399999999</c:v>
                </c:pt>
                <c:pt idx="5">
                  <c:v>1.58371698822</c:v>
                </c:pt>
                <c:pt idx="6">
                  <c:v>2.33515610748</c:v>
                </c:pt>
                <c:pt idx="7">
                  <c:v>3.3972190753799998</c:v>
                </c:pt>
                <c:pt idx="8">
                  <c:v>4.8111844323700002</c:v>
                </c:pt>
                <c:pt idx="9">
                  <c:v>-0.87568414409799999</c:v>
                </c:pt>
                <c:pt idx="10">
                  <c:v>2.2411278566199999</c:v>
                </c:pt>
                <c:pt idx="11">
                  <c:v>-0.60730767980300004</c:v>
                </c:pt>
                <c:pt idx="12">
                  <c:v>1.49964531757</c:v>
                </c:pt>
                <c:pt idx="13">
                  <c:v>-0.436736990007</c:v>
                </c:pt>
                <c:pt idx="14">
                  <c:v>1.0002054623000001</c:v>
                </c:pt>
                <c:pt idx="15">
                  <c:v>-0.30169866123799999</c:v>
                </c:pt>
                <c:pt idx="16">
                  <c:v>0.64863623059499997</c:v>
                </c:pt>
                <c:pt idx="17">
                  <c:v>-0.211517104879</c:v>
                </c:pt>
                <c:pt idx="18">
                  <c:v>0.43404818178999999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6-4137-9CB2-ECF8FA6659A6}"/>
            </c:ext>
          </c:extLst>
        </c:ser>
        <c:ser>
          <c:idx val="1"/>
          <c:order val="1"/>
          <c:tx>
            <c:strRef>
              <c:f>Sheet1!$O$29</c:f>
              <c:strCache>
                <c:ptCount val="1"/>
                <c:pt idx="0">
                  <c:v>MBAR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Sheet1!$M$30:$M$48</c:f>
              <c:numCache>
                <c:formatCode>General</c:formatCode>
                <c:ptCount val="19"/>
                <c:pt idx="0">
                  <c:v>0.72163063003299999</c:v>
                </c:pt>
                <c:pt idx="1">
                  <c:v>0.55798753494300002</c:v>
                </c:pt>
                <c:pt idx="2">
                  <c:v>0.515539439451</c:v>
                </c:pt>
                <c:pt idx="3">
                  <c:v>0.66615038617</c:v>
                </c:pt>
                <c:pt idx="4">
                  <c:v>1.34121432322</c:v>
                </c:pt>
                <c:pt idx="5">
                  <c:v>2.03727555055</c:v>
                </c:pt>
                <c:pt idx="6">
                  <c:v>3.0712602102800002</c:v>
                </c:pt>
                <c:pt idx="7">
                  <c:v>4.6180884772599997</c:v>
                </c:pt>
                <c:pt idx="8">
                  <c:v>6.8262127791399996</c:v>
                </c:pt>
                <c:pt idx="9">
                  <c:v>9.6556350201899995E-4</c:v>
                </c:pt>
                <c:pt idx="10">
                  <c:v>3.8611933925800002</c:v>
                </c:pt>
                <c:pt idx="11">
                  <c:v>2.83589134128E-3</c:v>
                </c:pt>
                <c:pt idx="12">
                  <c:v>2.5067793320799998</c:v>
                </c:pt>
                <c:pt idx="13">
                  <c:v>4.9495786665099996E-3</c:v>
                </c:pt>
                <c:pt idx="14">
                  <c:v>1.6170070187200001</c:v>
                </c:pt>
                <c:pt idx="15">
                  <c:v>-5.5460249053700004E-3</c:v>
                </c:pt>
                <c:pt idx="16">
                  <c:v>1.04547729765</c:v>
                </c:pt>
                <c:pt idx="17">
                  <c:v>4.1310103816399997E-2</c:v>
                </c:pt>
                <c:pt idx="18">
                  <c:v>0.67871242679699995</c:v>
                </c:pt>
              </c:numCache>
            </c:numRef>
          </c:xVal>
          <c:yVal>
            <c:numRef>
              <c:f>Sheet1!$O$30:$O$48</c:f>
              <c:numCache>
                <c:formatCode>General</c:formatCode>
                <c:ptCount val="19"/>
                <c:pt idx="0">
                  <c:v>0.52917801411999998</c:v>
                </c:pt>
                <c:pt idx="1">
                  <c:v>0.87213676709099996</c:v>
                </c:pt>
                <c:pt idx="2">
                  <c:v>1.0467074277299999</c:v>
                </c:pt>
                <c:pt idx="3">
                  <c:v>1.63181012402</c:v>
                </c:pt>
                <c:pt idx="4">
                  <c:v>2.9689254734000001</c:v>
                </c:pt>
                <c:pt idx="5">
                  <c:v>4.1498609993200004</c:v>
                </c:pt>
                <c:pt idx="6">
                  <c:v>5.7521248327699999</c:v>
                </c:pt>
                <c:pt idx="7">
                  <c:v>8.3083923872999996</c:v>
                </c:pt>
                <c:pt idx="8">
                  <c:v>11.1521179773</c:v>
                </c:pt>
                <c:pt idx="9">
                  <c:v>4.4012352558199996</c:v>
                </c:pt>
                <c:pt idx="10">
                  <c:v>7.9971971264399997</c:v>
                </c:pt>
                <c:pt idx="11">
                  <c:v>3.7385243987600001</c:v>
                </c:pt>
                <c:pt idx="12">
                  <c:v>5.7671766478300004</c:v>
                </c:pt>
                <c:pt idx="13">
                  <c:v>2.4301793271199998</c:v>
                </c:pt>
                <c:pt idx="14">
                  <c:v>4.6792382081700001</c:v>
                </c:pt>
                <c:pt idx="15">
                  <c:v>1.8901563348199999</c:v>
                </c:pt>
                <c:pt idx="16">
                  <c:v>3.1866770507700002</c:v>
                </c:pt>
                <c:pt idx="17">
                  <c:v>1.71870189882</c:v>
                </c:pt>
                <c:pt idx="18">
                  <c:v>2.44940482261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B6-4137-9CB2-ECF8FA6659A6}"/>
            </c:ext>
          </c:extLst>
        </c:ser>
        <c:ser>
          <c:idx val="3"/>
          <c:order val="3"/>
          <c:tx>
            <c:v>CS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Sheet1!$H$53:$H$71</c:f>
              <c:numCache>
                <c:formatCode>General</c:formatCode>
                <c:ptCount val="19"/>
                <c:pt idx="0">
                  <c:v>0.72163063003299999</c:v>
                </c:pt>
                <c:pt idx="1">
                  <c:v>0.55798753494300002</c:v>
                </c:pt>
                <c:pt idx="2">
                  <c:v>0.515539439451</c:v>
                </c:pt>
                <c:pt idx="3">
                  <c:v>0.66615038617</c:v>
                </c:pt>
                <c:pt idx="4">
                  <c:v>1.34121432322</c:v>
                </c:pt>
                <c:pt idx="5">
                  <c:v>2.03727555055</c:v>
                </c:pt>
                <c:pt idx="6">
                  <c:v>3.0712602102800002</c:v>
                </c:pt>
                <c:pt idx="7">
                  <c:v>4.6180884772599997</c:v>
                </c:pt>
                <c:pt idx="8">
                  <c:v>6.8262127791399996</c:v>
                </c:pt>
                <c:pt idx="9">
                  <c:v>9.6556350201899995E-4</c:v>
                </c:pt>
                <c:pt idx="10">
                  <c:v>3.8611933925800002</c:v>
                </c:pt>
                <c:pt idx="11">
                  <c:v>2.83589134128E-3</c:v>
                </c:pt>
                <c:pt idx="12">
                  <c:v>2.5067793320799998</c:v>
                </c:pt>
                <c:pt idx="13">
                  <c:v>4.9495786665099996E-3</c:v>
                </c:pt>
                <c:pt idx="14">
                  <c:v>1.6170070187200001</c:v>
                </c:pt>
                <c:pt idx="15">
                  <c:v>-5.5460249053700004E-3</c:v>
                </c:pt>
                <c:pt idx="16">
                  <c:v>1.04547729765</c:v>
                </c:pt>
                <c:pt idx="17">
                  <c:v>4.1310103816399997E-2</c:v>
                </c:pt>
                <c:pt idx="18">
                  <c:v>0.67871242679699995</c:v>
                </c:pt>
              </c:numCache>
            </c:numRef>
          </c:xVal>
          <c:yVal>
            <c:numRef>
              <c:f>Sheet1!$C$75:$C$93</c:f>
              <c:numCache>
                <c:formatCode>General</c:formatCode>
                <c:ptCount val="19"/>
                <c:pt idx="0">
                  <c:v>0.66926604310094118</c:v>
                </c:pt>
                <c:pt idx="1">
                  <c:v>0.46861901396012973</c:v>
                </c:pt>
                <c:pt idx="2">
                  <c:v>0.39426120216410732</c:v>
                </c:pt>
                <c:pt idx="3">
                  <c:v>0.5624701261566627</c:v>
                </c:pt>
                <c:pt idx="4">
                  <c:v>1.2554325308253684</c:v>
                </c:pt>
                <c:pt idx="5">
                  <c:v>1.9548215001051219</c:v>
                </c:pt>
                <c:pt idx="6">
                  <c:v>2.9877425506722308</c:v>
                </c:pt>
                <c:pt idx="7">
                  <c:v>4.4262071672293937</c:v>
                </c:pt>
                <c:pt idx="8">
                  <c:v>6.4181619647061989</c:v>
                </c:pt>
                <c:pt idx="9">
                  <c:v>-0.3415044048173328</c:v>
                </c:pt>
                <c:pt idx="10">
                  <c:v>3.5307777102106113</c:v>
                </c:pt>
                <c:pt idx="11">
                  <c:v>-0.23957269288995886</c:v>
                </c:pt>
                <c:pt idx="12">
                  <c:v>2.2913927323865222</c:v>
                </c:pt>
                <c:pt idx="13">
                  <c:v>-0.22708465077127271</c:v>
                </c:pt>
                <c:pt idx="14">
                  <c:v>1.449191099251061</c:v>
                </c:pt>
                <c:pt idx="15">
                  <c:v>-0.21042650951112862</c:v>
                </c:pt>
                <c:pt idx="16">
                  <c:v>0.91489002390328944</c:v>
                </c:pt>
                <c:pt idx="17">
                  <c:v>-0.18243677487400412</c:v>
                </c:pt>
                <c:pt idx="18">
                  <c:v>0.53586738982844362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B6-4137-9CB2-ECF8FA6659A6}"/>
            </c:ext>
          </c:extLst>
        </c:ser>
        <c:ser>
          <c:idx val="4"/>
          <c:order val="4"/>
          <c:tx>
            <c:strRef>
              <c:f>Sheet1!$P$29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Sheet1!$M$30:$M$48</c:f>
              <c:numCache>
                <c:formatCode>General</c:formatCode>
                <c:ptCount val="19"/>
                <c:pt idx="0">
                  <c:v>0.72163063003299999</c:v>
                </c:pt>
                <c:pt idx="1">
                  <c:v>0.55798753494300002</c:v>
                </c:pt>
                <c:pt idx="2">
                  <c:v>0.515539439451</c:v>
                </c:pt>
                <c:pt idx="3">
                  <c:v>0.66615038617</c:v>
                </c:pt>
                <c:pt idx="4">
                  <c:v>1.34121432322</c:v>
                </c:pt>
                <c:pt idx="5">
                  <c:v>2.03727555055</c:v>
                </c:pt>
                <c:pt idx="6">
                  <c:v>3.0712602102800002</c:v>
                </c:pt>
                <c:pt idx="7">
                  <c:v>4.6180884772599997</c:v>
                </c:pt>
                <c:pt idx="8">
                  <c:v>6.8262127791399996</c:v>
                </c:pt>
                <c:pt idx="9">
                  <c:v>9.6556350201899995E-4</c:v>
                </c:pt>
                <c:pt idx="10">
                  <c:v>3.8611933925800002</c:v>
                </c:pt>
                <c:pt idx="11">
                  <c:v>2.83589134128E-3</c:v>
                </c:pt>
                <c:pt idx="12">
                  <c:v>2.5067793320799998</c:v>
                </c:pt>
                <c:pt idx="13">
                  <c:v>4.9495786665099996E-3</c:v>
                </c:pt>
                <c:pt idx="14">
                  <c:v>1.6170070187200001</c:v>
                </c:pt>
                <c:pt idx="15">
                  <c:v>-5.5460249053700004E-3</c:v>
                </c:pt>
                <c:pt idx="16">
                  <c:v>1.04547729765</c:v>
                </c:pt>
                <c:pt idx="17">
                  <c:v>4.1310103816399997E-2</c:v>
                </c:pt>
                <c:pt idx="18">
                  <c:v>0.67871242679699995</c:v>
                </c:pt>
              </c:numCache>
            </c:numRef>
          </c:xVal>
          <c:yVal>
            <c:numRef>
              <c:f>Sheet1!$P$30:$P$48</c:f>
              <c:numCache>
                <c:formatCode>General</c:formatCode>
                <c:ptCount val="19"/>
                <c:pt idx="0">
                  <c:v>0.62270459407649992</c:v>
                </c:pt>
                <c:pt idx="1">
                  <c:v>0.70324948335799997</c:v>
                </c:pt>
                <c:pt idx="2">
                  <c:v>0.75378761592199994</c:v>
                </c:pt>
                <c:pt idx="3">
                  <c:v>1.0988680561795001</c:v>
                </c:pt>
                <c:pt idx="4">
                  <c:v>2.0183385067000001</c:v>
                </c:pt>
                <c:pt idx="5">
                  <c:v>2.8667889937700002</c:v>
                </c:pt>
                <c:pt idx="6">
                  <c:v>4.0436404701250002</c:v>
                </c:pt>
                <c:pt idx="7">
                  <c:v>5.8528057313400002</c:v>
                </c:pt>
                <c:pt idx="8">
                  <c:v>7.9816512048349999</c:v>
                </c:pt>
                <c:pt idx="9">
                  <c:v>1.7627755558609999</c:v>
                </c:pt>
                <c:pt idx="10">
                  <c:v>5.11916249153</c:v>
                </c:pt>
                <c:pt idx="11">
                  <c:v>1.5656083594785</c:v>
                </c:pt>
                <c:pt idx="12">
                  <c:v>3.6334109827000001</c:v>
                </c:pt>
                <c:pt idx="13">
                  <c:v>0.99672116855649995</c:v>
                </c:pt>
                <c:pt idx="14">
                  <c:v>2.8397218352350002</c:v>
                </c:pt>
                <c:pt idx="15">
                  <c:v>0.79422883679099998</c:v>
                </c:pt>
                <c:pt idx="16">
                  <c:v>1.9176566406825</c:v>
                </c:pt>
                <c:pt idx="17">
                  <c:v>0.75359239697050007</c:v>
                </c:pt>
                <c:pt idx="18">
                  <c:v>1.4417265022000001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B-4CD9-BE7D-36E54AA2A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63176"/>
        <c:axId val="675572360"/>
      </c:scatterChart>
      <c:valAx>
        <c:axId val="67556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Direct Simulation Compressibility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72360"/>
        <c:crosses val="autoZero"/>
        <c:crossBetween val="midCat"/>
      </c:valAx>
      <c:valAx>
        <c:axId val="6755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Compressibility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Sheet1!$R$29</c:f>
              <c:strCache>
                <c:ptCount val="1"/>
                <c:pt idx="0">
                  <c:v>Dev_U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Sheet1!$Q$30:$Q$48</c:f>
              <c:numCache>
                <c:formatCode>General</c:formatCode>
                <c:ptCount val="19"/>
                <c:pt idx="0">
                  <c:v>1.96345649764</c:v>
                </c:pt>
                <c:pt idx="1">
                  <c:v>5.9582643280000003</c:v>
                </c:pt>
                <c:pt idx="2">
                  <c:v>4.6460232923199998</c:v>
                </c:pt>
                <c:pt idx="3">
                  <c:v>2.2030076941300001</c:v>
                </c:pt>
                <c:pt idx="4">
                  <c:v>1.0190570223099999</c:v>
                </c:pt>
                <c:pt idx="5">
                  <c:v>1.7530433060799999</c:v>
                </c:pt>
                <c:pt idx="6">
                  <c:v>1.00554620632</c:v>
                </c:pt>
                <c:pt idx="7">
                  <c:v>1.6596954449800001</c:v>
                </c:pt>
                <c:pt idx="8">
                  <c:v>1.00000773903</c:v>
                </c:pt>
                <c:pt idx="9">
                  <c:v>1.0185945091099999</c:v>
                </c:pt>
                <c:pt idx="10">
                  <c:v>1.0000068417100001</c:v>
                </c:pt>
                <c:pt idx="11">
                  <c:v>2.1375607311699998</c:v>
                </c:pt>
                <c:pt idx="12">
                  <c:v>1.00443716822</c:v>
                </c:pt>
                <c:pt idx="13">
                  <c:v>2.9827706599099999</c:v>
                </c:pt>
                <c:pt idx="14">
                  <c:v>1.0147449455099999</c:v>
                </c:pt>
                <c:pt idx="15">
                  <c:v>1.15123546707</c:v>
                </c:pt>
                <c:pt idx="16">
                  <c:v>1.22765515919</c:v>
                </c:pt>
                <c:pt idx="17">
                  <c:v>1.61694521688</c:v>
                </c:pt>
                <c:pt idx="18">
                  <c:v>5.2921604110300002</c:v>
                </c:pt>
              </c:numCache>
            </c:numRef>
          </c:xVal>
          <c:yVal>
            <c:numRef>
              <c:f>Sheet1!$R$30:$R$48</c:f>
              <c:numCache>
                <c:formatCode>General</c:formatCode>
                <c:ptCount val="19"/>
                <c:pt idx="0">
                  <c:v>0.68257097372006714</c:v>
                </c:pt>
                <c:pt idx="1">
                  <c:v>-4.9827399274652624</c:v>
                </c:pt>
                <c:pt idx="2">
                  <c:v>-4.3473162505859024</c:v>
                </c:pt>
                <c:pt idx="3">
                  <c:v>-5.3931593497329624</c:v>
                </c:pt>
                <c:pt idx="4">
                  <c:v>-7.129728307692222</c:v>
                </c:pt>
                <c:pt idx="5">
                  <c:v>-8.8625198775489054</c:v>
                </c:pt>
                <c:pt idx="6">
                  <c:v>-10.390263498230155</c:v>
                </c:pt>
                <c:pt idx="7">
                  <c:v>-12.475963518363091</c:v>
                </c:pt>
                <c:pt idx="8">
                  <c:v>-15.016147180898248</c:v>
                </c:pt>
                <c:pt idx="9">
                  <c:v>-5.7595495893015487</c:v>
                </c:pt>
                <c:pt idx="10">
                  <c:v>-7.4902368736804794</c:v>
                </c:pt>
                <c:pt idx="11">
                  <c:v>-6.1428350913298404</c:v>
                </c:pt>
                <c:pt idx="12">
                  <c:v>-7.8225985629730683</c:v>
                </c:pt>
                <c:pt idx="13">
                  <c:v>-6.0876441383675672</c:v>
                </c:pt>
                <c:pt idx="14">
                  <c:v>-7.9772059310336845</c:v>
                </c:pt>
                <c:pt idx="15">
                  <c:v>-5.9407851275805017</c:v>
                </c:pt>
                <c:pt idx="16">
                  <c:v>-7.4409157688282406</c:v>
                </c:pt>
                <c:pt idx="17">
                  <c:v>-5.684086846901697</c:v>
                </c:pt>
                <c:pt idx="18">
                  <c:v>-6.928522925541694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D-4ED9-BE1A-C13D8DAA3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02568"/>
        <c:axId val="482925200"/>
      </c:scatterChart>
      <c:valAx>
        <c:axId val="48290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25200"/>
        <c:crosses val="autoZero"/>
        <c:crossBetween val="midCat"/>
      </c:valAx>
      <c:valAx>
        <c:axId val="4829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0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12</xdr:row>
      <xdr:rowOff>128587</xdr:rowOff>
    </xdr:from>
    <xdr:to>
      <xdr:col>16</xdr:col>
      <xdr:colOff>428625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AB56F3-70BD-491E-A283-D8815A776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12</xdr:row>
      <xdr:rowOff>166687</xdr:rowOff>
    </xdr:from>
    <xdr:to>
      <xdr:col>8</xdr:col>
      <xdr:colOff>428625</xdr:colOff>
      <xdr:row>27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40B34B-0D6A-4E1B-96AF-8EE287CA3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542925</xdr:colOff>
      <xdr:row>12</xdr:row>
      <xdr:rowOff>128587</xdr:rowOff>
    </xdr:from>
    <xdr:to>
      <xdr:col>24</xdr:col>
      <xdr:colOff>238125</xdr:colOff>
      <xdr:row>27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870C97-E842-4DEA-9AA6-BB27C5986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247650</xdr:colOff>
      <xdr:row>50</xdr:row>
      <xdr:rowOff>114300</xdr:rowOff>
    </xdr:from>
    <xdr:to>
      <xdr:col>17</xdr:col>
      <xdr:colOff>552450</xdr:colOff>
      <xdr:row>65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853A5E-A702-4820-9700-15B6175F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247650</xdr:colOff>
      <xdr:row>65</xdr:row>
      <xdr:rowOff>23813</xdr:rowOff>
    </xdr:from>
    <xdr:to>
      <xdr:col>17</xdr:col>
      <xdr:colOff>552450</xdr:colOff>
      <xdr:row>79</xdr:row>
      <xdr:rowOff>100013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1CBB23-20F3-4B69-B7EA-B3D636C70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257175</xdr:colOff>
      <xdr:row>79</xdr:row>
      <xdr:rowOff>109538</xdr:rowOff>
    </xdr:from>
    <xdr:to>
      <xdr:col>17</xdr:col>
      <xdr:colOff>561975</xdr:colOff>
      <xdr:row>93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8070CF-654B-4151-B8C5-CC8AF9626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552450</xdr:colOff>
      <xdr:row>65</xdr:row>
      <xdr:rowOff>0</xdr:rowOff>
    </xdr:from>
    <xdr:to>
      <xdr:col>25</xdr:col>
      <xdr:colOff>247650</xdr:colOff>
      <xdr:row>79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9733D33-A083-49EA-878E-F6A5B3336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9525</xdr:colOff>
      <xdr:row>79</xdr:row>
      <xdr:rowOff>142875</xdr:rowOff>
    </xdr:from>
    <xdr:to>
      <xdr:col>25</xdr:col>
      <xdr:colOff>314325</xdr:colOff>
      <xdr:row>94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DC490DC-D263-4D87-B87B-CBBDECEC8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9525</xdr:colOff>
      <xdr:row>32</xdr:row>
      <xdr:rowOff>71437</xdr:rowOff>
    </xdr:from>
    <xdr:to>
      <xdr:col>16</xdr:col>
      <xdr:colOff>314325</xdr:colOff>
      <xdr:row>46</xdr:row>
      <xdr:rowOff>147637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6C5EB1D-ABB8-4E2A-B59F-70BD6B0DD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7"/>
  <sheetViews>
    <sheetView tabSelected="1" workbookViewId="0">
      <selection activeCell="I10" sqref="I10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26</v>
      </c>
      <c r="J1" t="s">
        <v>13</v>
      </c>
      <c r="K1" t="s">
        <v>14</v>
      </c>
      <c r="L1" t="s">
        <v>15</v>
      </c>
      <c r="N1" t="s">
        <v>13</v>
      </c>
      <c r="O1" t="s">
        <v>16</v>
      </c>
      <c r="P1" t="s">
        <v>17</v>
      </c>
      <c r="Q1" t="s">
        <v>18</v>
      </c>
      <c r="R1" t="s">
        <v>27</v>
      </c>
      <c r="S1" t="s">
        <v>0</v>
      </c>
      <c r="T1" t="s">
        <v>1</v>
      </c>
      <c r="U1" t="s">
        <v>2</v>
      </c>
      <c r="V1" t="s">
        <v>3</v>
      </c>
      <c r="AA1" t="s">
        <v>31</v>
      </c>
      <c r="AB1" t="s">
        <v>0</v>
      </c>
      <c r="AC1" t="s">
        <v>1</v>
      </c>
      <c r="AD1" t="s">
        <v>2</v>
      </c>
      <c r="AE1" t="s">
        <v>3</v>
      </c>
      <c r="AI1" t="s">
        <v>34</v>
      </c>
      <c r="AJ1" t="s">
        <v>0</v>
      </c>
      <c r="AK1" t="s">
        <v>1</v>
      </c>
      <c r="AL1" t="s">
        <v>2</v>
      </c>
      <c r="AM1" t="s">
        <v>3</v>
      </c>
    </row>
    <row r="2" spans="1:42" x14ac:dyDescent="0.25">
      <c r="A2">
        <v>276.77802362400001</v>
      </c>
      <c r="B2">
        <v>428.57606959499998</v>
      </c>
      <c r="C2">
        <v>23.6231612787</v>
      </c>
      <c r="D2">
        <v>43.598459299399998</v>
      </c>
      <c r="F2">
        <f>1000/A2</f>
        <v>3.6130036153393785</v>
      </c>
      <c r="G2">
        <f>LN(C2)</f>
        <v>3.1622276408779202</v>
      </c>
      <c r="J2">
        <v>160</v>
      </c>
      <c r="K2">
        <v>571.36699999999996</v>
      </c>
      <c r="L2">
        <v>0.47599999999999998</v>
      </c>
      <c r="N2">
        <v>160</v>
      </c>
      <c r="O2">
        <v>0.02</v>
      </c>
      <c r="P2">
        <v>6.25</v>
      </c>
      <c r="Q2">
        <f>LN(O2*10)</f>
        <v>-1.6094379124341003</v>
      </c>
      <c r="S2">
        <v>211.35740363400001</v>
      </c>
      <c r="T2">
        <v>428.57606959499998</v>
      </c>
      <c r="U2">
        <v>10.079942004299999</v>
      </c>
      <c r="V2">
        <v>30.207053436399999</v>
      </c>
      <c r="X2">
        <f>1000/S2</f>
        <v>4.7313223137982146</v>
      </c>
      <c r="Y2">
        <f>LN(U2)</f>
        <v>2.3105475090850041</v>
      </c>
      <c r="AB2">
        <v>272.29509030999998</v>
      </c>
      <c r="AC2">
        <v>428.57606959499998</v>
      </c>
      <c r="AD2" s="2">
        <v>15.9078427</v>
      </c>
      <c r="AE2">
        <v>25.926513459999999</v>
      </c>
      <c r="AG2">
        <f>1000/AB2</f>
        <v>3.6724863414229367</v>
      </c>
      <c r="AH2">
        <f>LN(AD2)</f>
        <v>2.7668122391899437</v>
      </c>
      <c r="AJ2">
        <v>272.90625767</v>
      </c>
      <c r="AK2">
        <v>428.57606959499998</v>
      </c>
      <c r="AL2">
        <v>19.530582030000001</v>
      </c>
      <c r="AM2">
        <v>33.995054140000001</v>
      </c>
      <c r="AO2">
        <f>1000/AJ2</f>
        <v>3.6642618917489478</v>
      </c>
      <c r="AP2">
        <f>LN(AL2)</f>
        <v>2.9719815462878394</v>
      </c>
    </row>
    <row r="3" spans="1:42" x14ac:dyDescent="0.25">
      <c r="A3">
        <v>251.33290034699999</v>
      </c>
      <c r="B3">
        <v>471.421214099</v>
      </c>
      <c r="C3">
        <v>12.0204116501</v>
      </c>
      <c r="D3">
        <v>21.135191453000001</v>
      </c>
      <c r="F3">
        <f t="shared" ref="F3:F6" si="0">1000/A3</f>
        <v>3.9787866953326088</v>
      </c>
      <c r="G3">
        <f t="shared" ref="G3:G6" si="1">LN(C3)</f>
        <v>2.4866061756171489</v>
      </c>
      <c r="J3">
        <v>170</v>
      </c>
      <c r="K3">
        <v>560.45100000000002</v>
      </c>
      <c r="L3">
        <v>0.91</v>
      </c>
      <c r="N3">
        <v>170</v>
      </c>
      <c r="O3">
        <v>4.1200000000000001E-2</v>
      </c>
      <c r="P3">
        <v>5.882352941176471</v>
      </c>
      <c r="Q3">
        <f t="shared" ref="Q3:Q17" si="2">LN(O3*10)</f>
        <v>-0.8867319296326106</v>
      </c>
      <c r="S3">
        <v>197.616230583</v>
      </c>
      <c r="T3">
        <v>471.421214099</v>
      </c>
      <c r="U3">
        <v>7.19170925283</v>
      </c>
      <c r="V3">
        <v>19.920310278999999</v>
      </c>
      <c r="X3">
        <f t="shared" ref="X3:X6" si="3">1000/S3</f>
        <v>5.0603130980174926</v>
      </c>
      <c r="Y3">
        <f t="shared" ref="Y3:Y6" si="4">LN(U3)</f>
        <v>1.9729288698824587</v>
      </c>
      <c r="AB3">
        <v>244.54259639</v>
      </c>
      <c r="AC3">
        <v>471.421214099</v>
      </c>
      <c r="AD3" s="2">
        <v>7.2429417699999998</v>
      </c>
      <c r="AE3">
        <v>12.040054080000001</v>
      </c>
      <c r="AG3">
        <f t="shared" ref="AG3:AG6" si="5">1000/AB3</f>
        <v>4.0892671246737962</v>
      </c>
      <c r="AH3">
        <f t="shared" ref="AH3:AH6" si="6">LN(AD3)</f>
        <v>1.9800274456944715</v>
      </c>
      <c r="AJ3">
        <v>244.80360295</v>
      </c>
      <c r="AK3">
        <v>471.421214099</v>
      </c>
      <c r="AL3">
        <v>9.4486706500000004</v>
      </c>
      <c r="AM3">
        <v>16.424577599999999</v>
      </c>
      <c r="AO3">
        <f t="shared" ref="AO3:AO6" si="7">1000/AJ3</f>
        <v>4.0849071988709467</v>
      </c>
      <c r="AP3">
        <f t="shared" ref="AP3:AP6" si="8">LN(AL3)</f>
        <v>2.2458740596527518</v>
      </c>
    </row>
    <row r="4" spans="1:42" x14ac:dyDescent="0.25">
      <c r="A4">
        <v>221.42124118300001</v>
      </c>
      <c r="B4">
        <v>514.29686635099995</v>
      </c>
      <c r="C4">
        <v>4.4351272599799998</v>
      </c>
      <c r="D4">
        <v>7.96798782737</v>
      </c>
      <c r="F4">
        <f t="shared" si="0"/>
        <v>4.5162785406550991</v>
      </c>
      <c r="G4">
        <f t="shared" si="1"/>
        <v>1.4895563098211158</v>
      </c>
      <c r="J4">
        <v>180</v>
      </c>
      <c r="K4">
        <v>547.94299999999998</v>
      </c>
      <c r="L4">
        <v>1.6060000000000001</v>
      </c>
      <c r="N4">
        <v>180</v>
      </c>
      <c r="O4">
        <v>7.6999999999999999E-2</v>
      </c>
      <c r="P4">
        <v>5.5555555555555554</v>
      </c>
      <c r="Q4">
        <f t="shared" si="2"/>
        <v>-0.26136476413440751</v>
      </c>
      <c r="S4">
        <v>178.890819851</v>
      </c>
      <c r="T4">
        <v>514.29686635099995</v>
      </c>
      <c r="U4">
        <v>3.2500546485699999</v>
      </c>
      <c r="V4">
        <v>7.8456966353200004</v>
      </c>
      <c r="X4">
        <f t="shared" si="3"/>
        <v>5.5900017722145288</v>
      </c>
      <c r="Y4">
        <f t="shared" si="4"/>
        <v>1.1786718111448919</v>
      </c>
      <c r="AB4">
        <v>213.18227227</v>
      </c>
      <c r="AC4">
        <v>514.29686635099995</v>
      </c>
      <c r="AD4" s="2">
        <v>2.27343685</v>
      </c>
      <c r="AE4">
        <v>4.0583434599999997</v>
      </c>
      <c r="AG4">
        <f t="shared" si="5"/>
        <v>4.6908215648132234</v>
      </c>
      <c r="AH4">
        <f t="shared" si="6"/>
        <v>0.82129271734118159</v>
      </c>
      <c r="AJ4">
        <v>213.26932123</v>
      </c>
      <c r="AK4">
        <v>514.29686635099995</v>
      </c>
      <c r="AL4">
        <v>3.2518996200000001</v>
      </c>
      <c r="AM4">
        <v>5.9514788799999998</v>
      </c>
      <c r="AO4">
        <f t="shared" si="7"/>
        <v>4.6889069381036359</v>
      </c>
      <c r="AP4">
        <f t="shared" si="8"/>
        <v>1.1792393240504921</v>
      </c>
    </row>
    <row r="5" spans="1:42" x14ac:dyDescent="0.25">
      <c r="A5">
        <v>187.55336722499999</v>
      </c>
      <c r="B5">
        <v>557.12578212100004</v>
      </c>
      <c r="C5">
        <v>0.93811787456499995</v>
      </c>
      <c r="D5">
        <v>1.8644201627600001</v>
      </c>
      <c r="F5">
        <f t="shared" si="0"/>
        <v>5.3318157642050839</v>
      </c>
      <c r="G5">
        <f t="shared" si="1"/>
        <v>-6.3879672023655631E-2</v>
      </c>
      <c r="J5">
        <v>190</v>
      </c>
      <c r="K5">
        <v>535.05999999999995</v>
      </c>
      <c r="L5">
        <v>2.653</v>
      </c>
      <c r="N5">
        <v>190</v>
      </c>
      <c r="O5">
        <v>0.13320000000000001</v>
      </c>
      <c r="P5">
        <v>5.2631578947368425</v>
      </c>
      <c r="Q5">
        <f t="shared" si="2"/>
        <v>0.28668157211819745</v>
      </c>
      <c r="S5">
        <v>123.14254715</v>
      </c>
      <c r="T5">
        <v>557.12578212100004</v>
      </c>
      <c r="U5">
        <v>4.2836387443699997E-2</v>
      </c>
      <c r="V5">
        <v>0.12644023115899999</v>
      </c>
      <c r="X5">
        <f t="shared" si="3"/>
        <v>8.1206700944873216</v>
      </c>
      <c r="Y5">
        <f t="shared" si="4"/>
        <v>-3.1503673636693037</v>
      </c>
      <c r="AB5">
        <v>178.12252702999999</v>
      </c>
      <c r="AC5">
        <v>557.12578212100004</v>
      </c>
      <c r="AD5" s="2">
        <v>0.35909586199999999</v>
      </c>
      <c r="AE5">
        <v>0.73861286000000004</v>
      </c>
      <c r="AG5">
        <f t="shared" si="5"/>
        <v>5.6141130303612679</v>
      </c>
      <c r="AH5">
        <f t="shared" si="6"/>
        <v>-1.0241659010690689</v>
      </c>
      <c r="AJ5">
        <v>178.13737046</v>
      </c>
      <c r="AK5">
        <v>557.12578212100004</v>
      </c>
      <c r="AL5">
        <v>0.59254390999999995</v>
      </c>
      <c r="AM5">
        <v>1.2297446000000001</v>
      </c>
      <c r="AO5">
        <f t="shared" si="7"/>
        <v>5.6136452301823203</v>
      </c>
      <c r="AP5">
        <f t="shared" si="8"/>
        <v>-0.52333029901419803</v>
      </c>
    </row>
    <row r="6" spans="1:42" x14ac:dyDescent="0.25">
      <c r="A6">
        <v>149.20563123700001</v>
      </c>
      <c r="B6">
        <v>600.00720327199997</v>
      </c>
      <c r="C6">
        <v>5.8897102815799997E-2</v>
      </c>
      <c r="D6">
        <v>0.143267900926</v>
      </c>
      <c r="F6">
        <f t="shared" si="0"/>
        <v>6.7021599098467544</v>
      </c>
      <c r="G6">
        <f t="shared" si="1"/>
        <v>-2.8319633777211317</v>
      </c>
      <c r="J6">
        <v>200</v>
      </c>
      <c r="K6">
        <v>522.50300000000004</v>
      </c>
      <c r="L6">
        <v>4.1539999999999999</v>
      </c>
      <c r="N6">
        <v>200</v>
      </c>
      <c r="O6">
        <v>0.2165</v>
      </c>
      <c r="P6">
        <v>5</v>
      </c>
      <c r="Q6">
        <f t="shared" si="2"/>
        <v>0.77242036145445314</v>
      </c>
      <c r="S6">
        <v>102.516601889</v>
      </c>
      <c r="T6">
        <v>600.00720327199997</v>
      </c>
      <c r="U6">
        <v>2.26489033662E-3</v>
      </c>
      <c r="V6">
        <v>7.9936191174100005E-3</v>
      </c>
      <c r="X6">
        <f t="shared" si="3"/>
        <v>9.7545176251818351</v>
      </c>
      <c r="Y6">
        <f t="shared" si="4"/>
        <v>-6.0902289377225678</v>
      </c>
      <c r="AB6">
        <v>140.45761336999999</v>
      </c>
      <c r="AC6">
        <v>600.00720327199997</v>
      </c>
      <c r="AD6" s="2">
        <v>1.48212029E-2</v>
      </c>
      <c r="AE6">
        <v>3.8202239999999998E-2</v>
      </c>
      <c r="AG6">
        <f t="shared" si="5"/>
        <v>7.1195855888975803</v>
      </c>
      <c r="AH6">
        <f t="shared" si="6"/>
        <v>-4.211696495066656</v>
      </c>
      <c r="AJ6">
        <v>140.45828849</v>
      </c>
      <c r="AK6">
        <v>600.00720327199997</v>
      </c>
      <c r="AL6">
        <v>2.9971149999999998E-2</v>
      </c>
      <c r="AM6">
        <v>7.7337719999999999E-2</v>
      </c>
      <c r="AO6">
        <f t="shared" si="7"/>
        <v>7.1195513682426474</v>
      </c>
      <c r="AP6">
        <f t="shared" si="8"/>
        <v>-3.507520026684702</v>
      </c>
    </row>
    <row r="7" spans="1:42" x14ac:dyDescent="0.25">
      <c r="J7">
        <v>210</v>
      </c>
      <c r="K7">
        <v>509.44099999999997</v>
      </c>
      <c r="L7">
        <v>6.2279999999999998</v>
      </c>
      <c r="N7">
        <v>210</v>
      </c>
      <c r="O7">
        <v>0.33460000000000001</v>
      </c>
      <c r="P7">
        <v>4.7619047619047619</v>
      </c>
      <c r="Q7">
        <f t="shared" si="2"/>
        <v>1.2077656025646322</v>
      </c>
    </row>
    <row r="8" spans="1:42" x14ac:dyDescent="0.25">
      <c r="J8">
        <v>220</v>
      </c>
      <c r="K8">
        <v>495.55</v>
      </c>
      <c r="L8">
        <v>9.0109999999999992</v>
      </c>
      <c r="N8">
        <v>220</v>
      </c>
      <c r="O8">
        <v>0.49539999999999995</v>
      </c>
      <c r="P8">
        <v>4.5454545454545459</v>
      </c>
      <c r="Q8">
        <f t="shared" si="2"/>
        <v>1.6001953310671677</v>
      </c>
    </row>
    <row r="9" spans="1:42" x14ac:dyDescent="0.25">
      <c r="J9">
        <v>230</v>
      </c>
      <c r="K9">
        <v>481.226</v>
      </c>
      <c r="L9">
        <v>12.672000000000001</v>
      </c>
      <c r="N9">
        <v>230</v>
      </c>
      <c r="O9">
        <v>0.70730000000000004</v>
      </c>
      <c r="P9">
        <v>4.3478260869565215</v>
      </c>
      <c r="Q9">
        <f t="shared" si="2"/>
        <v>1.956284718053853</v>
      </c>
    </row>
    <row r="10" spans="1:42" x14ac:dyDescent="0.25">
      <c r="J10">
        <v>240</v>
      </c>
      <c r="K10">
        <v>465.57</v>
      </c>
      <c r="L10">
        <v>17.423999999999999</v>
      </c>
      <c r="N10">
        <v>240</v>
      </c>
      <c r="O10">
        <v>0.97950000000000004</v>
      </c>
      <c r="P10">
        <v>4.166666666666667</v>
      </c>
      <c r="Q10">
        <f t="shared" si="2"/>
        <v>2.2818720513965043</v>
      </c>
    </row>
    <row r="11" spans="1:42" x14ac:dyDescent="0.25">
      <c r="J11">
        <v>250</v>
      </c>
      <c r="K11">
        <v>448.77199999999999</v>
      </c>
      <c r="L11">
        <v>23.533999999999999</v>
      </c>
      <c r="N11">
        <v>250</v>
      </c>
      <c r="O11">
        <v>1.3208</v>
      </c>
      <c r="P11">
        <v>4</v>
      </c>
      <c r="Q11">
        <f t="shared" si="2"/>
        <v>2.5808227066178269</v>
      </c>
    </row>
    <row r="12" spans="1:42" x14ac:dyDescent="0.25">
      <c r="J12">
        <v>260</v>
      </c>
      <c r="K12">
        <v>430.63200000000001</v>
      </c>
      <c r="L12">
        <v>31.398</v>
      </c>
      <c r="N12">
        <v>260</v>
      </c>
      <c r="O12">
        <v>1.7410000000000001</v>
      </c>
      <c r="P12">
        <v>3.8461538461538463</v>
      </c>
      <c r="Q12">
        <f t="shared" si="2"/>
        <v>2.8570447537800976</v>
      </c>
    </row>
    <row r="13" spans="1:42" x14ac:dyDescent="0.25">
      <c r="J13">
        <v>270</v>
      </c>
      <c r="K13">
        <v>410.13200000000001</v>
      </c>
      <c r="L13">
        <v>41.707000000000001</v>
      </c>
      <c r="N13">
        <v>270</v>
      </c>
      <c r="O13">
        <v>2.2505999999999999</v>
      </c>
      <c r="P13">
        <v>3.7037037037037037</v>
      </c>
      <c r="Q13">
        <f t="shared" si="2"/>
        <v>3.1137819403278053</v>
      </c>
    </row>
    <row r="14" spans="1:42" x14ac:dyDescent="0.25">
      <c r="J14">
        <v>280</v>
      </c>
      <c r="K14">
        <v>385.59300000000002</v>
      </c>
      <c r="L14">
        <v>55.915999999999997</v>
      </c>
      <c r="N14">
        <v>280</v>
      </c>
      <c r="O14">
        <v>2.8616000000000001</v>
      </c>
      <c r="P14">
        <v>3.5714285714285716</v>
      </c>
      <c r="Q14">
        <f t="shared" si="2"/>
        <v>3.3539660019567168</v>
      </c>
    </row>
    <row r="15" spans="1:42" x14ac:dyDescent="0.25">
      <c r="J15">
        <v>290</v>
      </c>
      <c r="K15">
        <v>354.32100000000003</v>
      </c>
      <c r="L15">
        <v>76.736999999999995</v>
      </c>
      <c r="N15">
        <v>290</v>
      </c>
      <c r="O15">
        <v>3.5899000000000001</v>
      </c>
      <c r="P15">
        <v>3.4482758620689653</v>
      </c>
      <c r="Q15">
        <f t="shared" si="2"/>
        <v>3.5807094399530679</v>
      </c>
    </row>
    <row r="16" spans="1:42" x14ac:dyDescent="0.25">
      <c r="J16">
        <v>300</v>
      </c>
      <c r="K16">
        <v>317.048</v>
      </c>
      <c r="L16">
        <v>103.79900000000001</v>
      </c>
      <c r="N16">
        <v>300</v>
      </c>
      <c r="O16">
        <v>4.4450000000000003</v>
      </c>
      <c r="P16">
        <v>3.3333333333333335</v>
      </c>
      <c r="Q16">
        <f t="shared" si="2"/>
        <v>3.7943649619599138</v>
      </c>
    </row>
    <row r="17" spans="1:26" x14ac:dyDescent="0.25">
      <c r="J17">
        <v>305</v>
      </c>
      <c r="K17">
        <v>299.827</v>
      </c>
      <c r="L17">
        <v>117.078</v>
      </c>
      <c r="N17">
        <v>305</v>
      </c>
      <c r="O17">
        <v>4.9142000000000001</v>
      </c>
      <c r="P17">
        <v>3.278688524590164</v>
      </c>
      <c r="Q17">
        <f t="shared" si="2"/>
        <v>3.8947140663055091</v>
      </c>
    </row>
    <row r="29" spans="1:26" x14ac:dyDescent="0.25">
      <c r="G29" t="s">
        <v>19</v>
      </c>
      <c r="H29" t="s">
        <v>20</v>
      </c>
      <c r="I29" t="s">
        <v>21</v>
      </c>
      <c r="J29" t="s">
        <v>19</v>
      </c>
      <c r="K29" t="s">
        <v>20</v>
      </c>
      <c r="L29" t="s">
        <v>21</v>
      </c>
      <c r="M29" t="s">
        <v>19</v>
      </c>
      <c r="N29" t="s">
        <v>20</v>
      </c>
      <c r="O29" t="s">
        <v>21</v>
      </c>
      <c r="P29" t="s">
        <v>35</v>
      </c>
      <c r="Q29" t="s">
        <v>22</v>
      </c>
      <c r="R29" t="s">
        <v>23</v>
      </c>
      <c r="S29" t="s">
        <v>24</v>
      </c>
      <c r="T29" t="s">
        <v>25</v>
      </c>
      <c r="V29" t="s">
        <v>28</v>
      </c>
    </row>
    <row r="30" spans="1:26" x14ac:dyDescent="0.25">
      <c r="A30">
        <v>108</v>
      </c>
      <c r="B30">
        <v>0</v>
      </c>
      <c r="C30">
        <v>0.36499999999999999</v>
      </c>
      <c r="D30">
        <v>0</v>
      </c>
      <c r="E30">
        <v>0</v>
      </c>
      <c r="G30">
        <v>-841.118302718</v>
      </c>
      <c r="H30">
        <v>-817.245599449</v>
      </c>
      <c r="I30">
        <v>-846.85953210699995</v>
      </c>
      <c r="J30">
        <v>61.570515747899996</v>
      </c>
      <c r="K30">
        <v>61.109914871800001</v>
      </c>
      <c r="L30">
        <v>45.150194428900001</v>
      </c>
      <c r="M30">
        <v>0.72163063003299999</v>
      </c>
      <c r="N30">
        <v>0.71623117403299996</v>
      </c>
      <c r="O30">
        <v>0.52917801411999998</v>
      </c>
      <c r="P30">
        <f>AVERAGE(N30:O30)</f>
        <v>0.62270459407649992</v>
      </c>
      <c r="Q30">
        <v>1.96345649764</v>
      </c>
      <c r="R30">
        <f>(I30-G30)/G30*100</f>
        <v>0.68257097372006714</v>
      </c>
      <c r="S30">
        <f>L30-J30</f>
        <v>-16.420321318999996</v>
      </c>
      <c r="T30">
        <f>O30-M30</f>
        <v>-0.192452615913</v>
      </c>
      <c r="V30">
        <f>A53*($I$30/$A$53)</f>
        <v>-846.85953210699995</v>
      </c>
      <c r="X30">
        <v>0</v>
      </c>
      <c r="Y30">
        <v>0</v>
      </c>
      <c r="Z30">
        <v>-1</v>
      </c>
    </row>
    <row r="31" spans="1:26" x14ac:dyDescent="0.25">
      <c r="A31">
        <v>109</v>
      </c>
      <c r="B31">
        <v>1</v>
      </c>
      <c r="C31">
        <v>0.36599999999999999</v>
      </c>
      <c r="D31">
        <v>1</v>
      </c>
      <c r="E31">
        <v>21</v>
      </c>
      <c r="G31">
        <v>-1597.02989918</v>
      </c>
      <c r="H31">
        <v>-1569.02122482</v>
      </c>
      <c r="I31">
        <v>-1517.45405274</v>
      </c>
      <c r="J31">
        <v>95.217434415300005</v>
      </c>
      <c r="K31">
        <v>91.186035314799994</v>
      </c>
      <c r="L31">
        <v>148.82523393700001</v>
      </c>
      <c r="M31">
        <v>0.55798753494300002</v>
      </c>
      <c r="N31">
        <v>0.53436219962499998</v>
      </c>
      <c r="O31">
        <v>0.87213676709099996</v>
      </c>
      <c r="P31">
        <f t="shared" ref="P31:P48" si="9">AVERAGE(N31:O31)</f>
        <v>0.70324948335799997</v>
      </c>
      <c r="Q31">
        <v>5.9582643280000003</v>
      </c>
      <c r="R31">
        <f t="shared" ref="R31:R48" si="10">(I31-G31)/G31*100</f>
        <v>-4.9827399274652624</v>
      </c>
      <c r="S31">
        <f t="shared" ref="S31:S48" si="11">L31-J31</f>
        <v>53.607799521700002</v>
      </c>
      <c r="T31">
        <f t="shared" ref="T31:T48" si="12">O31-M31</f>
        <v>0.31414923214799995</v>
      </c>
      <c r="V31">
        <f t="shared" ref="V31:V48" si="13">A54*($I$30/$A$53)</f>
        <v>-1620.344551011362</v>
      </c>
      <c r="X31">
        <v>-7000</v>
      </c>
      <c r="Y31">
        <v>7000</v>
      </c>
      <c r="Z31">
        <v>7</v>
      </c>
    </row>
    <row r="32" spans="1:26" x14ac:dyDescent="0.25">
      <c r="A32">
        <v>110</v>
      </c>
      <c r="B32">
        <v>2</v>
      </c>
      <c r="C32">
        <v>0.36699999999999999</v>
      </c>
      <c r="D32">
        <v>2</v>
      </c>
      <c r="E32">
        <v>42</v>
      </c>
      <c r="G32">
        <v>-2311.5680759699999</v>
      </c>
      <c r="H32">
        <v>-2270.78180329</v>
      </c>
      <c r="I32">
        <v>-2211.0769013600002</v>
      </c>
      <c r="J32">
        <v>131.96590130999999</v>
      </c>
      <c r="K32">
        <v>117.97142604699999</v>
      </c>
      <c r="L32">
        <v>267.93234142400001</v>
      </c>
      <c r="M32">
        <v>0.515539439451</v>
      </c>
      <c r="N32">
        <v>0.46086780411400002</v>
      </c>
      <c r="O32">
        <v>1.0467074277299999</v>
      </c>
      <c r="P32">
        <f t="shared" si="9"/>
        <v>0.75378761592199994</v>
      </c>
      <c r="Q32">
        <v>4.6460232923199998</v>
      </c>
      <c r="R32">
        <f t="shared" si="10"/>
        <v>-4.3473162505859024</v>
      </c>
      <c r="S32">
        <f t="shared" si="11"/>
        <v>135.96644011400002</v>
      </c>
      <c r="T32">
        <f t="shared" si="12"/>
        <v>0.53116798827899991</v>
      </c>
      <c r="V32">
        <f t="shared" si="13"/>
        <v>-2351.0059465539057</v>
      </c>
    </row>
    <row r="33" spans="1:22" x14ac:dyDescent="0.25">
      <c r="A33">
        <v>111</v>
      </c>
      <c r="B33">
        <v>3</v>
      </c>
      <c r="C33">
        <v>0.36799999999999999</v>
      </c>
      <c r="D33">
        <v>3</v>
      </c>
      <c r="E33">
        <v>63</v>
      </c>
      <c r="G33">
        <v>-3049.20425424</v>
      </c>
      <c r="H33">
        <v>-2993.3123367600001</v>
      </c>
      <c r="I33">
        <v>-2884.7558099100002</v>
      </c>
      <c r="J33">
        <v>227.351874579</v>
      </c>
      <c r="K33">
        <v>193.14635632900001</v>
      </c>
      <c r="L33">
        <v>556.923929423</v>
      </c>
      <c r="M33">
        <v>0.66615038617</v>
      </c>
      <c r="N33">
        <v>0.56592598833899999</v>
      </c>
      <c r="O33">
        <v>1.63181012402</v>
      </c>
      <c r="P33">
        <f t="shared" si="9"/>
        <v>1.0988680561795001</v>
      </c>
      <c r="Q33">
        <v>2.2030076941300001</v>
      </c>
      <c r="R33">
        <f t="shared" si="10"/>
        <v>-5.3931593497329624</v>
      </c>
      <c r="S33">
        <f t="shared" si="11"/>
        <v>329.57205484400004</v>
      </c>
      <c r="T33">
        <f t="shared" si="12"/>
        <v>0.96565973785000003</v>
      </c>
      <c r="V33">
        <f t="shared" si="13"/>
        <v>-3085.6456369310331</v>
      </c>
    </row>
    <row r="34" spans="1:22" x14ac:dyDescent="0.25">
      <c r="A34">
        <v>112</v>
      </c>
      <c r="B34">
        <v>4</v>
      </c>
      <c r="C34">
        <v>0.36899999999999999</v>
      </c>
      <c r="D34">
        <v>4</v>
      </c>
      <c r="E34">
        <v>84</v>
      </c>
      <c r="G34">
        <v>-3838.15265155</v>
      </c>
      <c r="H34">
        <v>-3757.8838372800001</v>
      </c>
      <c r="I34">
        <v>-3564.50279546</v>
      </c>
      <c r="J34">
        <v>572.19370584599994</v>
      </c>
      <c r="K34">
        <v>455.52868100400002</v>
      </c>
      <c r="L34">
        <v>1266.6137242899999</v>
      </c>
      <c r="M34">
        <v>1.34121432322</v>
      </c>
      <c r="N34">
        <v>1.0677515399999999</v>
      </c>
      <c r="O34">
        <v>2.9689254734000001</v>
      </c>
      <c r="P34">
        <f t="shared" si="9"/>
        <v>2.0183385067000001</v>
      </c>
      <c r="Q34">
        <v>1.0190570223099999</v>
      </c>
      <c r="R34">
        <f t="shared" si="10"/>
        <v>-7.129728307692222</v>
      </c>
      <c r="S34">
        <f t="shared" si="11"/>
        <v>694.42001844399999</v>
      </c>
      <c r="T34">
        <f t="shared" si="12"/>
        <v>1.6277111501800001</v>
      </c>
      <c r="V34">
        <f t="shared" si="13"/>
        <v>-3851.6497812249704</v>
      </c>
    </row>
    <row r="35" spans="1:22" x14ac:dyDescent="0.25">
      <c r="A35">
        <v>113</v>
      </c>
      <c r="B35">
        <v>5</v>
      </c>
      <c r="C35">
        <v>0.37</v>
      </c>
      <c r="D35">
        <v>5</v>
      </c>
      <c r="E35">
        <v>105</v>
      </c>
      <c r="G35">
        <v>-4237.3846053799998</v>
      </c>
      <c r="H35">
        <v>-4139.9759662300003</v>
      </c>
      <c r="I35">
        <v>-3861.8455524400001</v>
      </c>
      <c r="J35">
        <v>956.03957700000001</v>
      </c>
      <c r="K35">
        <v>743.19760153100003</v>
      </c>
      <c r="L35">
        <v>1947.4200990300001</v>
      </c>
      <c r="M35">
        <v>2.03727555055</v>
      </c>
      <c r="N35">
        <v>1.58371698822</v>
      </c>
      <c r="O35">
        <v>4.1498609993200004</v>
      </c>
      <c r="P35">
        <f t="shared" si="9"/>
        <v>2.8667889937700002</v>
      </c>
      <c r="Q35">
        <v>1.7530433060799999</v>
      </c>
      <c r="R35">
        <f t="shared" si="10"/>
        <v>-8.8625198775489054</v>
      </c>
      <c r="S35">
        <f t="shared" si="11"/>
        <v>991.38052203000007</v>
      </c>
      <c r="T35">
        <f t="shared" si="12"/>
        <v>2.1125854487700004</v>
      </c>
      <c r="V35">
        <f t="shared" si="13"/>
        <v>-4224.3603585535111</v>
      </c>
    </row>
    <row r="36" spans="1:22" x14ac:dyDescent="0.25">
      <c r="A36">
        <v>114</v>
      </c>
      <c r="B36">
        <v>6</v>
      </c>
      <c r="C36">
        <v>0.371</v>
      </c>
      <c r="D36">
        <v>6</v>
      </c>
      <c r="E36">
        <v>126</v>
      </c>
      <c r="G36">
        <v>-4625.4022876500003</v>
      </c>
      <c r="H36">
        <v>-4509.25902546</v>
      </c>
      <c r="I36">
        <v>-4144.8108021099997</v>
      </c>
      <c r="J36">
        <v>1572.3436360999999</v>
      </c>
      <c r="K36">
        <v>1195.4939953200001</v>
      </c>
      <c r="L36">
        <v>2944.8227293099999</v>
      </c>
      <c r="M36">
        <v>3.0712602102800002</v>
      </c>
      <c r="N36">
        <v>2.33515610748</v>
      </c>
      <c r="O36">
        <v>5.7521248327699999</v>
      </c>
      <c r="P36">
        <f t="shared" si="9"/>
        <v>4.0436404701250002</v>
      </c>
      <c r="Q36">
        <v>1.00554620632</v>
      </c>
      <c r="R36">
        <f t="shared" si="10"/>
        <v>-10.390263498230155</v>
      </c>
      <c r="S36">
        <f t="shared" si="11"/>
        <v>1372.47909321</v>
      </c>
      <c r="T36">
        <f t="shared" si="12"/>
        <v>2.6808646224899997</v>
      </c>
      <c r="V36">
        <f t="shared" si="13"/>
        <v>-4571.9135463901212</v>
      </c>
    </row>
    <row r="37" spans="1:22" x14ac:dyDescent="0.25">
      <c r="A37">
        <v>115</v>
      </c>
      <c r="B37">
        <v>7</v>
      </c>
      <c r="C37">
        <v>0.372</v>
      </c>
      <c r="D37">
        <v>7</v>
      </c>
      <c r="E37">
        <v>147</v>
      </c>
      <c r="G37">
        <v>-4969.9013276799997</v>
      </c>
      <c r="H37">
        <v>-4844.0836771800004</v>
      </c>
      <c r="I37">
        <v>-4349.85825114</v>
      </c>
      <c r="J37">
        <v>2561.1350629399999</v>
      </c>
      <c r="K37">
        <v>1884.05862723</v>
      </c>
      <c r="L37">
        <v>4607.7322174600004</v>
      </c>
      <c r="M37">
        <v>4.6180884772599997</v>
      </c>
      <c r="N37">
        <v>3.3972190753799998</v>
      </c>
      <c r="O37">
        <v>8.3083923872999996</v>
      </c>
      <c r="P37">
        <f t="shared" si="9"/>
        <v>5.8528057313400002</v>
      </c>
      <c r="Q37">
        <v>1.6596954449800001</v>
      </c>
      <c r="R37">
        <f t="shared" si="10"/>
        <v>-12.475963518363091</v>
      </c>
      <c r="S37">
        <f t="shared" si="11"/>
        <v>2046.5971545200005</v>
      </c>
      <c r="T37">
        <f t="shared" si="12"/>
        <v>3.6903039100399999</v>
      </c>
      <c r="V37">
        <f t="shared" si="13"/>
        <v>-4880.7088740649488</v>
      </c>
    </row>
    <row r="38" spans="1:22" x14ac:dyDescent="0.25">
      <c r="A38">
        <v>116</v>
      </c>
      <c r="B38">
        <v>8</v>
      </c>
      <c r="C38">
        <v>0.373</v>
      </c>
      <c r="D38">
        <v>8</v>
      </c>
      <c r="E38">
        <v>168</v>
      </c>
      <c r="G38">
        <v>-5245.3204515199996</v>
      </c>
      <c r="H38">
        <v>-5132.3429290800004</v>
      </c>
      <c r="I38">
        <v>-4457.6754124099998</v>
      </c>
      <c r="J38">
        <v>4077.1178177299998</v>
      </c>
      <c r="K38">
        <v>2873.5983911100002</v>
      </c>
      <c r="L38">
        <v>6660.8675090999996</v>
      </c>
      <c r="M38">
        <v>6.8262127791399996</v>
      </c>
      <c r="N38">
        <v>4.8111844323700002</v>
      </c>
      <c r="O38">
        <v>11.1521179773</v>
      </c>
      <c r="P38">
        <f t="shared" si="9"/>
        <v>7.9816512048349999</v>
      </c>
      <c r="Q38">
        <v>1.00000773903</v>
      </c>
      <c r="R38">
        <f t="shared" si="10"/>
        <v>-15.016147180898248</v>
      </c>
      <c r="S38">
        <f t="shared" si="11"/>
        <v>2583.7496913699997</v>
      </c>
      <c r="T38">
        <f t="shared" si="12"/>
        <v>4.3259051981600001</v>
      </c>
      <c r="V38">
        <f t="shared" si="13"/>
        <v>-5117.5729018503589</v>
      </c>
    </row>
    <row r="39" spans="1:22" x14ac:dyDescent="0.25">
      <c r="A39">
        <v>117</v>
      </c>
      <c r="B39">
        <v>9</v>
      </c>
      <c r="C39">
        <v>0.374</v>
      </c>
      <c r="D39">
        <v>9</v>
      </c>
      <c r="E39">
        <v>189</v>
      </c>
      <c r="G39">
        <v>-6186.4279333900004</v>
      </c>
      <c r="H39">
        <v>-6306.2302121299999</v>
      </c>
      <c r="I39">
        <v>-5830.1175487600003</v>
      </c>
      <c r="J39">
        <v>0.21946857695899999</v>
      </c>
      <c r="K39">
        <v>-199.039658914</v>
      </c>
      <c r="L39">
        <v>1000.3825087</v>
      </c>
      <c r="M39">
        <v>9.6556350201899995E-4</v>
      </c>
      <c r="N39">
        <v>-0.87568414409799999</v>
      </c>
      <c r="O39">
        <v>4.4012352558199996</v>
      </c>
      <c r="P39">
        <f t="shared" si="9"/>
        <v>1.7627755558609999</v>
      </c>
      <c r="Q39">
        <v>1.0185945091099999</v>
      </c>
      <c r="R39">
        <f t="shared" si="10"/>
        <v>-5.7595495893015487</v>
      </c>
      <c r="S39">
        <f t="shared" si="11"/>
        <v>1000.163040123041</v>
      </c>
      <c r="T39">
        <f t="shared" si="12"/>
        <v>4.4002696923179805</v>
      </c>
      <c r="V39">
        <f t="shared" si="13"/>
        <v>-6111.7434742192982</v>
      </c>
    </row>
    <row r="40" spans="1:22" x14ac:dyDescent="0.25">
      <c r="A40">
        <v>118</v>
      </c>
      <c r="B40">
        <v>10</v>
      </c>
      <c r="C40">
        <v>0.375</v>
      </c>
      <c r="D40">
        <v>10</v>
      </c>
      <c r="E40">
        <v>210</v>
      </c>
      <c r="G40">
        <v>-5896.0777742800001</v>
      </c>
      <c r="H40">
        <v>-5871.6297821600001</v>
      </c>
      <c r="I40">
        <v>-5454.4475827300002</v>
      </c>
      <c r="J40">
        <v>1271.6072774899999</v>
      </c>
      <c r="K40">
        <v>738.07196686700001</v>
      </c>
      <c r="L40">
        <v>2633.7178772299999</v>
      </c>
      <c r="M40">
        <v>3.8611933925800002</v>
      </c>
      <c r="N40">
        <v>2.2411278566199999</v>
      </c>
      <c r="O40">
        <v>7.9971971264399997</v>
      </c>
      <c r="P40">
        <f t="shared" si="9"/>
        <v>5.11916249153</v>
      </c>
      <c r="Q40">
        <v>1.0000068417100001</v>
      </c>
      <c r="R40">
        <f t="shared" si="10"/>
        <v>-7.4902368736804794</v>
      </c>
      <c r="S40">
        <f t="shared" si="11"/>
        <v>1362.11059974</v>
      </c>
      <c r="T40">
        <f t="shared" si="12"/>
        <v>4.1360037338599991</v>
      </c>
      <c r="V40">
        <f t="shared" si="13"/>
        <v>-5801.3508735192554</v>
      </c>
    </row>
    <row r="41" spans="1:22" x14ac:dyDescent="0.25">
      <c r="A41">
        <v>119</v>
      </c>
      <c r="B41">
        <v>11</v>
      </c>
      <c r="C41">
        <v>0.376</v>
      </c>
      <c r="D41">
        <v>11</v>
      </c>
      <c r="E41">
        <v>231</v>
      </c>
      <c r="G41">
        <v>-5583.63112912</v>
      </c>
      <c r="H41">
        <v>-5607.2903139600003</v>
      </c>
      <c r="I41">
        <v>-5240.63787675</v>
      </c>
      <c r="J41">
        <v>0.760162719391</v>
      </c>
      <c r="K41">
        <v>-162.78949632800001</v>
      </c>
      <c r="L41">
        <v>1002.11416146</v>
      </c>
      <c r="M41">
        <v>2.83589134128E-3</v>
      </c>
      <c r="N41">
        <v>-0.60730767980300004</v>
      </c>
      <c r="O41">
        <v>3.7385243987600001</v>
      </c>
      <c r="P41">
        <f t="shared" si="9"/>
        <v>1.5656083594785</v>
      </c>
      <c r="Q41">
        <v>2.1375607311699998</v>
      </c>
      <c r="R41">
        <f t="shared" si="10"/>
        <v>-6.1428350913298404</v>
      </c>
      <c r="S41">
        <f t="shared" si="11"/>
        <v>1001.353998740609</v>
      </c>
      <c r="T41">
        <f t="shared" si="12"/>
        <v>3.7356885074187201</v>
      </c>
      <c r="V41">
        <f t="shared" si="13"/>
        <v>-5543.4211833069849</v>
      </c>
    </row>
    <row r="42" spans="1:22" x14ac:dyDescent="0.25">
      <c r="A42">
        <v>120</v>
      </c>
      <c r="B42">
        <v>12</v>
      </c>
      <c r="C42">
        <v>0.377</v>
      </c>
      <c r="D42">
        <v>12</v>
      </c>
      <c r="E42">
        <v>252</v>
      </c>
      <c r="G42">
        <v>-5367.3892904000004</v>
      </c>
      <c r="H42">
        <v>-5311.6498241600002</v>
      </c>
      <c r="I42">
        <v>-4947.5199728999996</v>
      </c>
      <c r="J42">
        <v>905.96588659099996</v>
      </c>
      <c r="K42">
        <v>541.98207295600002</v>
      </c>
      <c r="L42">
        <v>2084.2940732799998</v>
      </c>
      <c r="M42">
        <v>2.5067793320799998</v>
      </c>
      <c r="N42">
        <v>1.49964531757</v>
      </c>
      <c r="O42">
        <v>5.7671766478300004</v>
      </c>
      <c r="P42">
        <f t="shared" si="9"/>
        <v>3.6334109827000001</v>
      </c>
      <c r="Q42">
        <v>1.00443716822</v>
      </c>
      <c r="R42">
        <f t="shared" si="10"/>
        <v>-7.8225985629730683</v>
      </c>
      <c r="S42">
        <f t="shared" si="11"/>
        <v>1178.3281866889997</v>
      </c>
      <c r="T42">
        <f t="shared" si="12"/>
        <v>3.2603973157500006</v>
      </c>
      <c r="V42">
        <f t="shared" si="13"/>
        <v>-5309.2311600996163</v>
      </c>
    </row>
    <row r="43" spans="1:22" x14ac:dyDescent="0.25">
      <c r="A43">
        <v>121</v>
      </c>
      <c r="B43">
        <v>13</v>
      </c>
      <c r="C43">
        <v>0.378</v>
      </c>
      <c r="D43">
        <v>13</v>
      </c>
      <c r="E43">
        <v>273</v>
      </c>
      <c r="G43">
        <v>-5025.4920694499997</v>
      </c>
      <c r="H43">
        <v>-5009.8994591700002</v>
      </c>
      <c r="I43">
        <v>-4719.5579960599998</v>
      </c>
      <c r="J43">
        <v>1.45702475247</v>
      </c>
      <c r="K43">
        <v>-128.56397791200001</v>
      </c>
      <c r="L43">
        <v>715.38037298400002</v>
      </c>
      <c r="M43">
        <v>4.9495786665099996E-3</v>
      </c>
      <c r="N43">
        <v>-0.436736990007</v>
      </c>
      <c r="O43">
        <v>2.4301793271199998</v>
      </c>
      <c r="P43">
        <f t="shared" si="9"/>
        <v>0.99672116855649995</v>
      </c>
      <c r="Q43">
        <v>2.9827706599099999</v>
      </c>
      <c r="R43">
        <f t="shared" si="10"/>
        <v>-6.0876441383675672</v>
      </c>
      <c r="S43">
        <f t="shared" si="11"/>
        <v>713.92334823152999</v>
      </c>
      <c r="T43">
        <f t="shared" si="12"/>
        <v>2.4252297484534897</v>
      </c>
      <c r="V43">
        <f t="shared" si="13"/>
        <v>-5014.6951122465325</v>
      </c>
    </row>
    <row r="44" spans="1:22" x14ac:dyDescent="0.25">
      <c r="A44">
        <v>122</v>
      </c>
      <c r="B44">
        <v>14</v>
      </c>
      <c r="C44">
        <v>0.379</v>
      </c>
      <c r="D44">
        <v>14</v>
      </c>
      <c r="E44">
        <v>294</v>
      </c>
      <c r="G44">
        <v>-4868.8263040700003</v>
      </c>
      <c r="H44">
        <v>-4804.4869037500002</v>
      </c>
      <c r="I44">
        <v>-4480.4300033700001</v>
      </c>
      <c r="J44">
        <v>604.54807731899996</v>
      </c>
      <c r="K44">
        <v>373.94591000000003</v>
      </c>
      <c r="L44">
        <v>1749.42002682</v>
      </c>
      <c r="M44">
        <v>1.6170070187200001</v>
      </c>
      <c r="N44">
        <v>1.0002054623000001</v>
      </c>
      <c r="O44">
        <v>4.6792382081700001</v>
      </c>
      <c r="P44">
        <f t="shared" si="9"/>
        <v>2.8397218352350002</v>
      </c>
      <c r="Q44">
        <v>1.0147449455099999</v>
      </c>
      <c r="R44">
        <f t="shared" si="10"/>
        <v>-7.9772059310336845</v>
      </c>
      <c r="S44">
        <f t="shared" si="11"/>
        <v>1144.871949501</v>
      </c>
      <c r="T44">
        <f t="shared" si="12"/>
        <v>3.0622311894500003</v>
      </c>
      <c r="V44">
        <f t="shared" si="13"/>
        <v>-4844.8425927099997</v>
      </c>
    </row>
    <row r="45" spans="1:22" x14ac:dyDescent="0.25">
      <c r="A45">
        <v>123</v>
      </c>
      <c r="B45">
        <v>15</v>
      </c>
      <c r="C45">
        <v>0.38</v>
      </c>
      <c r="D45">
        <v>15</v>
      </c>
      <c r="E45">
        <v>315</v>
      </c>
      <c r="G45">
        <v>-4507.6686462999996</v>
      </c>
      <c r="H45">
        <v>-4473.6844612499999</v>
      </c>
      <c r="I45">
        <v>-4239.8777377599999</v>
      </c>
      <c r="J45">
        <v>-1.7061508056400001</v>
      </c>
      <c r="K45">
        <v>-92.813170689499998</v>
      </c>
      <c r="L45">
        <v>581.47805112200001</v>
      </c>
      <c r="M45">
        <v>-5.5460249053700004E-3</v>
      </c>
      <c r="N45">
        <v>-0.30169866123799999</v>
      </c>
      <c r="O45">
        <v>1.8901563348199999</v>
      </c>
      <c r="P45">
        <f t="shared" si="9"/>
        <v>0.79422883679099998</v>
      </c>
      <c r="Q45">
        <v>1.15123546707</v>
      </c>
      <c r="R45">
        <f t="shared" si="10"/>
        <v>-5.9407851275805017</v>
      </c>
      <c r="S45">
        <f t="shared" si="11"/>
        <v>583.18420192764006</v>
      </c>
      <c r="T45">
        <f t="shared" si="12"/>
        <v>1.8957023597253699</v>
      </c>
      <c r="V45">
        <f t="shared" si="13"/>
        <v>-4517.8188708654707</v>
      </c>
    </row>
    <row r="46" spans="1:22" x14ac:dyDescent="0.25">
      <c r="A46">
        <v>124</v>
      </c>
      <c r="B46">
        <v>16</v>
      </c>
      <c r="C46">
        <v>0.38100000000000001</v>
      </c>
      <c r="D46">
        <v>16</v>
      </c>
      <c r="E46">
        <v>336</v>
      </c>
      <c r="G46">
        <v>-4394.9479543899997</v>
      </c>
      <c r="H46">
        <v>-4330.53946559</v>
      </c>
      <c r="I46">
        <v>-4067.92357902</v>
      </c>
      <c r="J46">
        <v>388.53971833499998</v>
      </c>
      <c r="K46">
        <v>241.05860769700001</v>
      </c>
      <c r="L46">
        <v>1184.2921950699999</v>
      </c>
      <c r="M46">
        <v>1.04547729765</v>
      </c>
      <c r="N46">
        <v>0.64863623059499997</v>
      </c>
      <c r="O46">
        <v>3.1866770507700002</v>
      </c>
      <c r="P46">
        <f t="shared" si="9"/>
        <v>1.9176566406825</v>
      </c>
      <c r="Q46">
        <v>1.22765515919</v>
      </c>
      <c r="R46">
        <f t="shared" si="10"/>
        <v>-7.4409157688282406</v>
      </c>
      <c r="S46">
        <f t="shared" si="11"/>
        <v>795.75247673499996</v>
      </c>
      <c r="T46">
        <f t="shared" si="12"/>
        <v>2.1411997531200004</v>
      </c>
      <c r="V46">
        <f t="shared" si="13"/>
        <v>-4394.2100347664718</v>
      </c>
    </row>
    <row r="47" spans="1:22" x14ac:dyDescent="0.25">
      <c r="A47">
        <v>125</v>
      </c>
      <c r="B47">
        <v>17</v>
      </c>
      <c r="C47">
        <v>0.38200000000000001</v>
      </c>
      <c r="D47">
        <v>17</v>
      </c>
      <c r="E47">
        <v>357</v>
      </c>
      <c r="G47">
        <v>-4026.7467090999999</v>
      </c>
      <c r="H47">
        <v>-3988.0541833000002</v>
      </c>
      <c r="I47">
        <v>-3797.8629290499998</v>
      </c>
      <c r="J47">
        <v>12.7283476031</v>
      </c>
      <c r="K47">
        <v>-65.172121791199999</v>
      </c>
      <c r="L47">
        <v>529.56137054299995</v>
      </c>
      <c r="M47">
        <v>4.1310103816399997E-2</v>
      </c>
      <c r="N47">
        <v>-0.211517104879</v>
      </c>
      <c r="O47">
        <v>1.71870189882</v>
      </c>
      <c r="P47">
        <f t="shared" si="9"/>
        <v>0.75359239697050007</v>
      </c>
      <c r="Q47">
        <v>1.61694521688</v>
      </c>
      <c r="R47">
        <f t="shared" si="10"/>
        <v>-5.684086846901697</v>
      </c>
      <c r="S47">
        <f t="shared" si="11"/>
        <v>516.83302293989993</v>
      </c>
      <c r="T47">
        <f t="shared" si="12"/>
        <v>1.6773917950035999</v>
      </c>
      <c r="V47">
        <f t="shared" si="13"/>
        <v>-4052.5235420115264</v>
      </c>
    </row>
    <row r="48" spans="1:22" x14ac:dyDescent="0.25">
      <c r="A48">
        <v>126</v>
      </c>
      <c r="B48">
        <v>18</v>
      </c>
      <c r="C48">
        <v>0.38300000000000001</v>
      </c>
      <c r="D48">
        <v>18</v>
      </c>
      <c r="E48">
        <v>378</v>
      </c>
      <c r="G48">
        <v>-3942.3734890599999</v>
      </c>
      <c r="H48">
        <v>-3883.5829329200001</v>
      </c>
      <c r="I48">
        <v>-3669.2252380599998</v>
      </c>
      <c r="J48">
        <v>242.823831023</v>
      </c>
      <c r="K48">
        <v>155.290208595</v>
      </c>
      <c r="L48">
        <v>876.326761186</v>
      </c>
      <c r="M48">
        <v>0.67871242679699995</v>
      </c>
      <c r="N48">
        <v>0.43404818178999999</v>
      </c>
      <c r="O48">
        <v>2.44940482261</v>
      </c>
      <c r="P48">
        <f t="shared" si="9"/>
        <v>1.4417265022000001</v>
      </c>
      <c r="Q48">
        <v>5.2921604110300002</v>
      </c>
      <c r="R48">
        <f t="shared" si="10"/>
        <v>-6.928522925541694</v>
      </c>
      <c r="S48">
        <f t="shared" si="11"/>
        <v>633.50293016299997</v>
      </c>
      <c r="T48">
        <f t="shared" si="12"/>
        <v>1.7706923958130001</v>
      </c>
      <c r="V48">
        <f t="shared" si="13"/>
        <v>-3964.1074056027119</v>
      </c>
    </row>
    <row r="49" spans="1:13" x14ac:dyDescent="0.25">
      <c r="A49">
        <v>127</v>
      </c>
      <c r="B49">
        <v>19</v>
      </c>
      <c r="C49">
        <v>0.38400000000000001</v>
      </c>
      <c r="D49">
        <v>19</v>
      </c>
      <c r="E49">
        <v>399</v>
      </c>
    </row>
    <row r="50" spans="1:13" x14ac:dyDescent="0.25">
      <c r="A50">
        <v>128</v>
      </c>
      <c r="B50">
        <v>20</v>
      </c>
      <c r="C50">
        <v>0.38500000000000001</v>
      </c>
      <c r="D50">
        <v>20</v>
      </c>
      <c r="E50">
        <v>420</v>
      </c>
      <c r="M50" s="1"/>
    </row>
    <row r="52" spans="1:13" x14ac:dyDescent="0.25">
      <c r="A52" t="s">
        <v>29</v>
      </c>
      <c r="B52" t="s">
        <v>13</v>
      </c>
      <c r="C52" t="s">
        <v>28</v>
      </c>
      <c r="D52" t="s">
        <v>29</v>
      </c>
      <c r="E52" t="s">
        <v>13</v>
      </c>
      <c r="F52" t="s">
        <v>28</v>
      </c>
      <c r="G52" t="s">
        <v>29</v>
      </c>
      <c r="H52" t="s">
        <v>13</v>
      </c>
      <c r="I52" t="s">
        <v>28</v>
      </c>
    </row>
    <row r="53" spans="1:13" x14ac:dyDescent="0.25">
      <c r="A53">
        <v>-760.93121837900003</v>
      </c>
      <c r="B53">
        <v>-841.118302718</v>
      </c>
      <c r="C53">
        <f>B53/A53</f>
        <v>1.1053802004730746</v>
      </c>
      <c r="D53">
        <v>63.054050161600003</v>
      </c>
      <c r="E53">
        <v>61.570515747899996</v>
      </c>
      <c r="F53">
        <f>E53/D53</f>
        <v>0.97647202027628865</v>
      </c>
      <c r="G53">
        <v>0.73901823610799999</v>
      </c>
      <c r="H53">
        <v>0.72163063003299999</v>
      </c>
      <c r="I53">
        <f>H53/G53</f>
        <v>0.97647202027574997</v>
      </c>
    </row>
    <row r="54" spans="1:13" x14ac:dyDescent="0.25">
      <c r="A54">
        <v>-1455.93301681</v>
      </c>
      <c r="B54">
        <v>-1597.02989918</v>
      </c>
      <c r="C54">
        <f t="shared" ref="C54:C71" si="14">B54/A54</f>
        <v>1.0969116578447737</v>
      </c>
      <c r="D54">
        <v>99.091125567399999</v>
      </c>
      <c r="E54">
        <v>95.217434415300005</v>
      </c>
      <c r="F54">
        <f t="shared" ref="F54:F71" si="15">E54/D54</f>
        <v>0.96090778937145915</v>
      </c>
      <c r="G54">
        <v>0.58068790899</v>
      </c>
      <c r="H54">
        <v>0.55798753494300002</v>
      </c>
      <c r="I54">
        <f t="shared" ref="I54:I71" si="16">H54/G54</f>
        <v>0.96090778937263721</v>
      </c>
    </row>
    <row r="55" spans="1:13" x14ac:dyDescent="0.25">
      <c r="A55">
        <v>-2112.4563773599998</v>
      </c>
      <c r="B55">
        <v>-2311.5680759699999</v>
      </c>
      <c r="C55">
        <f t="shared" si="14"/>
        <v>1.0942560048784704</v>
      </c>
      <c r="D55">
        <v>133.622787687</v>
      </c>
      <c r="E55">
        <v>131.96590130999999</v>
      </c>
      <c r="F55">
        <f t="shared" si="15"/>
        <v>0.98760027083942359</v>
      </c>
      <c r="G55">
        <v>0.52201224996899998</v>
      </c>
      <c r="H55">
        <v>0.515539439451</v>
      </c>
      <c r="I55">
        <f t="shared" si="16"/>
        <v>0.98760027083965107</v>
      </c>
    </row>
    <row r="56" spans="1:13" x14ac:dyDescent="0.25">
      <c r="A56">
        <v>-2772.55436702</v>
      </c>
      <c r="B56">
        <v>-3049.20425424</v>
      </c>
      <c r="C56">
        <f t="shared" si="14"/>
        <v>1.0997815914850209</v>
      </c>
      <c r="D56">
        <v>223.459547735</v>
      </c>
      <c r="E56">
        <v>227.351874579</v>
      </c>
      <c r="F56">
        <f t="shared" si="15"/>
        <v>1.0174184852849335</v>
      </c>
      <c r="G56">
        <v>0.654745707693</v>
      </c>
      <c r="H56">
        <v>0.66615038617</v>
      </c>
      <c r="I56">
        <f t="shared" si="16"/>
        <v>1.0174184852882571</v>
      </c>
    </row>
    <row r="57" spans="1:13" x14ac:dyDescent="0.25">
      <c r="A57">
        <v>-3460.8343528999999</v>
      </c>
      <c r="B57">
        <v>-3838.15265155</v>
      </c>
      <c r="C57">
        <f t="shared" si="14"/>
        <v>1.109025240787334</v>
      </c>
      <c r="D57">
        <v>512.61451326400004</v>
      </c>
      <c r="E57">
        <v>572.19370584599994</v>
      </c>
      <c r="F57">
        <f t="shared" si="15"/>
        <v>1.116226113464166</v>
      </c>
      <c r="G57">
        <v>1.2015614999899999</v>
      </c>
      <c r="H57">
        <v>1.34121432322</v>
      </c>
      <c r="I57">
        <f t="shared" si="16"/>
        <v>1.1162261134624922</v>
      </c>
    </row>
    <row r="58" spans="1:13" x14ac:dyDescent="0.25">
      <c r="A58">
        <v>-3795.7270983399999</v>
      </c>
      <c r="B58">
        <v>-4237.3846053799998</v>
      </c>
      <c r="C58">
        <f t="shared" si="14"/>
        <v>1.1163564965545474</v>
      </c>
      <c r="D58">
        <v>822.84703656900001</v>
      </c>
      <c r="E58">
        <v>956.03957700000001</v>
      </c>
      <c r="F58">
        <f t="shared" si="15"/>
        <v>1.1618679226048729</v>
      </c>
      <c r="G58">
        <v>1.75344848662</v>
      </c>
      <c r="H58">
        <v>2.03727555055</v>
      </c>
      <c r="I58">
        <f t="shared" si="16"/>
        <v>1.1618679226083872</v>
      </c>
    </row>
    <row r="59" spans="1:13" x14ac:dyDescent="0.25">
      <c r="A59">
        <v>-4108.0150996499997</v>
      </c>
      <c r="B59">
        <v>-4625.4022876500003</v>
      </c>
      <c r="C59">
        <f t="shared" si="14"/>
        <v>1.1259457853609354</v>
      </c>
      <c r="D59">
        <v>1314.9665052400001</v>
      </c>
      <c r="E59">
        <v>1572.3436360999999</v>
      </c>
      <c r="F59">
        <f t="shared" si="15"/>
        <v>1.195729039359086</v>
      </c>
      <c r="G59">
        <v>2.5685252337</v>
      </c>
      <c r="H59">
        <v>3.0712602102800002</v>
      </c>
      <c r="I59">
        <f t="shared" si="16"/>
        <v>1.1957290393662214</v>
      </c>
    </row>
    <row r="60" spans="1:13" x14ac:dyDescent="0.25">
      <c r="A60">
        <v>-4385.4778853999996</v>
      </c>
      <c r="B60">
        <v>-4969.9013276799997</v>
      </c>
      <c r="C60">
        <f t="shared" si="14"/>
        <v>1.1332633426851029</v>
      </c>
      <c r="D60">
        <v>2053.9798295000001</v>
      </c>
      <c r="E60">
        <v>2561.1350629399999</v>
      </c>
      <c r="F60">
        <f t="shared" si="15"/>
        <v>1.2469134439180236</v>
      </c>
      <c r="G60">
        <v>3.70361591639</v>
      </c>
      <c r="H60">
        <v>4.6180884772599997</v>
      </c>
      <c r="I60">
        <f t="shared" si="16"/>
        <v>1.2469134439192489</v>
      </c>
    </row>
    <row r="61" spans="1:13" x14ac:dyDescent="0.25">
      <c r="A61">
        <v>-4598.3080259600001</v>
      </c>
      <c r="B61">
        <v>-5245.3204515199996</v>
      </c>
      <c r="C61">
        <f t="shared" si="14"/>
        <v>1.1407066298967479</v>
      </c>
      <c r="D61">
        <v>3150.8968680200001</v>
      </c>
      <c r="E61">
        <v>4077.1178177299998</v>
      </c>
      <c r="F61">
        <f t="shared" si="15"/>
        <v>1.2939547019487281</v>
      </c>
      <c r="G61">
        <v>5.2754650289300002</v>
      </c>
      <c r="H61">
        <v>6.8262127791399996</v>
      </c>
      <c r="I61">
        <f t="shared" si="16"/>
        <v>1.2939547019468216</v>
      </c>
    </row>
    <row r="62" spans="1:13" x14ac:dyDescent="0.25">
      <c r="A62">
        <v>-5491.6030722200003</v>
      </c>
      <c r="B62">
        <v>-6186.4279333900004</v>
      </c>
      <c r="C62">
        <f t="shared" si="14"/>
        <v>1.1265249603863148</v>
      </c>
      <c r="D62">
        <v>-13.314876636399999</v>
      </c>
      <c r="E62">
        <v>0.21946857695899999</v>
      </c>
      <c r="F62">
        <f t="shared" si="15"/>
        <v>-1.6482959846508848E-2</v>
      </c>
      <c r="G62">
        <v>-5.85794973117E-2</v>
      </c>
      <c r="H62">
        <v>9.6556350201899995E-4</v>
      </c>
      <c r="I62">
        <f t="shared" si="16"/>
        <v>-1.648295984653575E-2</v>
      </c>
    </row>
    <row r="63" spans="1:13" x14ac:dyDescent="0.25">
      <c r="A63">
        <v>-5212.7050839800004</v>
      </c>
      <c r="B63">
        <v>-5896.0777742800001</v>
      </c>
      <c r="C63">
        <f t="shared" si="14"/>
        <v>1.1310975164123866</v>
      </c>
      <c r="D63">
        <v>987.01343682000004</v>
      </c>
      <c r="E63">
        <v>1271.6072774899999</v>
      </c>
      <c r="F63">
        <f t="shared" si="15"/>
        <v>1.2883383650651361</v>
      </c>
      <c r="G63">
        <v>2.9970336188700002</v>
      </c>
      <c r="H63">
        <v>3.8611933925800002</v>
      </c>
      <c r="I63">
        <f t="shared" si="16"/>
        <v>1.2883383650650613</v>
      </c>
    </row>
    <row r="64" spans="1:13" x14ac:dyDescent="0.25">
      <c r="A64">
        <v>-4980.9467510000004</v>
      </c>
      <c r="B64">
        <v>-5583.63112912</v>
      </c>
      <c r="C64">
        <f t="shared" si="14"/>
        <v>1.1209979564625945</v>
      </c>
      <c r="D64">
        <v>5.8581661754300001</v>
      </c>
      <c r="E64">
        <v>0.760162719391</v>
      </c>
      <c r="F64">
        <f t="shared" si="15"/>
        <v>0.1297612079662801</v>
      </c>
      <c r="G64">
        <v>2.1854692829399999E-2</v>
      </c>
      <c r="H64">
        <v>2.83589134128E-3</v>
      </c>
      <c r="I64">
        <f t="shared" si="16"/>
        <v>0.12976120796651147</v>
      </c>
      <c r="M64" s="1"/>
    </row>
    <row r="65" spans="1:13" x14ac:dyDescent="0.25">
      <c r="A65">
        <v>-4770.51929174</v>
      </c>
      <c r="B65">
        <v>-5367.3892904000004</v>
      </c>
      <c r="C65">
        <f t="shared" si="14"/>
        <v>1.125116357813176</v>
      </c>
      <c r="D65">
        <v>729.69252326699996</v>
      </c>
      <c r="E65">
        <v>905.96588659099996</v>
      </c>
      <c r="F65">
        <f t="shared" si="15"/>
        <v>1.2415721111335827</v>
      </c>
      <c r="G65">
        <v>2.0190364374300001</v>
      </c>
      <c r="H65">
        <v>2.5067793320799998</v>
      </c>
      <c r="I65">
        <f t="shared" si="16"/>
        <v>1.2415721111357654</v>
      </c>
      <c r="M65" s="1"/>
    </row>
    <row r="66" spans="1:13" x14ac:dyDescent="0.25">
      <c r="A66">
        <v>-4505.86893917</v>
      </c>
      <c r="B66">
        <v>-5025.4920694499997</v>
      </c>
      <c r="C66">
        <f t="shared" si="14"/>
        <v>1.1153214035505694</v>
      </c>
      <c r="D66">
        <v>9.3342865935599999</v>
      </c>
      <c r="E66">
        <v>1.45702475247</v>
      </c>
      <c r="F66">
        <f t="shared" si="15"/>
        <v>0.15609385225810876</v>
      </c>
      <c r="G66">
        <v>3.1708991705299998E-2</v>
      </c>
      <c r="H66">
        <v>4.9495786665099996E-3</v>
      </c>
      <c r="I66">
        <f t="shared" si="16"/>
        <v>0.15609385225840222</v>
      </c>
      <c r="M66" s="1"/>
    </row>
    <row r="67" spans="1:13" x14ac:dyDescent="0.25">
      <c r="A67">
        <v>-4353.2508487599998</v>
      </c>
      <c r="B67">
        <v>-4868.8263040700003</v>
      </c>
      <c r="C67">
        <f t="shared" si="14"/>
        <v>1.1184345844570063</v>
      </c>
      <c r="D67">
        <v>506.38856386700002</v>
      </c>
      <c r="E67">
        <v>604.54807731899996</v>
      </c>
      <c r="F67">
        <f t="shared" si="15"/>
        <v>1.1938422793406152</v>
      </c>
      <c r="G67">
        <v>1.35445615112</v>
      </c>
      <c r="H67">
        <v>1.6170070187200001</v>
      </c>
      <c r="I67">
        <f t="shared" si="16"/>
        <v>1.1938422793406023</v>
      </c>
    </row>
    <row r="68" spans="1:13" x14ac:dyDescent="0.25">
      <c r="A68">
        <v>-4059.4092496899998</v>
      </c>
      <c r="B68">
        <v>-4507.6686462999996</v>
      </c>
      <c r="C68">
        <f t="shared" si="14"/>
        <v>1.1104247857355678</v>
      </c>
      <c r="D68">
        <v>13.798628255500001</v>
      </c>
      <c r="E68">
        <v>-1.7061508056400001</v>
      </c>
      <c r="F68">
        <f t="shared" si="15"/>
        <v>-0.12364640702309991</v>
      </c>
      <c r="G68">
        <v>4.4853910751400002E-2</v>
      </c>
      <c r="H68">
        <v>-5.5460249053700004E-3</v>
      </c>
      <c r="I68">
        <f t="shared" si="16"/>
        <v>-0.12364640702364833</v>
      </c>
    </row>
    <row r="69" spans="1:13" x14ac:dyDescent="0.25">
      <c r="A69">
        <v>-3948.3426339299999</v>
      </c>
      <c r="B69">
        <v>-4394.9479543899997</v>
      </c>
      <c r="C69">
        <f t="shared" si="14"/>
        <v>1.1131120983832827</v>
      </c>
      <c r="D69">
        <v>346.67928436900002</v>
      </c>
      <c r="E69">
        <v>388.53971833499998</v>
      </c>
      <c r="F69">
        <f t="shared" si="15"/>
        <v>1.1207468569752912</v>
      </c>
      <c r="G69">
        <v>0.93283982118200004</v>
      </c>
      <c r="H69">
        <v>1.04547729765</v>
      </c>
      <c r="I69">
        <f t="shared" si="16"/>
        <v>1.1207468569740913</v>
      </c>
    </row>
    <row r="70" spans="1:13" x14ac:dyDescent="0.25">
      <c r="A70">
        <v>-3641.3260516300002</v>
      </c>
      <c r="B70">
        <v>-4026.7467090999999</v>
      </c>
      <c r="C70">
        <f t="shared" si="14"/>
        <v>1.1058462362351402</v>
      </c>
      <c r="D70">
        <v>20.625533371700001</v>
      </c>
      <c r="E70">
        <v>12.7283476031</v>
      </c>
      <c r="F70">
        <f t="shared" si="15"/>
        <v>0.61711604610256443</v>
      </c>
      <c r="G70">
        <v>6.6940576375199998E-2</v>
      </c>
      <c r="H70">
        <v>4.1310103816399997E-2</v>
      </c>
      <c r="I70">
        <f t="shared" si="16"/>
        <v>0.61711604610121751</v>
      </c>
    </row>
    <row r="71" spans="1:13" x14ac:dyDescent="0.25">
      <c r="A71">
        <v>-3561.8812371700001</v>
      </c>
      <c r="B71">
        <v>-3942.3734890599999</v>
      </c>
      <c r="C71">
        <f t="shared" si="14"/>
        <v>1.1068233965578005</v>
      </c>
      <c r="D71">
        <v>226.73882451099999</v>
      </c>
      <c r="E71">
        <v>242.823831023</v>
      </c>
      <c r="F71">
        <f t="shared" si="15"/>
        <v>1.0709406805239023</v>
      </c>
      <c r="G71">
        <v>0.633753520751</v>
      </c>
      <c r="H71">
        <v>0.67871242679699995</v>
      </c>
      <c r="I71">
        <f t="shared" si="16"/>
        <v>1.0709406805231212</v>
      </c>
    </row>
    <row r="72" spans="1:13" x14ac:dyDescent="0.25">
      <c r="B72">
        <f>C72/C73</f>
        <v>0.90349803049328625</v>
      </c>
      <c r="C72">
        <f>AVERAGE(C53:C71)</f>
        <v>1.1155434866294656</v>
      </c>
    </row>
    <row r="73" spans="1:13" x14ac:dyDescent="0.25">
      <c r="A73">
        <f>C73*B73^6</f>
        <v>1.171463747262218</v>
      </c>
      <c r="B73">
        <f>(0.375/0.3783)</f>
        <v>0.99127676447264068</v>
      </c>
      <c r="C73">
        <f>121/98</f>
        <v>1.2346938775510203</v>
      </c>
      <c r="D73">
        <f>(0.375/0.3783)^3</f>
        <v>0.97405791413892451</v>
      </c>
      <c r="E73">
        <f>(0.4172854/0.4209233)^3</f>
        <v>0.97429543990931911</v>
      </c>
      <c r="F73">
        <f>C73/E73</f>
        <v>1.2672684557221547</v>
      </c>
    </row>
    <row r="74" spans="1:13" x14ac:dyDescent="0.25">
      <c r="A74" t="s">
        <v>30</v>
      </c>
    </row>
    <row r="75" spans="1:13" x14ac:dyDescent="0.25">
      <c r="A75">
        <f>$C$73*A53</f>
        <v>-939.51711656998975</v>
      </c>
      <c r="B75">
        <f>D53*$D$73</f>
        <v>61.418296578419216</v>
      </c>
      <c r="C75">
        <f>1-G75*$F$73</f>
        <v>0.66926604310094118</v>
      </c>
      <c r="D75">
        <f>C75*(D53/G53)</f>
        <v>57.102697323662795</v>
      </c>
      <c r="G75">
        <f t="shared" ref="G75:H93" si="17">1-G53</f>
        <v>0.26098176389200001</v>
      </c>
      <c r="H75">
        <f t="shared" si="17"/>
        <v>0.27836936996700001</v>
      </c>
      <c r="I75">
        <f t="shared" ref="I75:I93" si="18">H75/G75</f>
        <v>1.0666238353810629</v>
      </c>
    </row>
    <row r="76" spans="1:13" x14ac:dyDescent="0.25">
      <c r="A76">
        <f t="shared" ref="A76:A93" si="19">$C$73*A54</f>
        <v>-1797.6315819796937</v>
      </c>
      <c r="B76">
        <f t="shared" ref="B76:B93" si="20">D54*$D$73</f>
        <v>96.520495079859899</v>
      </c>
      <c r="C76">
        <f>1-G76*$F$73</f>
        <v>0.46861901396012973</v>
      </c>
      <c r="D76">
        <f t="shared" ref="D76:D93" si="21">C76*(D54/G54)</f>
        <v>79.967198966414259</v>
      </c>
      <c r="G76">
        <f t="shared" si="17"/>
        <v>0.41931209101</v>
      </c>
      <c r="H76">
        <f t="shared" si="17"/>
        <v>0.44201246505699998</v>
      </c>
      <c r="I76">
        <f t="shared" si="18"/>
        <v>1.0541371797610735</v>
      </c>
    </row>
    <row r="77" spans="1:13" x14ac:dyDescent="0.25">
      <c r="A77">
        <f t="shared" si="19"/>
        <v>-2608.2369557199995</v>
      </c>
      <c r="B77">
        <f t="shared" si="20"/>
        <v>130.1563338558276</v>
      </c>
      <c r="C77">
        <f t="shared" ref="C77:C93" si="22">1-G77*$F$73</f>
        <v>0.39426120216410732</v>
      </c>
      <c r="D77">
        <f t="shared" si="21"/>
        <v>100.92154142575096</v>
      </c>
      <c r="G77">
        <f t="shared" si="17"/>
        <v>0.47798775003100002</v>
      </c>
      <c r="H77">
        <f t="shared" si="17"/>
        <v>0.484460560549</v>
      </c>
      <c r="I77">
        <f t="shared" si="18"/>
        <v>1.0135417916412715</v>
      </c>
    </row>
    <row r="78" spans="1:13" x14ac:dyDescent="0.25">
      <c r="A78">
        <f t="shared" si="19"/>
        <v>-3423.2559021369384</v>
      </c>
      <c r="B78">
        <f t="shared" si="20"/>
        <v>217.66254096118152</v>
      </c>
      <c r="C78">
        <f t="shared" si="22"/>
        <v>0.5624701261566627</v>
      </c>
      <c r="D78">
        <f t="shared" si="21"/>
        <v>191.96661929756399</v>
      </c>
      <c r="G78">
        <f t="shared" si="17"/>
        <v>0.345254292307</v>
      </c>
      <c r="H78">
        <f t="shared" si="17"/>
        <v>0.33384961383</v>
      </c>
      <c r="I78">
        <f t="shared" si="18"/>
        <v>0.96696730864432245</v>
      </c>
    </row>
    <row r="79" spans="1:13" x14ac:dyDescent="0.25">
      <c r="A79">
        <f t="shared" si="19"/>
        <v>-4273.0709867438773</v>
      </c>
      <c r="B79">
        <f t="shared" si="20"/>
        <v>499.31622354727193</v>
      </c>
      <c r="C79">
        <f t="shared" si="22"/>
        <v>1.2554325308253684</v>
      </c>
      <c r="D79">
        <f t="shared" si="21"/>
        <v>535.59716729455295</v>
      </c>
      <c r="G79">
        <f t="shared" si="17"/>
        <v>-0.20156149998999995</v>
      </c>
      <c r="H79">
        <f t="shared" si="17"/>
        <v>-0.34121432322</v>
      </c>
      <c r="I79">
        <f t="shared" si="18"/>
        <v>1.6928546534776168</v>
      </c>
    </row>
    <row r="80" spans="1:13" x14ac:dyDescent="0.25">
      <c r="A80">
        <f t="shared" si="19"/>
        <v>-4686.5610091748977</v>
      </c>
      <c r="B80">
        <f t="shared" si="20"/>
        <v>801.5006680957955</v>
      </c>
      <c r="C80">
        <f t="shared" si="22"/>
        <v>1.9548215001051219</v>
      </c>
      <c r="D80">
        <f t="shared" si="21"/>
        <v>917.34607013377183</v>
      </c>
      <c r="G80">
        <f t="shared" si="17"/>
        <v>-0.75344848661999997</v>
      </c>
      <c r="H80">
        <f t="shared" si="17"/>
        <v>-1.03727555055</v>
      </c>
      <c r="I80">
        <f t="shared" si="18"/>
        <v>1.3767040069365055</v>
      </c>
    </row>
    <row r="81" spans="1:9" x14ac:dyDescent="0.25">
      <c r="A81">
        <f t="shared" si="19"/>
        <v>-5072.1410924249994</v>
      </c>
      <c r="B81">
        <f t="shared" si="20"/>
        <v>1280.8535312566255</v>
      </c>
      <c r="C81">
        <f t="shared" si="22"/>
        <v>2.9877425506722308</v>
      </c>
      <c r="D81">
        <f t="shared" si="21"/>
        <v>1529.5864447299346</v>
      </c>
      <c r="G81">
        <f t="shared" si="17"/>
        <v>-1.5685252337</v>
      </c>
      <c r="H81">
        <f t="shared" si="17"/>
        <v>-2.0712602102800002</v>
      </c>
      <c r="I81">
        <f t="shared" si="18"/>
        <v>1.3205144334172405</v>
      </c>
    </row>
    <row r="82" spans="1:9" x14ac:dyDescent="0.25">
      <c r="A82">
        <f t="shared" si="19"/>
        <v>-5414.7226952387746</v>
      </c>
      <c r="B82">
        <f t="shared" si="20"/>
        <v>2000.6953084061938</v>
      </c>
      <c r="C82">
        <f t="shared" si="22"/>
        <v>4.4262071672293937</v>
      </c>
      <c r="D82">
        <f t="shared" si="21"/>
        <v>2454.7200487082491</v>
      </c>
      <c r="G82">
        <f t="shared" si="17"/>
        <v>-2.70361591639</v>
      </c>
      <c r="H82">
        <f t="shared" si="17"/>
        <v>-3.6180884772599997</v>
      </c>
      <c r="I82">
        <f t="shared" si="18"/>
        <v>1.3382405597356626</v>
      </c>
    </row>
    <row r="83" spans="1:9" x14ac:dyDescent="0.25">
      <c r="A83">
        <f t="shared" si="19"/>
        <v>-5677.5027667465301</v>
      </c>
      <c r="B83">
        <f t="shared" si="20"/>
        <v>3069.1560309304314</v>
      </c>
      <c r="C83">
        <f t="shared" si="22"/>
        <v>6.4181619647061989</v>
      </c>
      <c r="D83">
        <f t="shared" si="21"/>
        <v>3833.3997708519714</v>
      </c>
      <c r="G83">
        <f t="shared" si="17"/>
        <v>-4.2754650289300002</v>
      </c>
      <c r="H83">
        <f t="shared" si="17"/>
        <v>-5.8262127791399996</v>
      </c>
      <c r="I83">
        <f t="shared" si="18"/>
        <v>1.3627085567808042</v>
      </c>
    </row>
    <row r="84" spans="1:9" x14ac:dyDescent="0.25">
      <c r="A84">
        <f t="shared" si="19"/>
        <v>-6780.4486912104085</v>
      </c>
      <c r="B84">
        <f t="shared" si="20"/>
        <v>-12.969460963468883</v>
      </c>
      <c r="C84">
        <f t="shared" si="22"/>
        <v>-0.3415044048173328</v>
      </c>
      <c r="D84">
        <f t="shared" si="21"/>
        <v>-77.622533985483827</v>
      </c>
      <c r="G84">
        <f t="shared" si="17"/>
        <v>1.0585794973117</v>
      </c>
      <c r="H84">
        <f t="shared" si="17"/>
        <v>0.99903443649798096</v>
      </c>
      <c r="I84">
        <f t="shared" si="18"/>
        <v>0.94375003392287893</v>
      </c>
    </row>
    <row r="85" spans="1:9" x14ac:dyDescent="0.25">
      <c r="A85">
        <f t="shared" si="19"/>
        <v>-6436.095052669184</v>
      </c>
      <c r="B85">
        <f t="shared" si="20"/>
        <v>961.40824949598039</v>
      </c>
      <c r="C85">
        <f t="shared" si="22"/>
        <v>3.5307777102106113</v>
      </c>
      <c r="D85">
        <f t="shared" si="21"/>
        <v>1162.791441664368</v>
      </c>
      <c r="G85">
        <f t="shared" si="17"/>
        <v>-1.9970336188700002</v>
      </c>
      <c r="H85">
        <f t="shared" si="17"/>
        <v>-2.8611933925800002</v>
      </c>
      <c r="I85">
        <f t="shared" si="18"/>
        <v>1.4327216955911715</v>
      </c>
    </row>
    <row r="86" spans="1:9" x14ac:dyDescent="0.25">
      <c r="A86">
        <f t="shared" si="19"/>
        <v>-6149.9444578673474</v>
      </c>
      <c r="B86">
        <f t="shared" si="20"/>
        <v>5.7061931255185465</v>
      </c>
      <c r="C86">
        <f t="shared" si="22"/>
        <v>-0.23957269288995886</v>
      </c>
      <c r="D86">
        <f t="shared" si="21"/>
        <v>-64.217633118898746</v>
      </c>
      <c r="G86">
        <f t="shared" si="17"/>
        <v>0.9781453071706</v>
      </c>
      <c r="H86">
        <f t="shared" si="17"/>
        <v>0.99716410865871996</v>
      </c>
      <c r="I86">
        <f t="shared" si="18"/>
        <v>1.0194437384187163</v>
      </c>
    </row>
    <row r="87" spans="1:9" x14ac:dyDescent="0.25">
      <c r="A87">
        <f t="shared" si="19"/>
        <v>-5890.1309622504077</v>
      </c>
      <c r="B87">
        <f t="shared" si="20"/>
        <v>710.76277717622258</v>
      </c>
      <c r="C87">
        <f t="shared" si="22"/>
        <v>2.2913927323865222</v>
      </c>
      <c r="D87">
        <f t="shared" si="21"/>
        <v>828.1238088100406</v>
      </c>
      <c r="G87">
        <f t="shared" si="17"/>
        <v>-1.0190364374300001</v>
      </c>
      <c r="H87">
        <f t="shared" si="17"/>
        <v>-1.5067793320799998</v>
      </c>
      <c r="I87">
        <f t="shared" si="18"/>
        <v>1.478631456869278</v>
      </c>
    </row>
    <row r="88" spans="1:9" x14ac:dyDescent="0.25">
      <c r="A88">
        <f t="shared" si="19"/>
        <v>-5563.3687922405097</v>
      </c>
      <c r="B88">
        <f t="shared" si="20"/>
        <v>9.092135729297981</v>
      </c>
      <c r="C88">
        <f t="shared" si="22"/>
        <v>-0.22708465077127271</v>
      </c>
      <c r="D88">
        <f t="shared" si="21"/>
        <v>-66.84770146580388</v>
      </c>
      <c r="G88">
        <f t="shared" si="17"/>
        <v>0.96829100829470005</v>
      </c>
      <c r="H88">
        <f t="shared" si="17"/>
        <v>0.99505042133348998</v>
      </c>
      <c r="I88">
        <f t="shared" si="18"/>
        <v>1.0276357136538086</v>
      </c>
    </row>
    <row r="89" spans="1:9" x14ac:dyDescent="0.25">
      <c r="A89">
        <f t="shared" si="19"/>
        <v>-5374.9321704077547</v>
      </c>
      <c r="B89">
        <f t="shared" si="20"/>
        <v>493.25178826409558</v>
      </c>
      <c r="C89">
        <f t="shared" si="22"/>
        <v>1.449191099251061</v>
      </c>
      <c r="D89">
        <f t="shared" si="21"/>
        <v>541.80698202135238</v>
      </c>
      <c r="G89">
        <f t="shared" si="17"/>
        <v>-0.35445615111999995</v>
      </c>
      <c r="H89">
        <f t="shared" si="17"/>
        <v>-0.61700701872000008</v>
      </c>
      <c r="I89">
        <f t="shared" si="18"/>
        <v>1.7407146603900081</v>
      </c>
    </row>
    <row r="90" spans="1:9" x14ac:dyDescent="0.25">
      <c r="A90">
        <f t="shared" si="19"/>
        <v>-5012.1277470662235</v>
      </c>
      <c r="B90">
        <f t="shared" si="20"/>
        <v>13.440663056530758</v>
      </c>
      <c r="C90">
        <f t="shared" si="22"/>
        <v>-0.21042650951112862</v>
      </c>
      <c r="D90">
        <f t="shared" si="21"/>
        <v>-64.73453777396368</v>
      </c>
      <c r="G90">
        <f t="shared" si="17"/>
        <v>0.95514608924860001</v>
      </c>
      <c r="H90">
        <f t="shared" si="17"/>
        <v>1.00554602490537</v>
      </c>
      <c r="I90">
        <f t="shared" si="18"/>
        <v>1.0527667298480161</v>
      </c>
    </row>
    <row r="91" spans="1:9" x14ac:dyDescent="0.25">
      <c r="A91">
        <f t="shared" si="19"/>
        <v>-4874.9944765870405</v>
      </c>
      <c r="B91">
        <f t="shared" si="20"/>
        <v>337.68570060764318</v>
      </c>
      <c r="C91">
        <f t="shared" si="22"/>
        <v>0.91489002390328944</v>
      </c>
      <c r="D91">
        <f t="shared" si="21"/>
        <v>340.00844685343696</v>
      </c>
      <c r="G91">
        <f t="shared" si="17"/>
        <v>6.716017881799996E-2</v>
      </c>
      <c r="H91">
        <f t="shared" si="17"/>
        <v>-4.547729764999997E-2</v>
      </c>
      <c r="I91">
        <f t="shared" si="18"/>
        <v>-0.67714676241766281</v>
      </c>
    </row>
    <row r="92" spans="1:9" x14ac:dyDescent="0.25">
      <c r="A92">
        <f t="shared" si="19"/>
        <v>-4495.9229821145918</v>
      </c>
      <c r="B92">
        <f t="shared" si="20"/>
        <v>20.090464014040883</v>
      </c>
      <c r="C92">
        <f t="shared" si="22"/>
        <v>-0.18243677487400412</v>
      </c>
      <c r="D92">
        <f t="shared" si="21"/>
        <v>-56.211882122113707</v>
      </c>
      <c r="G92">
        <f t="shared" si="17"/>
        <v>0.93305942362479999</v>
      </c>
      <c r="H92">
        <f t="shared" si="17"/>
        <v>0.95868989618360001</v>
      </c>
      <c r="I92">
        <f t="shared" si="18"/>
        <v>1.0274692821377114</v>
      </c>
    </row>
    <row r="93" spans="1:9" x14ac:dyDescent="0.25">
      <c r="A93">
        <f t="shared" si="19"/>
        <v>-4397.8329560976526</v>
      </c>
      <c r="B93">
        <f t="shared" si="20"/>
        <v>220.85674645749631</v>
      </c>
      <c r="C93">
        <f t="shared" si="22"/>
        <v>0.53586738982844362</v>
      </c>
      <c r="D93">
        <f t="shared" si="21"/>
        <v>191.71797565637016</v>
      </c>
      <c r="G93">
        <f t="shared" si="17"/>
        <v>0.366246479249</v>
      </c>
      <c r="H93">
        <f t="shared" si="17"/>
        <v>0.32128757320300005</v>
      </c>
      <c r="I93">
        <f t="shared" si="18"/>
        <v>0.87724412767546711</v>
      </c>
    </row>
    <row r="95" spans="1:9" x14ac:dyDescent="0.25">
      <c r="A95" t="s">
        <v>32</v>
      </c>
      <c r="C95" t="s">
        <v>33</v>
      </c>
      <c r="D95" t="s">
        <v>33</v>
      </c>
    </row>
    <row r="96" spans="1:9" x14ac:dyDescent="0.25">
      <c r="A96" t="s">
        <v>29</v>
      </c>
      <c r="B96" t="s">
        <v>13</v>
      </c>
      <c r="C96" t="s">
        <v>29</v>
      </c>
      <c r="D96" t="s">
        <v>13</v>
      </c>
    </row>
    <row r="97" spans="1:7" x14ac:dyDescent="0.25">
      <c r="A97" s="2">
        <v>-19.000900000000001</v>
      </c>
      <c r="B97" s="2">
        <v>-17.852599999999999</v>
      </c>
      <c r="C97" s="2">
        <v>-2.70811</v>
      </c>
      <c r="D97" s="2">
        <v>-2.5444399999999998</v>
      </c>
    </row>
    <row r="99" spans="1:7" x14ac:dyDescent="0.25">
      <c r="F99">
        <v>63.054050161600003</v>
      </c>
      <c r="G99">
        <v>57.044394275905461</v>
      </c>
    </row>
    <row r="100" spans="1:7" x14ac:dyDescent="0.25">
      <c r="F100">
        <v>99.091125567399999</v>
      </c>
      <c r="G100">
        <v>79.779849428202127</v>
      </c>
    </row>
    <row r="101" spans="1:7" x14ac:dyDescent="0.25">
      <c r="F101">
        <v>133.622787687</v>
      </c>
      <c r="G101">
        <v>100.60118026175806</v>
      </c>
    </row>
    <row r="102" spans="1:7" x14ac:dyDescent="0.25">
      <c r="F102">
        <v>223.459547735</v>
      </c>
      <c r="G102">
        <v>191.65809554494737</v>
      </c>
    </row>
    <row r="103" spans="1:7" x14ac:dyDescent="0.25">
      <c r="F103">
        <v>512.61451326400004</v>
      </c>
      <c r="G103">
        <v>535.82231925781616</v>
      </c>
    </row>
    <row r="104" spans="1:7" x14ac:dyDescent="0.25">
      <c r="F104">
        <v>822.84703656900001</v>
      </c>
      <c r="G104">
        <v>918.27183975573541</v>
      </c>
    </row>
    <row r="105" spans="1:7" x14ac:dyDescent="0.25">
      <c r="F105">
        <v>1314.9665052400001</v>
      </c>
      <c r="G105">
        <v>1531.6889913142998</v>
      </c>
    </row>
    <row r="106" spans="1:7" x14ac:dyDescent="0.25">
      <c r="F106">
        <v>2053.9798295000001</v>
      </c>
      <c r="G106">
        <v>2458.6459419925195</v>
      </c>
    </row>
    <row r="107" spans="1:7" x14ac:dyDescent="0.25">
      <c r="F107">
        <v>3150.8968680200001</v>
      </c>
      <c r="G107">
        <v>3840.0859816047064</v>
      </c>
    </row>
    <row r="108" spans="1:7" x14ac:dyDescent="0.25">
      <c r="F108">
        <v>-13.314876636399999</v>
      </c>
      <c r="G108">
        <v>-78.252530646694325</v>
      </c>
    </row>
    <row r="109" spans="1:7" x14ac:dyDescent="0.25">
      <c r="F109">
        <v>987.01343682000004</v>
      </c>
      <c r="G109">
        <v>1164.5134691915887</v>
      </c>
    </row>
    <row r="110" spans="1:7" x14ac:dyDescent="0.25">
      <c r="F110">
        <v>5.8581661754300001</v>
      </c>
      <c r="G110">
        <v>-64.904137983279639</v>
      </c>
    </row>
    <row r="111" spans="1:7" x14ac:dyDescent="0.25">
      <c r="F111">
        <v>729.69252326699996</v>
      </c>
      <c r="G111">
        <v>829.08810114795233</v>
      </c>
    </row>
    <row r="112" spans="1:7" x14ac:dyDescent="0.25">
      <c r="F112">
        <v>9.3342865935599999</v>
      </c>
      <c r="G112">
        <v>-67.59402624422404</v>
      </c>
    </row>
    <row r="113" spans="6:7" x14ac:dyDescent="0.25">
      <c r="F113">
        <v>506.38856386700002</v>
      </c>
      <c r="G113">
        <v>542.15396224271967</v>
      </c>
    </row>
    <row r="114" spans="6:7" x14ac:dyDescent="0.25">
      <c r="F114">
        <v>13.798628255500001</v>
      </c>
      <c r="G114">
        <v>-65.503896112182758</v>
      </c>
    </row>
    <row r="115" spans="6:7" x14ac:dyDescent="0.25">
      <c r="F115">
        <v>346.67928436900002</v>
      </c>
      <c r="G115">
        <v>339.94309529911942</v>
      </c>
    </row>
    <row r="116" spans="6:7" x14ac:dyDescent="0.25">
      <c r="F116">
        <v>20.625533371700001</v>
      </c>
      <c r="G116">
        <v>-56.964627863641418</v>
      </c>
    </row>
    <row r="117" spans="6:7" x14ac:dyDescent="0.25">
      <c r="F117">
        <v>226.73882451099999</v>
      </c>
      <c r="G117">
        <v>191.37489026404415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4" sqref="D14"/>
    </sheetView>
  </sheetViews>
  <sheetFormatPr defaultRowHeight="15" x14ac:dyDescent="0.25"/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t="s">
        <v>9</v>
      </c>
    </row>
    <row r="2" spans="1:6" x14ac:dyDescent="0.25">
      <c r="A2" t="s">
        <v>4</v>
      </c>
      <c r="B2" t="s">
        <v>8</v>
      </c>
    </row>
    <row r="3" spans="1:6" x14ac:dyDescent="0.25">
      <c r="A3" t="s">
        <v>5</v>
      </c>
      <c r="C3" t="s">
        <v>8</v>
      </c>
    </row>
    <row r="4" spans="1:6" x14ac:dyDescent="0.25">
      <c r="A4" t="s">
        <v>6</v>
      </c>
      <c r="D4" t="s">
        <v>8</v>
      </c>
    </row>
    <row r="5" spans="1:6" x14ac:dyDescent="0.25">
      <c r="A5" t="s">
        <v>7</v>
      </c>
      <c r="E5" t="s">
        <v>8</v>
      </c>
    </row>
    <row r="6" spans="1:6" x14ac:dyDescent="0.25">
      <c r="A6" t="s">
        <v>9</v>
      </c>
      <c r="F6" t="s">
        <v>8</v>
      </c>
    </row>
    <row r="13" spans="1:6" x14ac:dyDescent="0.25">
      <c r="B13" t="s">
        <v>10</v>
      </c>
      <c r="C13" t="s">
        <v>11</v>
      </c>
      <c r="D1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Messerly, Richard A. (Fed)</dc:creator>
  <cp:lastModifiedBy>Messerly, Richard A. (Fed)</cp:lastModifiedBy>
  <dcterms:created xsi:type="dcterms:W3CDTF">2017-09-12T18:32:07Z</dcterms:created>
  <dcterms:modified xsi:type="dcterms:W3CDTF">2017-09-28T19:45:00Z</dcterms:modified>
</cp:coreProperties>
</file>