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144c6f341c5d9/Desktop/"/>
    </mc:Choice>
  </mc:AlternateContent>
  <xr:revisionPtr revIDLastSave="0" documentId="8_{5F036ABC-E3CB-4156-8D3C-807EAAFABAC7}" xr6:coauthVersionLast="47" xr6:coauthVersionMax="47" xr10:uidLastSave="{00000000-0000-0000-0000-000000000000}"/>
  <bookViews>
    <workbookView xWindow="-110" yWindow="-110" windowWidth="19420" windowHeight="10300" firstSheet="15" activeTab="2" xr2:uid="{8E4A1589-F80A-4A97-B1E0-EF738A92E71E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  <sheet name="Q15" sheetId="15" r:id="rId15"/>
    <sheet name="Q16" sheetId="16" r:id="rId16"/>
    <sheet name="Q17" sheetId="17" r:id="rId17"/>
    <sheet name="Q18" sheetId="18" r:id="rId18"/>
    <sheet name="Q19" sheetId="19" r:id="rId19"/>
    <sheet name="Q20" sheetId="20" r:id="rId20"/>
    <sheet name="Q21" sheetId="21" r:id="rId21"/>
    <sheet name="Q22" sheetId="22" r:id="rId22"/>
    <sheet name="Q23" sheetId="23" r:id="rId23"/>
    <sheet name="Sheet1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9" i="21"/>
  <c r="B8" i="21"/>
  <c r="B10" i="21"/>
  <c r="C40" i="20"/>
  <c r="H16" i="19"/>
  <c r="H15" i="19"/>
  <c r="H21" i="19"/>
  <c r="H20" i="19"/>
  <c r="H18" i="19"/>
  <c r="C20" i="18"/>
  <c r="C19" i="18"/>
  <c r="C16" i="18"/>
  <c r="C13" i="18"/>
  <c r="C10" i="18"/>
  <c r="C7" i="18"/>
  <c r="C4" i="18"/>
  <c r="C10" i="15"/>
  <c r="C11" i="15"/>
  <c r="C12" i="15"/>
  <c r="C9" i="15"/>
  <c r="C12" i="14" l="1"/>
  <c r="G9" i="13"/>
  <c r="G10" i="13"/>
  <c r="G11" i="13"/>
  <c r="G8" i="13"/>
  <c r="D12" i="10"/>
  <c r="D13" i="10"/>
  <c r="D14" i="10"/>
  <c r="D15" i="10"/>
  <c r="D16" i="10"/>
  <c r="D17" i="10"/>
  <c r="D11" i="10"/>
  <c r="C30" i="23"/>
  <c r="C19" i="23"/>
  <c r="C33" i="22"/>
  <c r="C32" i="22"/>
  <c r="C31" i="22"/>
  <c r="C26" i="22"/>
  <c r="C25" i="22"/>
  <c r="C24" i="22"/>
  <c r="E19" i="22"/>
  <c r="E17" i="22"/>
  <c r="C29" i="20"/>
  <c r="C18" i="20"/>
  <c r="B95" i="17"/>
  <c r="B18" i="16"/>
  <c r="C14" i="12"/>
  <c r="C13" i="12"/>
  <c r="C12" i="12"/>
  <c r="D14" i="11"/>
  <c r="D13" i="11"/>
  <c r="D12" i="11"/>
  <c r="D11" i="11"/>
  <c r="F10" i="9"/>
  <c r="F11" i="9"/>
  <c r="F12" i="9"/>
  <c r="F13" i="9"/>
  <c r="F14" i="9"/>
  <c r="F15" i="9"/>
  <c r="F16" i="9"/>
  <c r="F9" i="9"/>
  <c r="E9" i="9"/>
  <c r="E10" i="9"/>
  <c r="E11" i="9"/>
  <c r="E12" i="9"/>
  <c r="E13" i="9"/>
  <c r="E14" i="9"/>
  <c r="E15" i="9"/>
  <c r="E16" i="9"/>
  <c r="D8" i="8"/>
  <c r="D9" i="8"/>
  <c r="D10" i="8"/>
  <c r="D7" i="8"/>
  <c r="C8" i="7"/>
  <c r="C9" i="7"/>
  <c r="C10" i="7"/>
  <c r="C7" i="7"/>
  <c r="B27" i="5"/>
  <c r="B24" i="5"/>
  <c r="C22" i="6"/>
  <c r="C17" i="6"/>
  <c r="C12" i="6"/>
  <c r="B21" i="5"/>
  <c r="B18" i="5"/>
  <c r="B27" i="4"/>
  <c r="B21" i="4"/>
  <c r="B18" i="3"/>
  <c r="B23" i="2"/>
  <c r="B24" i="2"/>
  <c r="B18" i="2"/>
  <c r="B17" i="2"/>
  <c r="B16" i="2"/>
  <c r="C14" i="1"/>
  <c r="C20" i="1"/>
  <c r="C18" i="1"/>
  <c r="C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1CBA8E-A756-4B0E-9F6B-2269C0F598CC}" keepAlive="1" name="Query - Exchange rates" description="Connection to the 'Exchange rates' query in the workbook." type="5" refreshedVersion="8" background="1" saveData="1">
    <dbPr connection="Provider=Microsoft.Mashup.OleDb.1;Data Source=$Workbook$;Location=&quot;Exchange rates&quot;;Extended Properties=&quot;&quot;" command="SELECT * FROM [Exchange rates]"/>
  </connection>
  <connection id="2" xr16:uid="{13A9FC44-6ACC-4B26-830B-E4565010B6B3}" keepAlive="1" name="Query - Exchange rates (2)" description="Connection to the 'Exchange rates (2)' query in the workbook." type="5" refreshedVersion="8" background="1" saveData="1">
    <dbPr connection="Provider=Microsoft.Mashup.OleDb.1;Data Source=$Workbook$;Location=&quot;Exchange rates (2)&quot;;Extended Properties=&quot;&quot;" command="SELECT * FROM [Exchange rates (2)]"/>
  </connection>
  <connection id="3" xr16:uid="{75FE326A-9AD0-47BB-BAEF-371EC4DC8263}" keepAlive="1" name="Query - Populations" description="Connection to the 'Populations' query in the workbook." type="5" refreshedVersion="8" background="1" saveData="1">
    <dbPr connection="Provider=Microsoft.Mashup.OleDb.1;Data Source=$Workbook$;Location=Populations;Extended Properties=&quot;&quot;" command="SELECT * FROM [Populations]"/>
  </connection>
  <connection id="4" xr16:uid="{E93ECEC3-9D02-48AC-B4D4-EA1E89F36D42}" keepAlive="1" name="Query - Share prices" description="Connection to the 'Share prices' query in the workbook." type="5" refreshedVersion="8" background="1" saveData="1">
    <dbPr connection="Provider=Microsoft.Mashup.OleDb.1;Data Source=$Workbook$;Location=&quot;Share prices&quot;;Extended Properties=&quot;&quot;" command="SELECT * FROM [Share prices]"/>
  </connection>
  <connection id="5" xr16:uid="{F694ACC9-FF1B-4BB7-B8AD-D9CB3C118E7F}" keepAlive="1" name="Query - Share prices (2)" description="Connection to the 'Share prices (2)' query in the workbook." type="5" refreshedVersion="8" background="1" saveData="1">
    <dbPr connection="Provider=Microsoft.Mashup.OleDb.1;Data Source=$Workbook$;Location=&quot;Share prices (2)&quot;;Extended Properties=&quot;&quot;" command="SELECT * FROM [Share prices (2)]"/>
  </connection>
</connections>
</file>

<file path=xl/sharedStrings.xml><?xml version="1.0" encoding="utf-8"?>
<sst xmlns="http://schemas.openxmlformats.org/spreadsheetml/2006/main" count="801" uniqueCount="527">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</sst>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 * #,##0.00_ ;_ * \-#,##0.00_ ;_ * &quot;-&quot;??_ ;_ @_ "/>
    <numFmt numFmtId="164" formatCode="B1mmm\-yy"/>
    <numFmt numFmtId="165" formatCode="_([$$-409]* #,##0.00_);_([$$-409]* \(#,##0.00\);_([$$-409]* &quot;-&quot;??_);_(@_)"/>
    <numFmt numFmtId="166" formatCode="_ * #,##0_ ;_ * \-#,##0_ ;_ * &quot;-&quot;??_ ;_ @_ 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_-[$$-409]* #,##0.0000_ ;_-[$$-409]* \-#,##0.0000\ ;_-[$$-409]* &quot;-&quot;??_ ;_-@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/>
    <xf numFmtId="0" fontId="3" fillId="0" borderId="0" xfId="0" applyFont="1"/>
    <xf numFmtId="0" fontId="3" fillId="5" borderId="2" xfId="0" applyFont="1" applyFill="1" applyBorder="1" applyProtection="1">
      <protection locked="0"/>
    </xf>
    <xf numFmtId="0" fontId="4" fillId="5" borderId="2" xfId="0" applyFont="1" applyFill="1" applyBorder="1" applyProtection="1">
      <protection locked="0"/>
    </xf>
    <xf numFmtId="0" fontId="5" fillId="0" borderId="0" xfId="1"/>
    <xf numFmtId="0" fontId="3" fillId="0" borderId="0" xfId="1" applyFont="1"/>
    <xf numFmtId="0" fontId="4" fillId="0" borderId="0" xfId="1" applyFont="1"/>
    <xf numFmtId="164" fontId="3" fillId="0" borderId="0" xfId="1" applyNumberFormat="1" applyFont="1"/>
    <xf numFmtId="0" fontId="3" fillId="5" borderId="0" xfId="1" applyFont="1" applyFill="1" applyProtection="1">
      <protection locked="0"/>
    </xf>
    <xf numFmtId="0" fontId="12" fillId="0" borderId="0" xfId="0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9" fillId="0" borderId="1" xfId="1" applyFont="1" applyBorder="1"/>
    <xf numFmtId="0" fontId="10" fillId="6" borderId="1" xfId="1" applyFont="1" applyFill="1" applyBorder="1"/>
    <xf numFmtId="0" fontId="9" fillId="6" borderId="1" xfId="1" applyFont="1" applyFill="1" applyBorder="1"/>
    <xf numFmtId="0" fontId="9" fillId="5" borderId="2" xfId="1" applyFont="1" applyFill="1" applyBorder="1" applyProtection="1">
      <protection locked="0"/>
    </xf>
    <xf numFmtId="0" fontId="11" fillId="0" borderId="0" xfId="1" applyFont="1"/>
    <xf numFmtId="0" fontId="12" fillId="0" borderId="0" xfId="1" applyFont="1"/>
    <xf numFmtId="0" fontId="13" fillId="7" borderId="1" xfId="1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center" vertical="center" wrapText="1"/>
    </xf>
    <xf numFmtId="43" fontId="14" fillId="7" borderId="1" xfId="1" applyNumberFormat="1" applyFont="1" applyFill="1" applyBorder="1" applyAlignment="1">
      <alignment vertical="center" wrapText="1"/>
    </xf>
    <xf numFmtId="43" fontId="14" fillId="7" borderId="1" xfId="1" applyNumberFormat="1" applyFont="1" applyFill="1" applyBorder="1" applyAlignment="1">
      <alignment horizontal="center" vertical="center" wrapText="1"/>
    </xf>
    <xf numFmtId="1" fontId="14" fillId="7" borderId="1" xfId="1" applyNumberFormat="1" applyFont="1" applyFill="1" applyBorder="1" applyAlignment="1">
      <alignment horizontal="center" vertical="center" wrapText="1"/>
    </xf>
    <xf numFmtId="0" fontId="12" fillId="5" borderId="2" xfId="1" applyFont="1" applyFill="1" applyBorder="1" applyProtection="1">
      <protection locked="0"/>
    </xf>
    <xf numFmtId="0" fontId="9" fillId="8" borderId="3" xfId="1" applyFont="1" applyFill="1" applyBorder="1"/>
    <xf numFmtId="0" fontId="9" fillId="8" borderId="4" xfId="1" applyFont="1" applyFill="1" applyBorder="1"/>
    <xf numFmtId="0" fontId="9" fillId="8" borderId="5" xfId="1" applyFont="1" applyFill="1" applyBorder="1"/>
    <xf numFmtId="0" fontId="9" fillId="5" borderId="0" xfId="1" applyFont="1" applyFill="1" applyProtection="1">
      <protection locked="0"/>
    </xf>
    <xf numFmtId="0" fontId="15" fillId="0" borderId="0" xfId="0" applyFont="1"/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left" indent="1"/>
    </xf>
    <xf numFmtId="0" fontId="12" fillId="9" borderId="6" xfId="0" applyFont="1" applyFill="1" applyBorder="1"/>
    <xf numFmtId="0" fontId="16" fillId="0" borderId="0" xfId="1" applyFont="1"/>
    <xf numFmtId="0" fontId="4" fillId="0" borderId="1" xfId="1" applyFont="1" applyBorder="1"/>
    <xf numFmtId="0" fontId="3" fillId="0" borderId="1" xfId="1" applyFont="1" applyBorder="1"/>
    <xf numFmtId="0" fontId="1" fillId="0" borderId="0" xfId="1" applyFont="1"/>
    <xf numFmtId="0" fontId="3" fillId="5" borderId="1" xfId="1" applyFont="1" applyFill="1" applyBorder="1" applyProtection="1">
      <protection locked="0"/>
    </xf>
    <xf numFmtId="0" fontId="17" fillId="0" borderId="0" xfId="1" applyFont="1"/>
    <xf numFmtId="0" fontId="18" fillId="0" borderId="0" xfId="1" applyFont="1"/>
    <xf numFmtId="165" fontId="3" fillId="0" borderId="1" xfId="1" applyNumberFormat="1" applyFont="1" applyBorder="1"/>
    <xf numFmtId="0" fontId="3" fillId="0" borderId="0" xfId="1" applyFont="1" applyAlignment="1">
      <alignment horizontal="left"/>
    </xf>
    <xf numFmtId="0" fontId="19" fillId="0" borderId="0" xfId="1" applyFont="1"/>
    <xf numFmtId="0" fontId="3" fillId="0" borderId="0" xfId="1" applyFont="1" applyAlignment="1">
      <alignment horizontal="right"/>
    </xf>
    <xf numFmtId="0" fontId="17" fillId="0" borderId="1" xfId="1" applyFont="1" applyBorder="1"/>
    <xf numFmtId="0" fontId="17" fillId="0" borderId="7" xfId="1" applyFont="1" applyBorder="1"/>
    <xf numFmtId="0" fontId="3" fillId="0" borderId="7" xfId="1" applyFont="1" applyBorder="1"/>
    <xf numFmtId="0" fontId="2" fillId="0" borderId="1" xfId="1" applyFont="1" applyBorder="1"/>
    <xf numFmtId="0" fontId="1" fillId="0" borderId="1" xfId="1" applyFont="1" applyBorder="1"/>
    <xf numFmtId="166" fontId="1" fillId="0" borderId="1" xfId="4" applyNumberFormat="1" applyFont="1" applyBorder="1"/>
    <xf numFmtId="9" fontId="1" fillId="0" borderId="1" xfId="1" applyNumberFormat="1" applyFont="1" applyBorder="1"/>
    <xf numFmtId="0" fontId="3" fillId="0" borderId="0" xfId="1" quotePrefix="1" applyFont="1"/>
    <xf numFmtId="9" fontId="3" fillId="5" borderId="0" xfId="1" applyNumberFormat="1" applyFont="1" applyFill="1" applyProtection="1">
      <protection locked="0"/>
    </xf>
    <xf numFmtId="0" fontId="17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7" fillId="0" borderId="8" xfId="1" applyFont="1" applyBorder="1"/>
    <xf numFmtId="0" fontId="8" fillId="0" borderId="8" xfId="1" applyFont="1" applyBorder="1"/>
    <xf numFmtId="0" fontId="3" fillId="5" borderId="2" xfId="1" applyFont="1" applyFill="1" applyBorder="1" applyProtection="1">
      <protection locked="0"/>
    </xf>
    <xf numFmtId="0" fontId="2" fillId="0" borderId="6" xfId="1" applyFont="1" applyBorder="1"/>
    <xf numFmtId="0" fontId="5" fillId="0" borderId="6" xfId="1" applyBorder="1"/>
    <xf numFmtId="167" fontId="3" fillId="0" borderId="0" xfId="1" applyNumberFormat="1" applyFont="1" applyAlignment="1">
      <alignment horizontal="center"/>
    </xf>
    <xf numFmtId="14" fontId="4" fillId="10" borderId="1" xfId="1" applyNumberFormat="1" applyFont="1" applyFill="1" applyBorder="1"/>
    <xf numFmtId="168" fontId="4" fillId="10" borderId="1" xfId="1" applyNumberFormat="1" applyFont="1" applyFill="1" applyBorder="1"/>
    <xf numFmtId="14" fontId="3" fillId="0" borderId="1" xfId="1" applyNumberFormat="1" applyFont="1" applyBorder="1"/>
    <xf numFmtId="168" fontId="3" fillId="0" borderId="1" xfId="1" applyNumberFormat="1" applyFont="1" applyBorder="1"/>
    <xf numFmtId="14" fontId="3" fillId="0" borderId="0" xfId="1" applyNumberFormat="1" applyFont="1"/>
    <xf numFmtId="168" fontId="3" fillId="9" borderId="1" xfId="1" applyNumberFormat="1" applyFont="1" applyFill="1" applyBorder="1" applyProtection="1">
      <protection locked="0"/>
    </xf>
    <xf numFmtId="3" fontId="20" fillId="11" borderId="1" xfId="1" applyNumberFormat="1" applyFont="1" applyFill="1" applyBorder="1" applyAlignment="1">
      <alignment horizontal="center"/>
    </xf>
    <xf numFmtId="3" fontId="16" fillId="0" borderId="0" xfId="1" applyNumberFormat="1" applyFont="1"/>
    <xf numFmtId="3" fontId="20" fillId="0" borderId="0" xfId="1" applyNumberFormat="1" applyFont="1" applyAlignment="1">
      <alignment horizontal="right"/>
    </xf>
    <xf numFmtId="0" fontId="20" fillId="11" borderId="1" xfId="1" applyFont="1" applyFill="1" applyBorder="1" applyAlignment="1">
      <alignment horizontal="center"/>
    </xf>
    <xf numFmtId="0" fontId="22" fillId="11" borderId="1" xfId="1" applyFont="1" applyFill="1" applyBorder="1" applyAlignment="1">
      <alignment horizontal="center"/>
    </xf>
    <xf numFmtId="3" fontId="20" fillId="5" borderId="1" xfId="1" applyNumberFormat="1" applyFont="1" applyFill="1" applyBorder="1" applyAlignment="1">
      <alignment horizontal="center"/>
    </xf>
    <xf numFmtId="3" fontId="4" fillId="5" borderId="1" xfId="1" applyNumberFormat="1" applyFont="1" applyFill="1" applyBorder="1" applyAlignment="1">
      <alignment horizontal="center"/>
    </xf>
    <xf numFmtId="0" fontId="21" fillId="0" borderId="0" xfId="1" applyFont="1"/>
    <xf numFmtId="0" fontId="20" fillId="0" borderId="1" xfId="1" applyFont="1" applyBorder="1" applyAlignment="1">
      <alignment horizontal="center"/>
    </xf>
    <xf numFmtId="3" fontId="3" fillId="5" borderId="1" xfId="1" applyNumberFormat="1" applyFont="1" applyFill="1" applyBorder="1" applyProtection="1">
      <protection locked="0"/>
    </xf>
    <xf numFmtId="3" fontId="3" fillId="5" borderId="6" xfId="1" applyNumberFormat="1" applyFont="1" applyFill="1" applyBorder="1" applyProtection="1">
      <protection locked="0"/>
    </xf>
    <xf numFmtId="3" fontId="3" fillId="9" borderId="6" xfId="1" applyNumberFormat="1" applyFont="1" applyFill="1" applyBorder="1" applyProtection="1">
      <protection locked="0"/>
    </xf>
    <xf numFmtId="0" fontId="2" fillId="0" borderId="6" xfId="0" applyFont="1" applyBorder="1"/>
    <xf numFmtId="0" fontId="0" fillId="0" borderId="6" xfId="0" applyBorder="1"/>
    <xf numFmtId="166" fontId="0" fillId="0" borderId="6" xfId="5" applyNumberFormat="1" applyFont="1" applyBorder="1"/>
    <xf numFmtId="0" fontId="2" fillId="0" borderId="0" xfId="0" applyFont="1"/>
    <xf numFmtId="0" fontId="0" fillId="9" borderId="11" xfId="0" applyFill="1" applyBorder="1" applyProtection="1">
      <protection locked="0"/>
    </xf>
    <xf numFmtId="0" fontId="25" fillId="0" borderId="0" xfId="0" applyFont="1"/>
    <xf numFmtId="0" fontId="26" fillId="0" borderId="0" xfId="0" applyFont="1"/>
    <xf numFmtId="0" fontId="26" fillId="0" borderId="6" xfId="0" applyFont="1" applyBorder="1"/>
    <xf numFmtId="0" fontId="25" fillId="0" borderId="6" xfId="0" applyFont="1" applyBorder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/>
    <xf numFmtId="0" fontId="31" fillId="9" borderId="6" xfId="0" applyFont="1" applyFill="1" applyBorder="1"/>
    <xf numFmtId="0" fontId="6" fillId="0" borderId="0" xfId="6" quotePrefix="1"/>
    <xf numFmtId="14" fontId="32" fillId="0" borderId="0" xfId="0" applyNumberFormat="1" applyFont="1" applyAlignment="1">
      <alignment wrapText="1"/>
    </xf>
    <xf numFmtId="14" fontId="0" fillId="0" borderId="0" xfId="0" applyNumberFormat="1"/>
    <xf numFmtId="169" fontId="32" fillId="0" borderId="0" xfId="0" applyNumberFormat="1" applyFont="1" applyAlignment="1">
      <alignment horizontal="left" wrapText="1"/>
    </xf>
    <xf numFmtId="0" fontId="33" fillId="0" borderId="0" xfId="0" applyFont="1" applyAlignment="1">
      <alignment wrapText="1"/>
    </xf>
    <xf numFmtId="0" fontId="34" fillId="0" borderId="0" xfId="1" applyFont="1"/>
    <xf numFmtId="0" fontId="35" fillId="0" borderId="0" xfId="1" applyFont="1"/>
    <xf numFmtId="0" fontId="34" fillId="14" borderId="1" xfId="1" applyFont="1" applyFill="1" applyBorder="1"/>
    <xf numFmtId="0" fontId="34" fillId="14" borderId="10" xfId="1" applyFont="1" applyFill="1" applyBorder="1"/>
    <xf numFmtId="0" fontId="35" fillId="0" borderId="12" xfId="1" applyFont="1" applyBorder="1" applyAlignment="1">
      <alignment horizontal="left"/>
    </xf>
    <xf numFmtId="0" fontId="35" fillId="0" borderId="13" xfId="1" applyFont="1" applyBorder="1"/>
    <xf numFmtId="0" fontId="35" fillId="0" borderId="13" xfId="1" applyFont="1" applyBorder="1" applyAlignment="1">
      <alignment horizontal="right"/>
    </xf>
    <xf numFmtId="0" fontId="34" fillId="0" borderId="0" xfId="1" applyFont="1" applyAlignment="1">
      <alignment horizontal="right"/>
    </xf>
    <xf numFmtId="0" fontId="34" fillId="0" borderId="1" xfId="1" applyFont="1" applyBorder="1"/>
    <xf numFmtId="0" fontId="34" fillId="0" borderId="10" xfId="1" applyFont="1" applyBorder="1"/>
    <xf numFmtId="0" fontId="35" fillId="0" borderId="12" xfId="1" applyFont="1" applyBorder="1"/>
    <xf numFmtId="0" fontId="35" fillId="5" borderId="0" xfId="1" applyFont="1" applyFill="1" applyProtection="1">
      <protection locked="0"/>
    </xf>
    <xf numFmtId="0" fontId="35" fillId="5" borderId="13" xfId="1" applyFont="1" applyFill="1" applyBorder="1" applyProtection="1">
      <protection locked="0"/>
    </xf>
    <xf numFmtId="0" fontId="31" fillId="0" borderId="0" xfId="0" applyFont="1"/>
    <xf numFmtId="0" fontId="30" fillId="0" borderId="6" xfId="0" applyFont="1" applyBorder="1"/>
    <xf numFmtId="0" fontId="31" fillId="0" borderId="6" xfId="0" applyFont="1" applyBorder="1"/>
    <xf numFmtId="0" fontId="29" fillId="0" borderId="0" xfId="0" applyFont="1" applyAlignment="1">
      <alignment vertical="center"/>
    </xf>
    <xf numFmtId="0" fontId="3" fillId="5" borderId="1" xfId="1" applyFont="1" applyFill="1" applyBorder="1"/>
    <xf numFmtId="3" fontId="1" fillId="5" borderId="1" xfId="1" applyNumberFormat="1" applyFont="1" applyFill="1" applyBorder="1"/>
    <xf numFmtId="0" fontId="3" fillId="5" borderId="0" xfId="1" applyFont="1" applyFill="1"/>
    <xf numFmtId="0" fontId="5" fillId="9" borderId="6" xfId="1" applyFill="1" applyBorder="1"/>
    <xf numFmtId="168" fontId="3" fillId="9" borderId="1" xfId="1" applyNumberFormat="1" applyFont="1" applyFill="1" applyBorder="1"/>
    <xf numFmtId="0" fontId="0" fillId="9" borderId="11" xfId="0" applyFill="1" applyBorder="1"/>
    <xf numFmtId="167" fontId="3" fillId="5" borderId="2" xfId="1" applyNumberFormat="1" applyFont="1" applyFill="1" applyBorder="1"/>
    <xf numFmtId="0" fontId="0" fillId="9" borderId="0" xfId="0" applyFill="1"/>
    <xf numFmtId="0" fontId="23" fillId="12" borderId="7" xfId="1" applyFont="1" applyFill="1" applyBorder="1" applyAlignment="1">
      <alignment horizontal="center"/>
    </xf>
    <xf numFmtId="0" fontId="24" fillId="0" borderId="9" xfId="1" applyFont="1" applyBorder="1"/>
    <xf numFmtId="0" fontId="24" fillId="0" borderId="10" xfId="1" applyFont="1" applyBorder="1"/>
    <xf numFmtId="0" fontId="25" fillId="13" borderId="0" xfId="0" applyFont="1" applyFill="1" applyAlignment="1">
      <alignment horizontal="left" vertical="center" wrapText="1"/>
    </xf>
    <xf numFmtId="0" fontId="34" fillId="0" borderId="0" xfId="1" applyFont="1"/>
    <xf numFmtId="0" fontId="5" fillId="0" borderId="0" xfId="1"/>
    <xf numFmtId="0" fontId="35" fillId="0" borderId="0" xfId="1" applyFont="1"/>
    <xf numFmtId="0" fontId="31" fillId="13" borderId="0" xfId="0" applyFont="1" applyFill="1" applyAlignment="1">
      <alignment horizontal="left" vertical="center" wrapText="1"/>
    </xf>
  </cellXfs>
  <cellStyles count="7">
    <cellStyle name="Comma 2" xfId="4" xr:uid="{13A6FE9E-44C9-456E-B506-69F6A6FD36CF}"/>
    <cellStyle name="Comma 2 2" xfId="5" xr:uid="{7104F688-E884-478B-8484-5ECD5FD65F87}"/>
    <cellStyle name="Hyperlink" xfId="6" builtinId="8"/>
    <cellStyle name="Hyperlink 2" xfId="3" xr:uid="{773120F0-510C-4C15-B8E7-618EB010A691}"/>
    <cellStyle name="Normal" xfId="0" builtinId="0"/>
    <cellStyle name="Normal 2" xfId="2" xr:uid="{B360945D-BF27-465F-B239-BCB957BCDD6D}"/>
    <cellStyle name="Normal 3" xfId="1" xr:uid="{F7CBDA94-E328-496A-B592-6B1B39A57E93}"/>
  </cellStyles>
  <dxfs count="12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5" defaultTableStyle="TableStyleMedium2" defaultPivotStyle="PivotStyleLight16">
    <tableStyle name="Invisible" pivot="0" table="0" count="0" xr9:uid="{32C35B92-60ED-47B4-A067-A86FC182EE78}"/>
    <tableStyle name="TableStyleQueryError" pivot="0" count="3" xr9:uid="{FB6B259A-0C2C-452F-8CD1-05A345457FF4}">
      <tableStyleElement type="wholeTable" dxfId="11"/>
      <tableStyleElement type="headerRow" dxfId="10"/>
      <tableStyleElement type="firstRowStripe" dxfId="9"/>
    </tableStyle>
    <tableStyle name="TableStyleQueryInfo" pivot="0" count="3" xr9:uid="{B86DEDC3-61F8-4E2F-AF57-9302C3A8C131}">
      <tableStyleElement type="wholeTable" dxfId="8"/>
      <tableStyleElement type="headerRow" dxfId="7"/>
      <tableStyleElement type="firstRowStripe" dxfId="6"/>
    </tableStyle>
    <tableStyle name="TableStyleQueryPreview" pivot="0" count="3" xr9:uid="{DD86AC0D-FCC3-4898-9A28-0F4BC100A22B}">
      <tableStyleElement type="wholeTable" dxfId="5"/>
      <tableStyleElement type="headerRow" dxfId="4"/>
      <tableStyleElement type="firstRowStripe" dxfId="3"/>
    </tableStyle>
    <tableStyle name="TableStyleQueryResult" pivot="0" count="3" xr9:uid="{006C07CF-B16E-4684-957D-BDDC97C47B25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A620-A0F2-499E-8B80-740933A32FA5}">
  <dimension ref="A1:C20"/>
  <sheetViews>
    <sheetView workbookViewId="0">
      <selection activeCell="D20" sqref="D20"/>
    </sheetView>
  </sheetViews>
  <sheetFormatPr defaultRowHeight="14.5" x14ac:dyDescent="0.35"/>
  <cols>
    <col min="1" max="1" width="47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2" t="s">
        <v>4</v>
      </c>
      <c r="C2" s="2">
        <v>43</v>
      </c>
    </row>
    <row r="3" spans="1:3" x14ac:dyDescent="0.35">
      <c r="A3" s="2" t="s">
        <v>3</v>
      </c>
      <c r="B3" s="2" t="s">
        <v>5</v>
      </c>
      <c r="C3" s="2">
        <v>59</v>
      </c>
    </row>
    <row r="4" spans="1:3" x14ac:dyDescent="0.35">
      <c r="A4" s="2" t="s">
        <v>3</v>
      </c>
      <c r="B4" s="2" t="s">
        <v>6</v>
      </c>
      <c r="C4" s="2">
        <v>72</v>
      </c>
    </row>
    <row r="5" spans="1:3" x14ac:dyDescent="0.35">
      <c r="A5" s="3" t="s">
        <v>7</v>
      </c>
      <c r="B5" s="3" t="s">
        <v>8</v>
      </c>
      <c r="C5" s="3">
        <v>119</v>
      </c>
    </row>
    <row r="6" spans="1:3" x14ac:dyDescent="0.35">
      <c r="A6" s="3" t="s">
        <v>7</v>
      </c>
      <c r="B6" s="3" t="s">
        <v>9</v>
      </c>
      <c r="C6" s="3">
        <v>175</v>
      </c>
    </row>
    <row r="7" spans="1:3" x14ac:dyDescent="0.35">
      <c r="A7" s="3" t="s">
        <v>7</v>
      </c>
      <c r="B7" s="3" t="s">
        <v>10</v>
      </c>
      <c r="C7" s="3">
        <v>192</v>
      </c>
    </row>
    <row r="8" spans="1:3" x14ac:dyDescent="0.35">
      <c r="A8" s="4" t="s">
        <v>11</v>
      </c>
      <c r="B8" s="4" t="s">
        <v>12</v>
      </c>
      <c r="C8" s="4">
        <v>240</v>
      </c>
    </row>
    <row r="9" spans="1:3" x14ac:dyDescent="0.35">
      <c r="A9" s="4" t="s">
        <v>11</v>
      </c>
      <c r="B9" s="4" t="s">
        <v>13</v>
      </c>
      <c r="C9" s="4">
        <v>405</v>
      </c>
    </row>
    <row r="10" spans="1:3" x14ac:dyDescent="0.35">
      <c r="A10" s="4" t="s">
        <v>11</v>
      </c>
      <c r="B10" s="4" t="s">
        <v>14</v>
      </c>
      <c r="C10" s="4">
        <v>522</v>
      </c>
    </row>
    <row r="12" spans="1:3" x14ac:dyDescent="0.35">
      <c r="A12" s="5" t="s">
        <v>15</v>
      </c>
    </row>
    <row r="13" spans="1:3" ht="15" thickBot="1" x14ac:dyDescent="0.4"/>
    <row r="14" spans="1:3" ht="15" thickBot="1" x14ac:dyDescent="0.4">
      <c r="A14" s="6" t="s">
        <v>16</v>
      </c>
      <c r="C14" s="7">
        <f>AVERAGE(C2:C4)</f>
        <v>58</v>
      </c>
    </row>
    <row r="15" spans="1:3" ht="15" thickBot="1" x14ac:dyDescent="0.4"/>
    <row r="16" spans="1:3" ht="15" thickBot="1" x14ac:dyDescent="0.4">
      <c r="A16" s="6" t="s">
        <v>17</v>
      </c>
      <c r="C16" s="7">
        <f>AVERAGE(C5:C7)</f>
        <v>162</v>
      </c>
    </row>
    <row r="17" spans="1:3" ht="15" thickBot="1" x14ac:dyDescent="0.4"/>
    <row r="18" spans="1:3" ht="15" thickBot="1" x14ac:dyDescent="0.4">
      <c r="A18" s="6" t="s">
        <v>18</v>
      </c>
      <c r="C18" s="7">
        <f>AVERAGE(C8:C10)</f>
        <v>389</v>
      </c>
    </row>
    <row r="19" spans="1:3" ht="15" thickBot="1" x14ac:dyDescent="0.4"/>
    <row r="20" spans="1:3" ht="15" thickBot="1" x14ac:dyDescent="0.4">
      <c r="A20" s="6" t="s">
        <v>19</v>
      </c>
      <c r="C20" s="8">
        <f>AVERAGE(C2:C10)</f>
        <v>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8271-035D-4700-A020-0D306973BC05}">
  <dimension ref="A1:D17"/>
  <sheetViews>
    <sheetView workbookViewId="0">
      <selection activeCell="F17" sqref="F17"/>
    </sheetView>
  </sheetViews>
  <sheetFormatPr defaultRowHeight="14.5" x14ac:dyDescent="0.35"/>
  <cols>
    <col min="4" max="4" width="10.6328125" bestFit="1" customWidth="1"/>
  </cols>
  <sheetData>
    <row r="1" spans="1:4" x14ac:dyDescent="0.35">
      <c r="A1" s="43" t="s">
        <v>151</v>
      </c>
      <c r="B1" s="9"/>
      <c r="C1" s="9"/>
      <c r="D1" s="9"/>
    </row>
    <row r="3" spans="1:4" x14ac:dyDescent="0.35">
      <c r="A3" s="9"/>
      <c r="B3" s="43" t="s">
        <v>59</v>
      </c>
      <c r="C3" s="9"/>
      <c r="D3" s="9"/>
    </row>
    <row r="4" spans="1:4" x14ac:dyDescent="0.35">
      <c r="A4" s="55" t="s">
        <v>152</v>
      </c>
      <c r="B4" s="57">
        <v>1</v>
      </c>
      <c r="C4" s="9"/>
      <c r="D4" s="9"/>
    </row>
    <row r="5" spans="1:4" x14ac:dyDescent="0.35">
      <c r="A5" s="55" t="s">
        <v>153</v>
      </c>
      <c r="B5" s="57">
        <v>0.5</v>
      </c>
      <c r="C5" s="9"/>
      <c r="D5" s="9"/>
    </row>
    <row r="7" spans="1:4" x14ac:dyDescent="0.35">
      <c r="A7" s="43" t="s">
        <v>154</v>
      </c>
      <c r="B7" s="9"/>
      <c r="C7" s="9"/>
      <c r="D7" s="9"/>
    </row>
    <row r="8" spans="1:4" x14ac:dyDescent="0.35">
      <c r="A8" s="43" t="s">
        <v>155</v>
      </c>
      <c r="B8" s="9"/>
      <c r="C8" s="9"/>
      <c r="D8" s="9"/>
    </row>
    <row r="10" spans="1:4" x14ac:dyDescent="0.35">
      <c r="A10" s="54" t="s">
        <v>1</v>
      </c>
      <c r="B10" s="54" t="s">
        <v>156</v>
      </c>
      <c r="C10" s="54" t="s">
        <v>157</v>
      </c>
      <c r="D10" s="54" t="s">
        <v>158</v>
      </c>
    </row>
    <row r="11" spans="1:4" x14ac:dyDescent="0.35">
      <c r="A11" s="55" t="s">
        <v>159</v>
      </c>
      <c r="B11" s="55" t="s">
        <v>152</v>
      </c>
      <c r="C11" s="56">
        <v>46866</v>
      </c>
      <c r="D11" s="124">
        <f>IF(B11="A+",C11,C11*50/100)</f>
        <v>46866</v>
      </c>
    </row>
    <row r="12" spans="1:4" x14ac:dyDescent="0.35">
      <c r="A12" s="55" t="s">
        <v>160</v>
      </c>
      <c r="B12" s="55" t="s">
        <v>153</v>
      </c>
      <c r="C12" s="56">
        <v>33495</v>
      </c>
      <c r="D12" s="124">
        <f t="shared" ref="D12:D17" si="0">IF(B12="A+",C12,C12*50/100)</f>
        <v>16747.5</v>
      </c>
    </row>
    <row r="13" spans="1:4" x14ac:dyDescent="0.35">
      <c r="A13" s="55" t="s">
        <v>161</v>
      </c>
      <c r="B13" s="55" t="s">
        <v>153</v>
      </c>
      <c r="C13" s="56">
        <v>35087</v>
      </c>
      <c r="D13" s="124">
        <f t="shared" si="0"/>
        <v>17543.5</v>
      </c>
    </row>
    <row r="14" spans="1:4" x14ac:dyDescent="0.35">
      <c r="A14" s="55" t="s">
        <v>162</v>
      </c>
      <c r="B14" s="55" t="s">
        <v>152</v>
      </c>
      <c r="C14" s="56">
        <v>42603</v>
      </c>
      <c r="D14" s="124">
        <f t="shared" si="0"/>
        <v>42603</v>
      </c>
    </row>
    <row r="15" spans="1:4" x14ac:dyDescent="0.35">
      <c r="A15" s="55" t="s">
        <v>147</v>
      </c>
      <c r="B15" s="55" t="s">
        <v>153</v>
      </c>
      <c r="C15" s="56">
        <v>36971</v>
      </c>
      <c r="D15" s="124">
        <f t="shared" si="0"/>
        <v>18485.5</v>
      </c>
    </row>
    <row r="16" spans="1:4" x14ac:dyDescent="0.35">
      <c r="A16" s="55" t="s">
        <v>163</v>
      </c>
      <c r="B16" s="55" t="s">
        <v>152</v>
      </c>
      <c r="C16" s="56">
        <v>41286</v>
      </c>
      <c r="D16" s="124">
        <f t="shared" si="0"/>
        <v>41286</v>
      </c>
    </row>
    <row r="17" spans="1:4" x14ac:dyDescent="0.35">
      <c r="A17" s="55" t="s">
        <v>164</v>
      </c>
      <c r="B17" s="55" t="s">
        <v>153</v>
      </c>
      <c r="C17" s="56">
        <v>37732</v>
      </c>
      <c r="D17" s="124">
        <f t="shared" si="0"/>
        <v>18866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7DEC-6AF8-4A20-9696-477D5246D8EC}">
  <dimension ref="A1:D25"/>
  <sheetViews>
    <sheetView topLeftCell="A7" workbookViewId="0">
      <selection activeCell="D18" sqref="D18"/>
    </sheetView>
  </sheetViews>
  <sheetFormatPr defaultRowHeight="14.5" x14ac:dyDescent="0.35"/>
  <sheetData>
    <row r="1" spans="1:4" x14ac:dyDescent="0.35">
      <c r="A1" s="11" t="s">
        <v>165</v>
      </c>
      <c r="B1" s="9"/>
      <c r="C1" s="9"/>
      <c r="D1" s="9"/>
    </row>
    <row r="2" spans="1:4" x14ac:dyDescent="0.35">
      <c r="A2" s="10" t="s">
        <v>166</v>
      </c>
      <c r="B2" s="9"/>
      <c r="C2" s="9"/>
      <c r="D2" s="9"/>
    </row>
    <row r="3" spans="1:4" x14ac:dyDescent="0.35">
      <c r="A3" s="58" t="s">
        <v>167</v>
      </c>
      <c r="B3" s="10" t="s">
        <v>168</v>
      </c>
      <c r="C3" s="9"/>
      <c r="D3" s="9"/>
    </row>
    <row r="4" spans="1:4" x14ac:dyDescent="0.35">
      <c r="A4" s="10" t="s">
        <v>169</v>
      </c>
      <c r="B4" s="10" t="s">
        <v>170</v>
      </c>
      <c r="C4" s="9"/>
      <c r="D4" s="9"/>
    </row>
    <row r="5" spans="1:4" x14ac:dyDescent="0.35">
      <c r="A5" s="58" t="s">
        <v>171</v>
      </c>
      <c r="B5" s="10" t="s">
        <v>172</v>
      </c>
      <c r="C5" s="9"/>
      <c r="D5" s="9"/>
    </row>
    <row r="6" spans="1:4" x14ac:dyDescent="0.35">
      <c r="A6" s="10" t="s">
        <v>173</v>
      </c>
      <c r="B6" s="10" t="s">
        <v>174</v>
      </c>
      <c r="C6" s="9"/>
      <c r="D6" s="9"/>
    </row>
    <row r="7" spans="1:4" x14ac:dyDescent="0.35">
      <c r="A7" s="10" t="s">
        <v>175</v>
      </c>
      <c r="B7" s="10" t="s">
        <v>176</v>
      </c>
      <c r="C7" s="9"/>
      <c r="D7" s="9"/>
    </row>
    <row r="8" spans="1:4" x14ac:dyDescent="0.35">
      <c r="A8" s="10" t="s">
        <v>177</v>
      </c>
      <c r="B8" s="10" t="s">
        <v>178</v>
      </c>
      <c r="C8" s="9"/>
      <c r="D8" s="9"/>
    </row>
    <row r="9" spans="1:4" x14ac:dyDescent="0.35">
      <c r="A9" s="9"/>
      <c r="B9" s="9"/>
      <c r="C9" s="9"/>
      <c r="D9" s="9"/>
    </row>
    <row r="10" spans="1:4" x14ac:dyDescent="0.35">
      <c r="A10" s="45" t="s">
        <v>179</v>
      </c>
      <c r="B10" s="9"/>
      <c r="C10" s="9"/>
      <c r="D10" s="9"/>
    </row>
    <row r="11" spans="1:4" x14ac:dyDescent="0.35">
      <c r="A11" s="10">
        <v>2</v>
      </c>
      <c r="B11" s="10" t="s">
        <v>180</v>
      </c>
      <c r="C11" s="10">
        <v>3</v>
      </c>
      <c r="D11" s="13">
        <f>2+3</f>
        <v>5</v>
      </c>
    </row>
    <row r="12" spans="1:4" x14ac:dyDescent="0.35">
      <c r="A12" s="10">
        <v>3</v>
      </c>
      <c r="B12" s="10" t="s">
        <v>181</v>
      </c>
      <c r="C12" s="10">
        <v>1</v>
      </c>
      <c r="D12" s="13">
        <f>3-1</f>
        <v>2</v>
      </c>
    </row>
    <row r="13" spans="1:4" x14ac:dyDescent="0.35">
      <c r="A13" s="10">
        <v>5</v>
      </c>
      <c r="B13" s="10" t="s">
        <v>182</v>
      </c>
      <c r="C13" s="10">
        <v>10</v>
      </c>
      <c r="D13" s="13">
        <f>5*10</f>
        <v>50</v>
      </c>
    </row>
    <row r="14" spans="1:4" x14ac:dyDescent="0.35">
      <c r="A14" s="10">
        <v>10</v>
      </c>
      <c r="B14" s="10" t="s">
        <v>183</v>
      </c>
      <c r="C14" s="10">
        <v>2</v>
      </c>
      <c r="D14" s="13">
        <f>10/2</f>
        <v>5</v>
      </c>
    </row>
    <row r="15" spans="1:4" x14ac:dyDescent="0.35">
      <c r="A15" s="9"/>
      <c r="B15" s="9"/>
      <c r="C15" s="9"/>
      <c r="D15" s="9"/>
    </row>
    <row r="16" spans="1:4" x14ac:dyDescent="0.35">
      <c r="A16" s="9"/>
      <c r="B16" s="9"/>
      <c r="C16" s="9"/>
      <c r="D16" s="9"/>
    </row>
    <row r="17" spans="1:4" x14ac:dyDescent="0.35">
      <c r="A17" s="45" t="s">
        <v>184</v>
      </c>
      <c r="B17" s="9"/>
      <c r="C17" s="9"/>
      <c r="D17" s="9"/>
    </row>
    <row r="18" spans="1:4" x14ac:dyDescent="0.35">
      <c r="A18" s="11">
        <v>10</v>
      </c>
      <c r="B18" s="10" t="s">
        <v>185</v>
      </c>
      <c r="C18" s="10">
        <v>100</v>
      </c>
      <c r="D18" s="59"/>
    </row>
    <row r="19" spans="1:4" x14ac:dyDescent="0.35">
      <c r="A19" s="11">
        <v>3</v>
      </c>
      <c r="B19" s="10" t="s">
        <v>185</v>
      </c>
      <c r="C19" s="10">
        <v>6</v>
      </c>
      <c r="D19" s="59"/>
    </row>
    <row r="20" spans="1:4" x14ac:dyDescent="0.35">
      <c r="A20" s="11">
        <v>1.5</v>
      </c>
      <c r="B20" s="10" t="s">
        <v>185</v>
      </c>
      <c r="C20" s="10">
        <v>1</v>
      </c>
      <c r="D20" s="59"/>
    </row>
    <row r="21" spans="1:4" x14ac:dyDescent="0.35">
      <c r="A21" s="9"/>
      <c r="B21" s="9"/>
      <c r="C21" s="9"/>
      <c r="D21" s="9"/>
    </row>
    <row r="22" spans="1:4" x14ac:dyDescent="0.35">
      <c r="A22" s="45" t="s">
        <v>186</v>
      </c>
      <c r="B22" s="9"/>
      <c r="C22" s="9"/>
      <c r="D22" s="9"/>
    </row>
    <row r="23" spans="1:4" x14ac:dyDescent="0.35">
      <c r="A23" s="11" t="s">
        <v>187</v>
      </c>
      <c r="B23" s="11" t="s">
        <v>188</v>
      </c>
      <c r="C23" s="11" t="s">
        <v>189</v>
      </c>
      <c r="D23" s="11" t="s">
        <v>190</v>
      </c>
    </row>
    <row r="24" spans="1:4" x14ac:dyDescent="0.35">
      <c r="A24" s="10" t="s">
        <v>191</v>
      </c>
      <c r="B24" s="10">
        <v>100</v>
      </c>
      <c r="C24" s="10">
        <v>150</v>
      </c>
      <c r="D24" s="59"/>
    </row>
    <row r="25" spans="1:4" x14ac:dyDescent="0.35">
      <c r="A25" s="10" t="s">
        <v>192</v>
      </c>
      <c r="B25" s="10">
        <v>100</v>
      </c>
      <c r="C25" s="10">
        <v>50</v>
      </c>
      <c r="D25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8207-0697-4918-BBF3-03616B5F739F}">
  <dimension ref="A1:C14"/>
  <sheetViews>
    <sheetView workbookViewId="0">
      <selection activeCell="C15" sqref="C15"/>
    </sheetView>
  </sheetViews>
  <sheetFormatPr defaultRowHeight="14.5" x14ac:dyDescent="0.35"/>
  <cols>
    <col min="1" max="1" width="4" bestFit="1" customWidth="1"/>
    <col min="2" max="2" width="62.6328125" bestFit="1" customWidth="1"/>
  </cols>
  <sheetData>
    <row r="1" spans="1:3" x14ac:dyDescent="0.35">
      <c r="A1" s="9"/>
      <c r="B1" s="10" t="s">
        <v>193</v>
      </c>
      <c r="C1" s="9"/>
    </row>
    <row r="2" spans="1:3" x14ac:dyDescent="0.35">
      <c r="A2" s="60"/>
      <c r="B2" s="63" t="s">
        <v>194</v>
      </c>
      <c r="C2" s="64"/>
    </row>
    <row r="3" spans="1:3" x14ac:dyDescent="0.35">
      <c r="A3" s="61">
        <v>1</v>
      </c>
      <c r="B3" s="10" t="s">
        <v>195</v>
      </c>
      <c r="C3" s="9"/>
    </row>
    <row r="4" spans="1:3" x14ac:dyDescent="0.35">
      <c r="A4" s="62"/>
      <c r="B4" s="41" t="s">
        <v>1</v>
      </c>
      <c r="C4" s="41" t="s">
        <v>2</v>
      </c>
    </row>
    <row r="5" spans="1:3" x14ac:dyDescent="0.35">
      <c r="A5" s="61"/>
      <c r="B5" s="42" t="s">
        <v>196</v>
      </c>
      <c r="C5" s="42">
        <v>200</v>
      </c>
    </row>
    <row r="6" spans="1:3" x14ac:dyDescent="0.35">
      <c r="A6" s="61"/>
      <c r="B6" s="42" t="s">
        <v>197</v>
      </c>
      <c r="C6" s="42">
        <v>120</v>
      </c>
    </row>
    <row r="7" spans="1:3" x14ac:dyDescent="0.35">
      <c r="A7" s="61"/>
      <c r="B7" s="42" t="s">
        <v>198</v>
      </c>
      <c r="C7" s="42">
        <v>156</v>
      </c>
    </row>
    <row r="8" spans="1:3" x14ac:dyDescent="0.35">
      <c r="A8" s="61"/>
      <c r="B8" s="42" t="s">
        <v>199</v>
      </c>
      <c r="C8" s="42">
        <v>190</v>
      </c>
    </row>
    <row r="9" spans="1:3" x14ac:dyDescent="0.35">
      <c r="A9" s="61"/>
      <c r="B9" s="42" t="s">
        <v>200</v>
      </c>
      <c r="C9" s="42">
        <v>320</v>
      </c>
    </row>
    <row r="10" spans="1:3" x14ac:dyDescent="0.35">
      <c r="A10" s="61"/>
      <c r="B10" s="42" t="s">
        <v>201</v>
      </c>
      <c r="C10" s="42">
        <v>89</v>
      </c>
    </row>
    <row r="11" spans="1:3" ht="15" thickBot="1" x14ac:dyDescent="0.4">
      <c r="A11" s="9"/>
      <c r="B11" s="9"/>
      <c r="C11" s="9"/>
    </row>
    <row r="12" spans="1:3" ht="15" thickBot="1" x14ac:dyDescent="0.4">
      <c r="A12" s="61">
        <v>1.1000000000000001</v>
      </c>
      <c r="B12" s="10" t="s">
        <v>202</v>
      </c>
      <c r="C12" s="65">
        <f>MAX(C5:C10)</f>
        <v>320</v>
      </c>
    </row>
    <row r="13" spans="1:3" ht="15" thickBot="1" x14ac:dyDescent="0.4">
      <c r="A13" s="61">
        <v>1.2</v>
      </c>
      <c r="B13" s="10" t="s">
        <v>203</v>
      </c>
      <c r="C13" s="65">
        <f>MIN(C5:C10)</f>
        <v>89</v>
      </c>
    </row>
    <row r="14" spans="1:3" ht="15" thickBot="1" x14ac:dyDescent="0.4">
      <c r="A14" s="61">
        <v>1.3</v>
      </c>
      <c r="B14" s="10" t="s">
        <v>204</v>
      </c>
      <c r="C14" s="65">
        <f>AVERAGE(C12:C13)</f>
        <v>204.5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E7D0-C6D6-49A5-9A54-7E4E364B8112}">
  <dimension ref="A1:G11"/>
  <sheetViews>
    <sheetView workbookViewId="0">
      <selection activeCell="J21" sqref="J21"/>
    </sheetView>
  </sheetViews>
  <sheetFormatPr defaultRowHeight="14.5" x14ac:dyDescent="0.35"/>
  <cols>
    <col min="1" max="1" width="2.08984375" customWidth="1"/>
    <col min="7" max="7" width="10" bestFit="1" customWidth="1"/>
  </cols>
  <sheetData>
    <row r="1" spans="1:7" x14ac:dyDescent="0.35">
      <c r="A1" s="10"/>
      <c r="B1" s="10" t="s">
        <v>205</v>
      </c>
      <c r="C1" s="9"/>
      <c r="D1" s="9"/>
      <c r="E1" s="9"/>
      <c r="F1" s="9"/>
      <c r="G1" s="9"/>
    </row>
    <row r="3" spans="1:7" x14ac:dyDescent="0.35">
      <c r="A3" s="10"/>
      <c r="B3" s="10" t="s">
        <v>206</v>
      </c>
      <c r="C3" s="9"/>
      <c r="D3" s="9"/>
      <c r="E3" s="9"/>
      <c r="F3" s="9"/>
      <c r="G3" s="9"/>
    </row>
    <row r="4" spans="1:7" x14ac:dyDescent="0.35">
      <c r="A4" s="10"/>
      <c r="B4" s="10" t="s">
        <v>207</v>
      </c>
      <c r="C4" s="9"/>
      <c r="D4" s="9"/>
      <c r="E4" s="9"/>
      <c r="F4" s="9"/>
      <c r="G4" s="9"/>
    </row>
    <row r="5" spans="1:7" x14ac:dyDescent="0.35">
      <c r="A5" s="10"/>
      <c r="B5" s="10" t="s">
        <v>208</v>
      </c>
      <c r="C5" s="9"/>
      <c r="D5" s="9"/>
      <c r="E5" s="9"/>
      <c r="F5" s="9"/>
      <c r="G5" s="9"/>
    </row>
    <row r="6" spans="1:7" x14ac:dyDescent="0.35">
      <c r="A6" s="10"/>
      <c r="B6" s="10"/>
      <c r="C6" s="9"/>
      <c r="D6" s="9"/>
      <c r="E6" s="9"/>
      <c r="F6" s="9"/>
      <c r="G6" s="9"/>
    </row>
    <row r="7" spans="1:7" x14ac:dyDescent="0.35">
      <c r="A7" s="9"/>
      <c r="B7" s="9"/>
      <c r="C7" s="10" t="s">
        <v>209</v>
      </c>
      <c r="D7" s="10" t="s">
        <v>210</v>
      </c>
      <c r="E7" s="10" t="s">
        <v>211</v>
      </c>
      <c r="F7" s="10" t="s">
        <v>212</v>
      </c>
      <c r="G7" s="9" t="s">
        <v>526</v>
      </c>
    </row>
    <row r="8" spans="1:7" x14ac:dyDescent="0.35">
      <c r="A8" s="10"/>
      <c r="B8" s="10" t="s">
        <v>213</v>
      </c>
      <c r="C8" s="10">
        <v>95</v>
      </c>
      <c r="D8" s="10">
        <v>56</v>
      </c>
      <c r="E8" s="10">
        <v>14</v>
      </c>
      <c r="F8" s="10">
        <v>66</v>
      </c>
      <c r="G8" s="125" t="str">
        <f>IF(MIN(C8:F8)&lt;50,"Fail:Retake","Pass")</f>
        <v>Fail:Retake</v>
      </c>
    </row>
    <row r="9" spans="1:7" x14ac:dyDescent="0.35">
      <c r="A9" s="10"/>
      <c r="B9" s="10" t="s">
        <v>214</v>
      </c>
      <c r="C9" s="10">
        <v>54</v>
      </c>
      <c r="D9" s="10">
        <v>89</v>
      </c>
      <c r="E9" s="10">
        <v>53</v>
      </c>
      <c r="F9" s="10">
        <v>66</v>
      </c>
      <c r="G9" s="125" t="str">
        <f t="shared" ref="G9:G11" si="0">IF(MIN(C9:F9)&lt;50,"Fail:Retake","Pass")</f>
        <v>Pass</v>
      </c>
    </row>
    <row r="10" spans="1:7" x14ac:dyDescent="0.35">
      <c r="A10" s="10"/>
      <c r="B10" s="10" t="s">
        <v>215</v>
      </c>
      <c r="C10" s="10">
        <v>100</v>
      </c>
      <c r="D10" s="10">
        <v>69</v>
      </c>
      <c r="E10" s="10">
        <v>78</v>
      </c>
      <c r="F10" s="10">
        <v>53</v>
      </c>
      <c r="G10" s="125" t="str">
        <f t="shared" si="0"/>
        <v>Pass</v>
      </c>
    </row>
    <row r="11" spans="1:7" x14ac:dyDescent="0.35">
      <c r="A11" s="10"/>
      <c r="B11" s="10" t="s">
        <v>123</v>
      </c>
      <c r="C11" s="10">
        <v>49</v>
      </c>
      <c r="D11" s="10">
        <v>70</v>
      </c>
      <c r="E11" s="10">
        <v>87</v>
      </c>
      <c r="F11" s="10">
        <v>100</v>
      </c>
      <c r="G11" s="125" t="str">
        <f t="shared" si="0"/>
        <v>Fail:Retake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F850-1757-4E66-B111-54D7F1904E17}">
  <dimension ref="A1:C12"/>
  <sheetViews>
    <sheetView workbookViewId="0">
      <selection activeCell="A12" sqref="A12"/>
    </sheetView>
  </sheetViews>
  <sheetFormatPr defaultRowHeight="14.5" x14ac:dyDescent="0.35"/>
  <cols>
    <col min="1" max="1" width="3.1796875" customWidth="1"/>
  </cols>
  <sheetData>
    <row r="1" spans="1:3" x14ac:dyDescent="0.35">
      <c r="A1" s="10"/>
      <c r="B1" s="10" t="s">
        <v>216</v>
      </c>
      <c r="C1" s="9"/>
    </row>
    <row r="2" spans="1:3" x14ac:dyDescent="0.35">
      <c r="A2" s="10"/>
      <c r="B2" s="40" t="s">
        <v>217</v>
      </c>
      <c r="C2" s="9"/>
    </row>
    <row r="4" spans="1:3" x14ac:dyDescent="0.35">
      <c r="A4" s="9"/>
      <c r="B4" s="9"/>
      <c r="C4" s="10" t="s">
        <v>209</v>
      </c>
    </row>
    <row r="5" spans="1:3" x14ac:dyDescent="0.35">
      <c r="A5" s="10"/>
      <c r="B5" s="10" t="s">
        <v>218</v>
      </c>
      <c r="C5" s="10">
        <v>95</v>
      </c>
    </row>
    <row r="6" spans="1:3" x14ac:dyDescent="0.35">
      <c r="A6" s="10"/>
      <c r="B6" s="10" t="s">
        <v>214</v>
      </c>
      <c r="C6" s="10">
        <v>54</v>
      </c>
    </row>
    <row r="7" spans="1:3" x14ac:dyDescent="0.35">
      <c r="A7" s="10"/>
      <c r="B7" s="10" t="s">
        <v>215</v>
      </c>
      <c r="C7" s="10">
        <v>100</v>
      </c>
    </row>
    <row r="8" spans="1:3" x14ac:dyDescent="0.35">
      <c r="A8" s="10"/>
      <c r="B8" s="10" t="s">
        <v>123</v>
      </c>
      <c r="C8" s="10">
        <v>49</v>
      </c>
    </row>
    <row r="9" spans="1:3" x14ac:dyDescent="0.35">
      <c r="A9" s="10"/>
      <c r="B9" s="10" t="s">
        <v>219</v>
      </c>
      <c r="C9" s="10">
        <v>67</v>
      </c>
    </row>
    <row r="10" spans="1:3" x14ac:dyDescent="0.35">
      <c r="A10" s="10"/>
      <c r="B10" s="10" t="s">
        <v>220</v>
      </c>
      <c r="C10" s="10">
        <v>45</v>
      </c>
    </row>
    <row r="11" spans="1:3" x14ac:dyDescent="0.35">
      <c r="A11" s="10"/>
      <c r="B11" s="10" t="s">
        <v>221</v>
      </c>
      <c r="C11" s="10">
        <v>77</v>
      </c>
    </row>
    <row r="12" spans="1:3" x14ac:dyDescent="0.35">
      <c r="A12" s="9"/>
      <c r="B12" s="9"/>
      <c r="C12" s="125" t="str">
        <f>IF(MAX(C5:C11)&gt;=99,"Easy","Not Easy")</f>
        <v>Easy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3A89-1DFB-4712-A148-5DF6D603B335}">
  <dimension ref="A1:C12"/>
  <sheetViews>
    <sheetView workbookViewId="0">
      <selection activeCell="D9" sqref="D9"/>
    </sheetView>
  </sheetViews>
  <sheetFormatPr defaultRowHeight="14.5" x14ac:dyDescent="0.35"/>
  <cols>
    <col min="1" max="1" width="13.1796875" customWidth="1"/>
    <col min="3" max="3" width="19.90625" bestFit="1" customWidth="1"/>
  </cols>
  <sheetData>
    <row r="1" spans="1:3" x14ac:dyDescent="0.35">
      <c r="A1" s="9" t="s">
        <v>222</v>
      </c>
      <c r="B1" s="9"/>
      <c r="C1" s="9"/>
    </row>
    <row r="2" spans="1:3" x14ac:dyDescent="0.35">
      <c r="A2" s="9" t="s">
        <v>223</v>
      </c>
      <c r="B2" s="9"/>
      <c r="C2" s="9"/>
    </row>
    <row r="3" spans="1:3" x14ac:dyDescent="0.35">
      <c r="A3" s="9" t="s">
        <v>224</v>
      </c>
      <c r="B3" s="9"/>
      <c r="C3" s="9"/>
    </row>
    <row r="4" spans="1:3" x14ac:dyDescent="0.35">
      <c r="A4" s="9" t="s">
        <v>225</v>
      </c>
      <c r="B4" s="9"/>
      <c r="C4" s="9"/>
    </row>
    <row r="6" spans="1:3" x14ac:dyDescent="0.35">
      <c r="A6" s="9" t="s">
        <v>226</v>
      </c>
      <c r="B6" s="9"/>
      <c r="C6" s="9"/>
    </row>
    <row r="8" spans="1:3" x14ac:dyDescent="0.35">
      <c r="A8" s="66" t="s">
        <v>227</v>
      </c>
      <c r="B8" s="66" t="s">
        <v>118</v>
      </c>
      <c r="C8" s="66" t="s">
        <v>228</v>
      </c>
    </row>
    <row r="9" spans="1:3" x14ac:dyDescent="0.35">
      <c r="A9" s="67" t="s">
        <v>229</v>
      </c>
      <c r="B9" s="67">
        <v>78</v>
      </c>
      <c r="C9" s="126" t="str">
        <f>IF(B9&gt;=80,"Excellent",IF(AND(B9&lt;80,B9&gt;=60),"Good","Fail"))</f>
        <v>Good</v>
      </c>
    </row>
    <row r="10" spans="1:3" x14ac:dyDescent="0.35">
      <c r="A10" s="67" t="s">
        <v>230</v>
      </c>
      <c r="B10" s="67">
        <v>85</v>
      </c>
      <c r="C10" s="126" t="str">
        <f t="shared" ref="C10:C12" si="0">IF(B10&gt;=80,"Excellent",IF(AND(B10&lt;80,B10&gt;=60),"Good","Fail"))</f>
        <v>Excellent</v>
      </c>
    </row>
    <row r="11" spans="1:3" x14ac:dyDescent="0.35">
      <c r="A11" s="67" t="s">
        <v>231</v>
      </c>
      <c r="B11" s="67">
        <v>44</v>
      </c>
      <c r="C11" s="126" t="str">
        <f t="shared" si="0"/>
        <v>Fail</v>
      </c>
    </row>
    <row r="12" spans="1:3" x14ac:dyDescent="0.35">
      <c r="A12" s="67" t="s">
        <v>232</v>
      </c>
      <c r="B12" s="67">
        <v>61</v>
      </c>
      <c r="C12" s="126" t="str">
        <f t="shared" si="0"/>
        <v>Good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59C6-36FF-422E-B4C9-8EACDE7E0E9E}">
  <dimension ref="A1:C18"/>
  <sheetViews>
    <sheetView workbookViewId="0">
      <selection activeCell="B18" sqref="B18"/>
    </sheetView>
  </sheetViews>
  <sheetFormatPr defaultRowHeight="14.5" x14ac:dyDescent="0.35"/>
  <cols>
    <col min="1" max="1" width="10.1796875" customWidth="1"/>
  </cols>
  <sheetData>
    <row r="1" spans="1:2" x14ac:dyDescent="0.35">
      <c r="A1" s="10" t="s">
        <v>233</v>
      </c>
      <c r="B1" s="9"/>
    </row>
    <row r="2" spans="1:2" x14ac:dyDescent="0.35">
      <c r="A2" s="10" t="s">
        <v>234</v>
      </c>
      <c r="B2" s="9"/>
    </row>
    <row r="4" spans="1:2" x14ac:dyDescent="0.35">
      <c r="A4" s="45"/>
      <c r="B4" s="9"/>
    </row>
    <row r="5" spans="1:2" x14ac:dyDescent="0.35">
      <c r="A5" s="45" t="s">
        <v>23</v>
      </c>
      <c r="B5" s="45" t="s">
        <v>235</v>
      </c>
    </row>
    <row r="6" spans="1:2" x14ac:dyDescent="0.35">
      <c r="A6" s="10" t="s">
        <v>236</v>
      </c>
      <c r="B6" s="68">
        <v>759</v>
      </c>
    </row>
    <row r="7" spans="1:2" x14ac:dyDescent="0.35">
      <c r="A7" s="10" t="s">
        <v>237</v>
      </c>
      <c r="B7" s="68">
        <v>200</v>
      </c>
    </row>
    <row r="8" spans="1:2" x14ac:dyDescent="0.35">
      <c r="A8" s="10" t="s">
        <v>238</v>
      </c>
      <c r="B8" s="68">
        <v>42</v>
      </c>
    </row>
    <row r="9" spans="1:2" x14ac:dyDescent="0.35">
      <c r="A9" s="10" t="s">
        <v>239</v>
      </c>
      <c r="B9" s="68">
        <v>423</v>
      </c>
    </row>
    <row r="10" spans="1:2" x14ac:dyDescent="0.35">
      <c r="A10" s="10" t="s">
        <v>240</v>
      </c>
      <c r="B10" s="68">
        <v>200</v>
      </c>
    </row>
    <row r="11" spans="1:2" x14ac:dyDescent="0.35">
      <c r="A11" s="10" t="s">
        <v>241</v>
      </c>
      <c r="B11" s="68">
        <v>50</v>
      </c>
    </row>
    <row r="12" spans="1:2" x14ac:dyDescent="0.35">
      <c r="A12" s="10" t="s">
        <v>242</v>
      </c>
      <c r="B12" s="68">
        <v>700</v>
      </c>
    </row>
    <row r="13" spans="1:2" x14ac:dyDescent="0.35">
      <c r="A13" s="10" t="s">
        <v>243</v>
      </c>
      <c r="B13" s="68">
        <v>450</v>
      </c>
    </row>
    <row r="14" spans="1:2" x14ac:dyDescent="0.35">
      <c r="A14" s="10" t="s">
        <v>244</v>
      </c>
      <c r="B14" s="68">
        <v>605</v>
      </c>
    </row>
    <row r="15" spans="1:2" x14ac:dyDescent="0.35">
      <c r="A15" s="10" t="s">
        <v>245</v>
      </c>
      <c r="B15" s="68">
        <v>240</v>
      </c>
    </row>
    <row r="16" spans="1:2" x14ac:dyDescent="0.35">
      <c r="A16" s="10" t="s">
        <v>246</v>
      </c>
      <c r="B16" s="68">
        <v>685</v>
      </c>
    </row>
    <row r="17" spans="1:3" ht="15" thickBot="1" x14ac:dyDescent="0.4">
      <c r="A17" s="10" t="s">
        <v>247</v>
      </c>
      <c r="B17" s="68">
        <v>295</v>
      </c>
      <c r="C17" s="9"/>
    </row>
    <row r="18" spans="1:3" ht="15" thickBot="1" x14ac:dyDescent="0.4">
      <c r="A18" s="10" t="s">
        <v>248</v>
      </c>
      <c r="B18" s="129">
        <f>SUM(B6:B17)</f>
        <v>4649</v>
      </c>
      <c r="C18" s="11" t="s">
        <v>249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81CA-D802-4F87-8FB8-E684BE26D6EB}">
  <dimension ref="A1:C95"/>
  <sheetViews>
    <sheetView topLeftCell="A70" workbookViewId="0">
      <selection activeCell="B96" sqref="B96"/>
    </sheetView>
  </sheetViews>
  <sheetFormatPr defaultRowHeight="14.5" x14ac:dyDescent="0.35"/>
  <cols>
    <col min="1" max="1" width="10.36328125" bestFit="1" customWidth="1"/>
    <col min="2" max="2" width="11.08984375" bestFit="1" customWidth="1"/>
  </cols>
  <sheetData>
    <row r="1" spans="1:2" x14ac:dyDescent="0.35">
      <c r="A1" s="10" t="s">
        <v>250</v>
      </c>
      <c r="B1" s="9"/>
    </row>
    <row r="2" spans="1:2" x14ac:dyDescent="0.35">
      <c r="A2" s="10" t="s">
        <v>251</v>
      </c>
      <c r="B2" s="9"/>
    </row>
    <row r="4" spans="1:2" x14ac:dyDescent="0.35">
      <c r="A4" s="69" t="s">
        <v>252</v>
      </c>
      <c r="B4" s="70" t="s">
        <v>253</v>
      </c>
    </row>
    <row r="5" spans="1:2" x14ac:dyDescent="0.35">
      <c r="A5" s="71">
        <v>42005</v>
      </c>
      <c r="B5" s="72">
        <v>432.17</v>
      </c>
    </row>
    <row r="6" spans="1:2" x14ac:dyDescent="0.35">
      <c r="A6" s="71">
        <v>42351</v>
      </c>
      <c r="B6" s="72">
        <v>528.5</v>
      </c>
    </row>
    <row r="7" spans="1:2" x14ac:dyDescent="0.35">
      <c r="A7" s="71">
        <v>42007</v>
      </c>
      <c r="B7" s="72">
        <v>810.71</v>
      </c>
    </row>
    <row r="8" spans="1:2" x14ac:dyDescent="0.35">
      <c r="A8" s="71">
        <v>42008</v>
      </c>
      <c r="B8" s="72">
        <v>418.54</v>
      </c>
    </row>
    <row r="9" spans="1:2" x14ac:dyDescent="0.35">
      <c r="A9" s="71">
        <v>42009</v>
      </c>
      <c r="B9" s="72">
        <v>722.22</v>
      </c>
    </row>
    <row r="10" spans="1:2" x14ac:dyDescent="0.35">
      <c r="A10" s="71">
        <v>42010</v>
      </c>
      <c r="B10" s="72">
        <v>460.28</v>
      </c>
    </row>
    <row r="11" spans="1:2" x14ac:dyDescent="0.35">
      <c r="A11" s="71">
        <v>42349</v>
      </c>
      <c r="B11" s="72">
        <v>483.58</v>
      </c>
    </row>
    <row r="12" spans="1:2" x14ac:dyDescent="0.35">
      <c r="A12" s="71">
        <v>42012</v>
      </c>
      <c r="B12" s="72">
        <v>114.53</v>
      </c>
    </row>
    <row r="13" spans="1:2" x14ac:dyDescent="0.35">
      <c r="A13" s="71">
        <v>42013</v>
      </c>
      <c r="B13" s="72">
        <v>609.12</v>
      </c>
    </row>
    <row r="14" spans="1:2" x14ac:dyDescent="0.35">
      <c r="A14" s="71">
        <v>42014</v>
      </c>
      <c r="B14" s="72">
        <v>1197.9000000000001</v>
      </c>
    </row>
    <row r="15" spans="1:2" x14ac:dyDescent="0.35">
      <c r="A15" s="71">
        <v>42015</v>
      </c>
      <c r="B15" s="72">
        <v>228.89</v>
      </c>
    </row>
    <row r="16" spans="1:2" x14ac:dyDescent="0.35">
      <c r="A16" s="71">
        <v>42016</v>
      </c>
      <c r="B16" s="72">
        <v>1380.07</v>
      </c>
    </row>
    <row r="17" spans="1:2" x14ac:dyDescent="0.35">
      <c r="A17" s="71">
        <v>42017</v>
      </c>
      <c r="B17" s="72">
        <v>1026.96</v>
      </c>
    </row>
    <row r="18" spans="1:2" x14ac:dyDescent="0.35">
      <c r="A18" s="71">
        <v>42018</v>
      </c>
      <c r="B18" s="72">
        <v>760.24</v>
      </c>
    </row>
    <row r="19" spans="1:2" x14ac:dyDescent="0.35">
      <c r="A19" s="71">
        <v>42019</v>
      </c>
      <c r="B19" s="72">
        <v>414.11</v>
      </c>
    </row>
    <row r="20" spans="1:2" x14ac:dyDescent="0.35">
      <c r="A20" s="71">
        <v>42020</v>
      </c>
      <c r="B20" s="72">
        <v>1728.81</v>
      </c>
    </row>
    <row r="21" spans="1:2" x14ac:dyDescent="0.35">
      <c r="A21" s="71">
        <v>42021</v>
      </c>
      <c r="B21" s="72">
        <v>276.06</v>
      </c>
    </row>
    <row r="22" spans="1:2" x14ac:dyDescent="0.35">
      <c r="A22" s="71">
        <v>42022</v>
      </c>
      <c r="B22" s="72">
        <v>462.22</v>
      </c>
    </row>
    <row r="23" spans="1:2" x14ac:dyDescent="0.35">
      <c r="A23" s="71">
        <v>42023</v>
      </c>
      <c r="B23" s="72">
        <v>1281.0999999999999</v>
      </c>
    </row>
    <row r="24" spans="1:2" x14ac:dyDescent="0.35">
      <c r="A24" s="71">
        <v>42024</v>
      </c>
      <c r="B24" s="72">
        <v>1113.7</v>
      </c>
    </row>
    <row r="25" spans="1:2" x14ac:dyDescent="0.35">
      <c r="A25" s="71">
        <v>42025</v>
      </c>
      <c r="B25" s="72">
        <v>594.09</v>
      </c>
    </row>
    <row r="26" spans="1:2" x14ac:dyDescent="0.35">
      <c r="A26" s="71">
        <v>42026</v>
      </c>
      <c r="B26" s="72">
        <v>432.67</v>
      </c>
    </row>
    <row r="27" spans="1:2" x14ac:dyDescent="0.35">
      <c r="A27" s="71">
        <v>42027</v>
      </c>
      <c r="B27" s="72">
        <v>874.45</v>
      </c>
    </row>
    <row r="28" spans="1:2" x14ac:dyDescent="0.35">
      <c r="A28" s="71">
        <v>42028</v>
      </c>
      <c r="B28" s="72">
        <v>880.38</v>
      </c>
    </row>
    <row r="29" spans="1:2" x14ac:dyDescent="0.35">
      <c r="A29" s="71">
        <v>42029</v>
      </c>
      <c r="B29" s="72">
        <v>798.53</v>
      </c>
    </row>
    <row r="30" spans="1:2" x14ac:dyDescent="0.35">
      <c r="A30" s="71">
        <v>42318</v>
      </c>
      <c r="B30" s="72">
        <v>572.41999999999996</v>
      </c>
    </row>
    <row r="31" spans="1:2" x14ac:dyDescent="0.35">
      <c r="A31" s="71">
        <v>42031</v>
      </c>
      <c r="B31" s="72">
        <v>330.61</v>
      </c>
    </row>
    <row r="32" spans="1:2" x14ac:dyDescent="0.35">
      <c r="A32" s="71">
        <v>42032</v>
      </c>
      <c r="B32" s="72">
        <v>567.17999999999995</v>
      </c>
    </row>
    <row r="33" spans="1:2" x14ac:dyDescent="0.35">
      <c r="A33" s="71">
        <v>42033</v>
      </c>
      <c r="B33" s="72">
        <v>1449.21</v>
      </c>
    </row>
    <row r="34" spans="1:2" x14ac:dyDescent="0.35">
      <c r="A34" s="71">
        <v>42034</v>
      </c>
      <c r="B34" s="72">
        <v>459.29</v>
      </c>
    </row>
    <row r="35" spans="1:2" x14ac:dyDescent="0.35">
      <c r="A35" s="71">
        <v>42035</v>
      </c>
      <c r="B35" s="72">
        <v>357.55</v>
      </c>
    </row>
    <row r="36" spans="1:2" x14ac:dyDescent="0.35">
      <c r="A36" s="71">
        <v>42036</v>
      </c>
      <c r="B36" s="72">
        <v>154.34</v>
      </c>
    </row>
    <row r="37" spans="1:2" x14ac:dyDescent="0.35">
      <c r="A37" s="71">
        <v>42037</v>
      </c>
      <c r="B37" s="72">
        <v>152.76</v>
      </c>
    </row>
    <row r="38" spans="1:2" x14ac:dyDescent="0.35">
      <c r="A38" s="71">
        <v>42038</v>
      </c>
      <c r="B38" s="72">
        <v>570.22</v>
      </c>
    </row>
    <row r="39" spans="1:2" x14ac:dyDescent="0.35">
      <c r="A39" s="71">
        <v>42039</v>
      </c>
      <c r="B39" s="72">
        <v>987.62</v>
      </c>
    </row>
    <row r="40" spans="1:2" x14ac:dyDescent="0.35">
      <c r="A40" s="71">
        <v>42040</v>
      </c>
      <c r="B40" s="72">
        <v>1755.71</v>
      </c>
    </row>
    <row r="41" spans="1:2" x14ac:dyDescent="0.35">
      <c r="A41" s="71">
        <v>42041</v>
      </c>
      <c r="B41" s="72">
        <v>378.27</v>
      </c>
    </row>
    <row r="42" spans="1:2" x14ac:dyDescent="0.35">
      <c r="A42" s="71">
        <v>42042</v>
      </c>
      <c r="B42" s="72">
        <v>1323.81</v>
      </c>
    </row>
    <row r="43" spans="1:2" x14ac:dyDescent="0.35">
      <c r="A43" s="71">
        <v>42043</v>
      </c>
      <c r="B43" s="72">
        <v>399.02</v>
      </c>
    </row>
    <row r="44" spans="1:2" x14ac:dyDescent="0.35">
      <c r="A44" s="71">
        <v>42044</v>
      </c>
      <c r="B44" s="72">
        <v>154.94999999999999</v>
      </c>
    </row>
    <row r="45" spans="1:2" x14ac:dyDescent="0.35">
      <c r="A45" s="71">
        <v>42045</v>
      </c>
      <c r="B45" s="72">
        <v>1254.57</v>
      </c>
    </row>
    <row r="46" spans="1:2" x14ac:dyDescent="0.35">
      <c r="A46" s="71">
        <v>42046</v>
      </c>
      <c r="B46" s="72">
        <v>627.32000000000005</v>
      </c>
    </row>
    <row r="47" spans="1:2" x14ac:dyDescent="0.35">
      <c r="A47" s="71">
        <v>42230</v>
      </c>
      <c r="B47" s="72">
        <v>880.6</v>
      </c>
    </row>
    <row r="48" spans="1:2" x14ac:dyDescent="0.35">
      <c r="A48" s="71">
        <v>42048</v>
      </c>
      <c r="B48" s="72">
        <v>1196.03</v>
      </c>
    </row>
    <row r="49" spans="1:2" x14ac:dyDescent="0.35">
      <c r="A49" s="71">
        <v>42049</v>
      </c>
      <c r="B49" s="72">
        <v>782.32</v>
      </c>
    </row>
    <row r="50" spans="1:2" x14ac:dyDescent="0.35">
      <c r="A50" s="71">
        <v>42050</v>
      </c>
      <c r="B50" s="72">
        <v>1323.35</v>
      </c>
    </row>
    <row r="51" spans="1:2" x14ac:dyDescent="0.35">
      <c r="A51" s="71">
        <v>42051</v>
      </c>
      <c r="B51" s="72">
        <v>209.92</v>
      </c>
    </row>
    <row r="52" spans="1:2" x14ac:dyDescent="0.35">
      <c r="A52" s="71">
        <v>42052</v>
      </c>
      <c r="B52" s="72">
        <v>1232.05</v>
      </c>
    </row>
    <row r="53" spans="1:2" x14ac:dyDescent="0.35">
      <c r="A53" s="71">
        <v>42053</v>
      </c>
      <c r="B53" s="72">
        <v>713.28</v>
      </c>
    </row>
    <row r="54" spans="1:2" x14ac:dyDescent="0.35">
      <c r="A54" s="71">
        <v>42054</v>
      </c>
      <c r="B54" s="72">
        <v>1674.82</v>
      </c>
    </row>
    <row r="55" spans="1:2" x14ac:dyDescent="0.35">
      <c r="A55" s="71">
        <v>42055</v>
      </c>
      <c r="B55" s="72">
        <v>1161.25</v>
      </c>
    </row>
    <row r="56" spans="1:2" x14ac:dyDescent="0.35">
      <c r="A56" s="71">
        <v>42056</v>
      </c>
      <c r="B56" s="72">
        <v>897.63</v>
      </c>
    </row>
    <row r="57" spans="1:2" x14ac:dyDescent="0.35">
      <c r="A57" s="71">
        <v>42057</v>
      </c>
      <c r="B57" s="72">
        <v>1647.26</v>
      </c>
    </row>
    <row r="58" spans="1:2" x14ac:dyDescent="0.35">
      <c r="A58" s="71">
        <v>42058</v>
      </c>
      <c r="B58" s="72">
        <v>1121.96</v>
      </c>
    </row>
    <row r="59" spans="1:2" x14ac:dyDescent="0.35">
      <c r="A59" s="71">
        <v>42059</v>
      </c>
      <c r="B59" s="72">
        <v>352.2</v>
      </c>
    </row>
    <row r="60" spans="1:2" x14ac:dyDescent="0.35">
      <c r="A60" s="71">
        <v>42060</v>
      </c>
      <c r="B60" s="72">
        <v>270.77999999999997</v>
      </c>
    </row>
    <row r="61" spans="1:2" x14ac:dyDescent="0.35">
      <c r="A61" s="71">
        <v>42061</v>
      </c>
      <c r="B61" s="72">
        <v>456.41</v>
      </c>
    </row>
    <row r="62" spans="1:2" x14ac:dyDescent="0.35">
      <c r="A62" s="71">
        <v>42062</v>
      </c>
      <c r="B62" s="72">
        <v>441</v>
      </c>
    </row>
    <row r="63" spans="1:2" x14ac:dyDescent="0.35">
      <c r="A63" s="71">
        <v>42063</v>
      </c>
      <c r="B63" s="72">
        <v>252.44</v>
      </c>
    </row>
    <row r="64" spans="1:2" x14ac:dyDescent="0.35">
      <c r="A64" s="71">
        <v>42064</v>
      </c>
      <c r="B64" s="72">
        <v>1298.92</v>
      </c>
    </row>
    <row r="65" spans="1:2" x14ac:dyDescent="0.35">
      <c r="A65" s="71">
        <v>42065</v>
      </c>
      <c r="B65" s="72">
        <v>1178.07</v>
      </c>
    </row>
    <row r="66" spans="1:2" x14ac:dyDescent="0.35">
      <c r="A66" s="71">
        <v>42066</v>
      </c>
      <c r="B66" s="72">
        <v>459.95</v>
      </c>
    </row>
    <row r="67" spans="1:2" x14ac:dyDescent="0.35">
      <c r="A67" s="71">
        <v>42067</v>
      </c>
      <c r="B67" s="72">
        <v>1219.7</v>
      </c>
    </row>
    <row r="68" spans="1:2" x14ac:dyDescent="0.35">
      <c r="A68" s="71">
        <v>42068</v>
      </c>
      <c r="B68" s="72">
        <v>152.24</v>
      </c>
    </row>
    <row r="69" spans="1:2" x14ac:dyDescent="0.35">
      <c r="A69" s="71">
        <v>42069</v>
      </c>
      <c r="B69" s="72">
        <v>770.8</v>
      </c>
    </row>
    <row r="70" spans="1:2" x14ac:dyDescent="0.35">
      <c r="A70" s="71">
        <v>42070</v>
      </c>
      <c r="B70" s="72">
        <v>1357.25</v>
      </c>
    </row>
    <row r="71" spans="1:2" x14ac:dyDescent="0.35">
      <c r="A71" s="71">
        <v>42187</v>
      </c>
      <c r="B71" s="72">
        <v>220.18</v>
      </c>
    </row>
    <row r="72" spans="1:2" x14ac:dyDescent="0.35">
      <c r="A72" s="71">
        <v>42072</v>
      </c>
      <c r="B72" s="72">
        <v>1102.81</v>
      </c>
    </row>
    <row r="73" spans="1:2" x14ac:dyDescent="0.35">
      <c r="A73" s="71">
        <v>42073</v>
      </c>
      <c r="B73" s="72">
        <v>1566.83</v>
      </c>
    </row>
    <row r="74" spans="1:2" x14ac:dyDescent="0.35">
      <c r="A74" s="71">
        <v>42074</v>
      </c>
      <c r="B74" s="72">
        <v>437.92</v>
      </c>
    </row>
    <row r="75" spans="1:2" x14ac:dyDescent="0.35">
      <c r="A75" s="71">
        <v>42075</v>
      </c>
      <c r="B75" s="72">
        <v>1216.1199999999999</v>
      </c>
    </row>
    <row r="76" spans="1:2" x14ac:dyDescent="0.35">
      <c r="A76" s="71">
        <v>42076</v>
      </c>
      <c r="B76" s="72">
        <v>273.10000000000002</v>
      </c>
    </row>
    <row r="77" spans="1:2" x14ac:dyDescent="0.35">
      <c r="A77" s="71">
        <v>42077</v>
      </c>
      <c r="B77" s="72">
        <v>242.26</v>
      </c>
    </row>
    <row r="78" spans="1:2" x14ac:dyDescent="0.35">
      <c r="A78" s="71">
        <v>42078</v>
      </c>
      <c r="B78" s="72">
        <v>1512.6</v>
      </c>
    </row>
    <row r="79" spans="1:2" x14ac:dyDescent="0.35">
      <c r="A79" s="71">
        <v>42079</v>
      </c>
      <c r="B79" s="72">
        <v>783.75</v>
      </c>
    </row>
    <row r="80" spans="1:2" x14ac:dyDescent="0.35">
      <c r="A80" s="71">
        <v>42189</v>
      </c>
      <c r="B80" s="72">
        <v>667.99</v>
      </c>
    </row>
    <row r="81" spans="1:3" x14ac:dyDescent="0.35">
      <c r="A81" s="71">
        <v>42081</v>
      </c>
      <c r="B81" s="72">
        <v>1166.31</v>
      </c>
      <c r="C81" s="9"/>
    </row>
    <row r="82" spans="1:3" x14ac:dyDescent="0.35">
      <c r="A82" s="71">
        <v>42082</v>
      </c>
      <c r="B82" s="72">
        <v>770.18</v>
      </c>
      <c r="C82" s="9"/>
    </row>
    <row r="83" spans="1:3" x14ac:dyDescent="0.35">
      <c r="A83" s="71">
        <v>42083</v>
      </c>
      <c r="B83" s="72">
        <v>132.34</v>
      </c>
      <c r="C83" s="9"/>
    </row>
    <row r="84" spans="1:3" x14ac:dyDescent="0.35">
      <c r="A84" s="71">
        <v>42084</v>
      </c>
      <c r="B84" s="72">
        <v>1188.81</v>
      </c>
      <c r="C84" s="9"/>
    </row>
    <row r="85" spans="1:3" x14ac:dyDescent="0.35">
      <c r="A85" s="71">
        <v>42085</v>
      </c>
      <c r="B85" s="72">
        <v>198.06</v>
      </c>
      <c r="C85" s="9"/>
    </row>
    <row r="86" spans="1:3" x14ac:dyDescent="0.35">
      <c r="A86" s="71">
        <v>42086</v>
      </c>
      <c r="B86" s="72">
        <v>594.16999999999996</v>
      </c>
      <c r="C86" s="9"/>
    </row>
    <row r="87" spans="1:3" x14ac:dyDescent="0.35">
      <c r="A87" s="71">
        <v>42087</v>
      </c>
      <c r="B87" s="72">
        <v>931.09</v>
      </c>
      <c r="C87" s="9"/>
    </row>
    <row r="88" spans="1:3" x14ac:dyDescent="0.35">
      <c r="A88" s="71">
        <v>42088</v>
      </c>
      <c r="B88" s="72">
        <v>299.64</v>
      </c>
      <c r="C88" s="9"/>
    </row>
    <row r="89" spans="1:3" x14ac:dyDescent="0.35">
      <c r="A89" s="71">
        <v>42223</v>
      </c>
      <c r="B89" s="72">
        <v>1701.68</v>
      </c>
      <c r="C89" s="9"/>
    </row>
    <row r="90" spans="1:3" x14ac:dyDescent="0.35">
      <c r="A90" s="71">
        <v>42090</v>
      </c>
      <c r="B90" s="72">
        <v>399.15</v>
      </c>
      <c r="C90" s="9"/>
    </row>
    <row r="91" spans="1:3" x14ac:dyDescent="0.35">
      <c r="A91" s="71">
        <v>42091</v>
      </c>
      <c r="B91" s="72">
        <v>374.81</v>
      </c>
      <c r="C91" s="9"/>
    </row>
    <row r="92" spans="1:3" x14ac:dyDescent="0.35">
      <c r="A92" s="71">
        <v>42092</v>
      </c>
      <c r="B92" s="72">
        <v>462.17</v>
      </c>
      <c r="C92" s="9"/>
    </row>
    <row r="93" spans="1:3" x14ac:dyDescent="0.35">
      <c r="A93" s="71">
        <v>42093</v>
      </c>
      <c r="B93" s="72">
        <v>924.29</v>
      </c>
      <c r="C93" s="9"/>
    </row>
    <row r="94" spans="1:3" x14ac:dyDescent="0.35">
      <c r="A94" s="71">
        <v>42094</v>
      </c>
      <c r="B94" s="72">
        <v>5000.6000000000004</v>
      </c>
      <c r="C94" s="9"/>
    </row>
    <row r="95" spans="1:3" x14ac:dyDescent="0.35">
      <c r="A95" s="73"/>
      <c r="B95" s="74">
        <f>SUM(B5:B94)</f>
        <v>72741.76999999996</v>
      </c>
      <c r="C95" s="11" t="s">
        <v>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6E19-8B90-46F1-BFAE-0E5896F47370}">
  <dimension ref="A1:F182"/>
  <sheetViews>
    <sheetView workbookViewId="0">
      <selection activeCell="C21" sqref="C21"/>
    </sheetView>
  </sheetViews>
  <sheetFormatPr defaultRowHeight="14.5" x14ac:dyDescent="0.35"/>
  <cols>
    <col min="1" max="1" width="2" bestFit="1" customWidth="1"/>
    <col min="2" max="2" width="18" customWidth="1"/>
    <col min="3" max="3" width="12.54296875" bestFit="1" customWidth="1"/>
  </cols>
  <sheetData>
    <row r="1" spans="1:6" x14ac:dyDescent="0.35">
      <c r="A1" s="11">
        <v>1</v>
      </c>
      <c r="B1" s="10" t="s">
        <v>254</v>
      </c>
      <c r="C1" s="9"/>
      <c r="D1" s="9"/>
      <c r="E1" s="9"/>
      <c r="F1" s="9"/>
    </row>
    <row r="3" spans="1:6" x14ac:dyDescent="0.35">
      <c r="A3" s="9"/>
      <c r="B3" s="11" t="s">
        <v>255</v>
      </c>
      <c r="C3" s="75" t="s">
        <v>256</v>
      </c>
      <c r="D3" s="9"/>
      <c r="E3" s="45"/>
      <c r="F3" s="9"/>
    </row>
    <row r="4" spans="1:6" x14ac:dyDescent="0.35">
      <c r="A4" s="9"/>
      <c r="B4" s="10" t="s">
        <v>257</v>
      </c>
      <c r="C4" s="127">
        <f>SUM(D25:D182)</f>
        <v>99498</v>
      </c>
      <c r="D4" s="10"/>
      <c r="E4" s="10"/>
      <c r="F4" s="9"/>
    </row>
    <row r="6" spans="1:6" x14ac:dyDescent="0.35">
      <c r="A6" s="9"/>
      <c r="B6" s="11" t="s">
        <v>255</v>
      </c>
      <c r="C6" s="75" t="s">
        <v>258</v>
      </c>
      <c r="D6" s="9"/>
      <c r="E6" s="9"/>
      <c r="F6" s="9"/>
    </row>
    <row r="7" spans="1:6" x14ac:dyDescent="0.35">
      <c r="A7" s="9"/>
      <c r="B7" s="10" t="s">
        <v>257</v>
      </c>
      <c r="C7" s="127">
        <f>SUM(E25:E182)</f>
        <v>211409</v>
      </c>
      <c r="D7" s="10"/>
      <c r="E7" s="9"/>
      <c r="F7" s="9"/>
    </row>
    <row r="9" spans="1:6" x14ac:dyDescent="0.35">
      <c r="A9" s="9"/>
      <c r="B9" s="11" t="s">
        <v>255</v>
      </c>
      <c r="C9" s="75" t="s">
        <v>259</v>
      </c>
      <c r="D9" s="9"/>
      <c r="E9" s="9"/>
      <c r="F9" s="9"/>
    </row>
    <row r="10" spans="1:6" x14ac:dyDescent="0.35">
      <c r="A10" s="9"/>
      <c r="B10" s="10" t="s">
        <v>257</v>
      </c>
      <c r="C10" s="74">
        <f>SUM(F25:F182)</f>
        <v>127820</v>
      </c>
      <c r="D10" s="10"/>
      <c r="E10" s="9"/>
      <c r="F10" s="9"/>
    </row>
    <row r="12" spans="1:6" x14ac:dyDescent="0.35">
      <c r="A12" s="11">
        <v>2</v>
      </c>
      <c r="B12" s="76" t="s">
        <v>260</v>
      </c>
      <c r="C12" s="77"/>
      <c r="D12" s="77"/>
      <c r="E12" s="77"/>
      <c r="F12" s="9"/>
    </row>
    <row r="13" spans="1:6" x14ac:dyDescent="0.35">
      <c r="A13" s="9"/>
      <c r="B13" s="9"/>
      <c r="C13" s="84">
        <f>SUMIF(C25:C182,"region 3",D25:F182)</f>
        <v>1371</v>
      </c>
      <c r="D13" s="10"/>
      <c r="E13" s="10"/>
      <c r="F13" s="10"/>
    </row>
    <row r="15" spans="1:6" x14ac:dyDescent="0.35">
      <c r="A15" s="11">
        <v>3</v>
      </c>
      <c r="B15" s="76" t="s">
        <v>261</v>
      </c>
      <c r="C15" s="77"/>
      <c r="D15" s="77"/>
      <c r="E15" s="77"/>
      <c r="F15" s="77"/>
    </row>
    <row r="16" spans="1:6" x14ac:dyDescent="0.35">
      <c r="A16" s="9"/>
      <c r="B16" s="9"/>
      <c r="C16" s="84">
        <f>SUM(D25:F44)</f>
        <v>89884</v>
      </c>
      <c r="D16" s="10"/>
      <c r="E16" s="82"/>
      <c r="F16" s="10"/>
    </row>
    <row r="17" spans="1:6" x14ac:dyDescent="0.35">
      <c r="A17" s="9"/>
      <c r="B17" s="9"/>
      <c r="C17" s="9"/>
      <c r="D17" s="9"/>
      <c r="E17" s="82"/>
      <c r="F17" s="10"/>
    </row>
    <row r="18" spans="1:6" x14ac:dyDescent="0.35">
      <c r="A18" s="11">
        <v>4</v>
      </c>
      <c r="B18" s="76" t="s">
        <v>262</v>
      </c>
      <c r="C18" s="77"/>
      <c r="D18" s="77"/>
      <c r="E18" s="77"/>
      <c r="F18" s="77"/>
    </row>
    <row r="19" spans="1:6" x14ac:dyDescent="0.35">
      <c r="A19" s="9"/>
      <c r="B19" s="10" t="s">
        <v>263</v>
      </c>
      <c r="C19" s="85">
        <f>SUM(D25:D182)</f>
        <v>99498</v>
      </c>
      <c r="D19" s="10"/>
      <c r="E19" s="9"/>
      <c r="F19" s="11"/>
    </row>
    <row r="20" spans="1:6" x14ac:dyDescent="0.35">
      <c r="A20" s="9"/>
      <c r="B20" s="10" t="s">
        <v>264</v>
      </c>
      <c r="C20" s="86">
        <f>SUM(F25:F182)</f>
        <v>127820</v>
      </c>
      <c r="D20" s="10"/>
      <c r="E20" s="9"/>
      <c r="F20" s="10"/>
    </row>
    <row r="21" spans="1:6" x14ac:dyDescent="0.35">
      <c r="A21" s="9"/>
      <c r="B21" s="10"/>
      <c r="C21" s="9"/>
      <c r="D21" s="9"/>
      <c r="E21" s="9"/>
      <c r="F21" s="10"/>
    </row>
    <row r="22" spans="1:6" x14ac:dyDescent="0.35">
      <c r="A22" s="9"/>
      <c r="B22" s="9"/>
      <c r="C22" s="9"/>
      <c r="D22" s="9"/>
      <c r="E22" s="9"/>
      <c r="F22" s="10"/>
    </row>
    <row r="23" spans="1:6" x14ac:dyDescent="0.35">
      <c r="A23" s="9"/>
      <c r="B23" s="9"/>
      <c r="C23" s="9"/>
      <c r="D23" s="131" t="s">
        <v>255</v>
      </c>
      <c r="E23" s="132"/>
      <c r="F23" s="133"/>
    </row>
    <row r="24" spans="1:6" x14ac:dyDescent="0.35">
      <c r="A24" s="9"/>
      <c r="B24" s="78" t="s">
        <v>265</v>
      </c>
      <c r="C24" s="79" t="s">
        <v>266</v>
      </c>
      <c r="D24" s="75" t="s">
        <v>256</v>
      </c>
      <c r="E24" s="75" t="s">
        <v>258</v>
      </c>
      <c r="F24" s="75" t="s">
        <v>259</v>
      </c>
    </row>
    <row r="25" spans="1:6" x14ac:dyDescent="0.35">
      <c r="A25" s="9"/>
      <c r="B25" s="83" t="s">
        <v>267</v>
      </c>
      <c r="C25" s="83" t="s">
        <v>268</v>
      </c>
      <c r="D25" s="80">
        <v>3419</v>
      </c>
      <c r="E25" s="80">
        <v>4378</v>
      </c>
      <c r="F25" s="81">
        <v>2755</v>
      </c>
    </row>
    <row r="26" spans="1:6" x14ac:dyDescent="0.35">
      <c r="A26" s="9"/>
      <c r="B26" s="83" t="s">
        <v>267</v>
      </c>
      <c r="C26" s="83" t="s">
        <v>269</v>
      </c>
      <c r="D26" s="80">
        <v>1492</v>
      </c>
      <c r="E26" s="80">
        <v>2126</v>
      </c>
      <c r="F26" s="81">
        <v>2103</v>
      </c>
    </row>
    <row r="27" spans="1:6" x14ac:dyDescent="0.35">
      <c r="A27" s="9"/>
      <c r="B27" s="83" t="s">
        <v>267</v>
      </c>
      <c r="C27" s="83" t="s">
        <v>270</v>
      </c>
      <c r="D27" s="80">
        <v>1371</v>
      </c>
      <c r="E27" s="80">
        <v>1930</v>
      </c>
      <c r="F27" s="81">
        <v>1823</v>
      </c>
    </row>
    <row r="28" spans="1:6" x14ac:dyDescent="0.35">
      <c r="A28" s="9"/>
      <c r="B28" s="83" t="s">
        <v>267</v>
      </c>
      <c r="C28" s="83" t="s">
        <v>271</v>
      </c>
      <c r="D28" s="80">
        <v>1607</v>
      </c>
      <c r="E28" s="80">
        <v>2133</v>
      </c>
      <c r="F28" s="81">
        <v>2102</v>
      </c>
    </row>
    <row r="29" spans="1:6" x14ac:dyDescent="0.35">
      <c r="A29" s="9"/>
      <c r="B29" s="83" t="s">
        <v>267</v>
      </c>
      <c r="C29" s="83" t="s">
        <v>272</v>
      </c>
      <c r="D29" s="80">
        <v>951</v>
      </c>
      <c r="E29" s="80">
        <v>1445</v>
      </c>
      <c r="F29" s="81">
        <v>1416</v>
      </c>
    </row>
    <row r="30" spans="1:6" x14ac:dyDescent="0.35">
      <c r="A30" s="9"/>
      <c r="B30" s="83" t="s">
        <v>267</v>
      </c>
      <c r="C30" s="83" t="s">
        <v>273</v>
      </c>
      <c r="D30" s="80">
        <v>889</v>
      </c>
      <c r="E30" s="80">
        <v>1293</v>
      </c>
      <c r="F30" s="81">
        <v>1526</v>
      </c>
    </row>
    <row r="31" spans="1:6" x14ac:dyDescent="0.35">
      <c r="A31" s="9"/>
      <c r="B31" s="83" t="s">
        <v>267</v>
      </c>
      <c r="C31" s="83" t="s">
        <v>274</v>
      </c>
      <c r="D31" s="80">
        <v>1254</v>
      </c>
      <c r="E31" s="80">
        <v>1989</v>
      </c>
      <c r="F31" s="81">
        <v>1685</v>
      </c>
    </row>
    <row r="32" spans="1:6" x14ac:dyDescent="0.35">
      <c r="A32" s="9"/>
      <c r="B32" s="83" t="s">
        <v>267</v>
      </c>
      <c r="C32" s="83" t="s">
        <v>275</v>
      </c>
      <c r="D32" s="80">
        <v>1025</v>
      </c>
      <c r="E32" s="80">
        <v>1362</v>
      </c>
      <c r="F32" s="81">
        <v>2077</v>
      </c>
    </row>
    <row r="33" spans="2:6" x14ac:dyDescent="0.35">
      <c r="B33" s="83" t="s">
        <v>267</v>
      </c>
      <c r="C33" s="83" t="s">
        <v>276</v>
      </c>
      <c r="D33" s="80">
        <v>1194</v>
      </c>
      <c r="E33" s="80">
        <v>2016</v>
      </c>
      <c r="F33" s="81">
        <v>1452</v>
      </c>
    </row>
    <row r="34" spans="2:6" x14ac:dyDescent="0.35">
      <c r="B34" s="83" t="s">
        <v>267</v>
      </c>
      <c r="C34" s="83" t="s">
        <v>277</v>
      </c>
      <c r="D34" s="80">
        <v>607</v>
      </c>
      <c r="E34" s="80">
        <v>853</v>
      </c>
      <c r="F34" s="81">
        <v>1022</v>
      </c>
    </row>
    <row r="35" spans="2:6" x14ac:dyDescent="0.35">
      <c r="B35" s="83" t="s">
        <v>267</v>
      </c>
      <c r="C35" s="83" t="s">
        <v>278</v>
      </c>
      <c r="D35" s="80">
        <v>626</v>
      </c>
      <c r="E35" s="80">
        <v>1569</v>
      </c>
      <c r="F35" s="81">
        <v>1033</v>
      </c>
    </row>
    <row r="36" spans="2:6" x14ac:dyDescent="0.35">
      <c r="B36" s="83" t="s">
        <v>267</v>
      </c>
      <c r="C36" s="83" t="s">
        <v>279</v>
      </c>
      <c r="D36" s="80">
        <v>1037</v>
      </c>
      <c r="E36" s="80">
        <v>2300</v>
      </c>
      <c r="F36" s="81">
        <v>1598</v>
      </c>
    </row>
    <row r="37" spans="2:6" x14ac:dyDescent="0.35">
      <c r="B37" s="83" t="s">
        <v>267</v>
      </c>
      <c r="C37" s="83" t="s">
        <v>280</v>
      </c>
      <c r="D37" s="80">
        <v>972</v>
      </c>
      <c r="E37" s="80">
        <v>2128</v>
      </c>
      <c r="F37" s="81">
        <v>912</v>
      </c>
    </row>
    <row r="38" spans="2:6" x14ac:dyDescent="0.35">
      <c r="B38" s="83" t="s">
        <v>267</v>
      </c>
      <c r="C38" s="83" t="s">
        <v>281</v>
      </c>
      <c r="D38" s="80">
        <v>88</v>
      </c>
      <c r="E38" s="80">
        <v>1159</v>
      </c>
      <c r="F38" s="81">
        <v>0</v>
      </c>
    </row>
    <row r="39" spans="2:6" x14ac:dyDescent="0.35">
      <c r="B39" s="83" t="s">
        <v>267</v>
      </c>
      <c r="C39" s="83" t="s">
        <v>282</v>
      </c>
      <c r="D39" s="80">
        <v>2052</v>
      </c>
      <c r="E39" s="80">
        <v>2159</v>
      </c>
      <c r="F39" s="81">
        <v>1582</v>
      </c>
    </row>
    <row r="40" spans="2:6" x14ac:dyDescent="0.35">
      <c r="B40" s="83" t="s">
        <v>267</v>
      </c>
      <c r="C40" s="83" t="s">
        <v>283</v>
      </c>
      <c r="D40" s="80">
        <v>1582</v>
      </c>
      <c r="E40" s="80">
        <v>2308</v>
      </c>
      <c r="F40" s="81">
        <v>1699</v>
      </c>
    </row>
    <row r="41" spans="2:6" x14ac:dyDescent="0.35">
      <c r="B41" s="83" t="s">
        <v>267</v>
      </c>
      <c r="C41" s="83" t="s">
        <v>284</v>
      </c>
      <c r="D41" s="80">
        <v>1088</v>
      </c>
      <c r="E41" s="80">
        <v>1218</v>
      </c>
      <c r="F41" s="81">
        <v>981</v>
      </c>
    </row>
    <row r="42" spans="2:6" x14ac:dyDescent="0.35">
      <c r="B42" s="83" t="s">
        <v>267</v>
      </c>
      <c r="C42" s="83" t="s">
        <v>285</v>
      </c>
      <c r="D42" s="80">
        <v>706</v>
      </c>
      <c r="E42" s="80">
        <v>1151</v>
      </c>
      <c r="F42" s="81">
        <v>1145</v>
      </c>
    </row>
    <row r="43" spans="2:6" x14ac:dyDescent="0.35">
      <c r="B43" s="83" t="s">
        <v>267</v>
      </c>
      <c r="C43" s="83" t="s">
        <v>286</v>
      </c>
      <c r="D43" s="80">
        <v>1335</v>
      </c>
      <c r="E43" s="80">
        <v>2098</v>
      </c>
      <c r="F43" s="81">
        <v>1322</v>
      </c>
    </row>
    <row r="44" spans="2:6" x14ac:dyDescent="0.35">
      <c r="B44" s="83" t="s">
        <v>267</v>
      </c>
      <c r="C44" s="83" t="s">
        <v>287</v>
      </c>
      <c r="D44" s="80">
        <v>702</v>
      </c>
      <c r="E44" s="80">
        <v>1162</v>
      </c>
      <c r="F44" s="81">
        <v>877</v>
      </c>
    </row>
    <row r="45" spans="2:6" x14ac:dyDescent="0.35">
      <c r="B45" s="83" t="s">
        <v>267</v>
      </c>
      <c r="C45" s="83" t="s">
        <v>288</v>
      </c>
      <c r="D45" s="80">
        <v>968</v>
      </c>
      <c r="E45" s="80">
        <v>1101</v>
      </c>
      <c r="F45" s="81">
        <v>797</v>
      </c>
    </row>
    <row r="46" spans="2:6" x14ac:dyDescent="0.35">
      <c r="B46" s="83" t="s">
        <v>267</v>
      </c>
      <c r="C46" s="83" t="s">
        <v>289</v>
      </c>
      <c r="D46" s="80">
        <v>1664</v>
      </c>
      <c r="E46" s="80">
        <v>2069</v>
      </c>
      <c r="F46" s="81">
        <v>1710</v>
      </c>
    </row>
    <row r="47" spans="2:6" x14ac:dyDescent="0.35">
      <c r="B47" s="83" t="s">
        <v>267</v>
      </c>
      <c r="C47" s="83" t="s">
        <v>290</v>
      </c>
      <c r="D47" s="80">
        <v>624</v>
      </c>
      <c r="E47" s="80">
        <v>770</v>
      </c>
      <c r="F47" s="81">
        <v>746</v>
      </c>
    </row>
    <row r="48" spans="2:6" x14ac:dyDescent="0.35">
      <c r="B48" s="83" t="s">
        <v>267</v>
      </c>
      <c r="C48" s="83" t="s">
        <v>291</v>
      </c>
      <c r="D48" s="80">
        <v>685</v>
      </c>
      <c r="E48" s="80">
        <v>1501</v>
      </c>
      <c r="F48" s="81">
        <v>1126</v>
      </c>
    </row>
    <row r="49" spans="2:6" x14ac:dyDescent="0.35">
      <c r="B49" s="83" t="s">
        <v>267</v>
      </c>
      <c r="C49" s="83" t="s">
        <v>292</v>
      </c>
      <c r="D49" s="80">
        <v>1248</v>
      </c>
      <c r="E49" s="80">
        <v>1763</v>
      </c>
      <c r="F49" s="81">
        <v>1146</v>
      </c>
    </row>
    <row r="50" spans="2:6" x14ac:dyDescent="0.35">
      <c r="B50" s="83" t="s">
        <v>267</v>
      </c>
      <c r="C50" s="83" t="s">
        <v>293</v>
      </c>
      <c r="D50" s="80">
        <v>1342</v>
      </c>
      <c r="E50" s="80">
        <v>1559</v>
      </c>
      <c r="F50" s="81">
        <v>1307</v>
      </c>
    </row>
    <row r="51" spans="2:6" x14ac:dyDescent="0.35">
      <c r="B51" s="83" t="s">
        <v>267</v>
      </c>
      <c r="C51" s="83" t="s">
        <v>294</v>
      </c>
      <c r="D51" s="80">
        <v>760</v>
      </c>
      <c r="E51" s="80">
        <v>965</v>
      </c>
      <c r="F51" s="81">
        <v>921</v>
      </c>
    </row>
    <row r="52" spans="2:6" x14ac:dyDescent="0.35">
      <c r="B52" s="83" t="s">
        <v>267</v>
      </c>
      <c r="C52" s="83" t="s">
        <v>295</v>
      </c>
      <c r="D52" s="80">
        <v>1187</v>
      </c>
      <c r="E52" s="80">
        <v>1568</v>
      </c>
      <c r="F52" s="81">
        <v>1190</v>
      </c>
    </row>
    <row r="53" spans="2:6" x14ac:dyDescent="0.35">
      <c r="B53" s="83" t="s">
        <v>267</v>
      </c>
      <c r="C53" s="83" t="s">
        <v>296</v>
      </c>
      <c r="D53" s="80">
        <v>0</v>
      </c>
      <c r="E53" s="80">
        <v>0</v>
      </c>
      <c r="F53" s="81">
        <v>277</v>
      </c>
    </row>
    <row r="54" spans="2:6" x14ac:dyDescent="0.35">
      <c r="B54" s="83" t="s">
        <v>267</v>
      </c>
      <c r="C54" s="83" t="s">
        <v>297</v>
      </c>
      <c r="D54" s="80">
        <v>368</v>
      </c>
      <c r="E54" s="80">
        <v>1386</v>
      </c>
      <c r="F54" s="81">
        <v>637</v>
      </c>
    </row>
    <row r="55" spans="2:6" x14ac:dyDescent="0.35">
      <c r="B55" s="83" t="s">
        <v>267</v>
      </c>
      <c r="C55" s="83" t="s">
        <v>298</v>
      </c>
      <c r="D55" s="80">
        <v>317</v>
      </c>
      <c r="E55" s="80">
        <v>1215</v>
      </c>
      <c r="F55" s="81">
        <v>478</v>
      </c>
    </row>
    <row r="56" spans="2:6" x14ac:dyDescent="0.35">
      <c r="B56" s="83" t="s">
        <v>267</v>
      </c>
      <c r="C56" s="83" t="s">
        <v>299</v>
      </c>
      <c r="D56" s="80">
        <v>689</v>
      </c>
      <c r="E56" s="80">
        <v>2544</v>
      </c>
      <c r="F56" s="81">
        <v>1009</v>
      </c>
    </row>
    <row r="57" spans="2:6" x14ac:dyDescent="0.35">
      <c r="B57" s="83" t="s">
        <v>267</v>
      </c>
      <c r="C57" s="83" t="s">
        <v>300</v>
      </c>
      <c r="D57" s="80">
        <v>510</v>
      </c>
      <c r="E57" s="80">
        <v>2583</v>
      </c>
      <c r="F57" s="81">
        <v>861</v>
      </c>
    </row>
    <row r="58" spans="2:6" x14ac:dyDescent="0.35">
      <c r="B58" s="83" t="s">
        <v>267</v>
      </c>
      <c r="C58" s="83" t="s">
        <v>301</v>
      </c>
      <c r="D58" s="80">
        <v>257</v>
      </c>
      <c r="E58" s="80">
        <v>1023</v>
      </c>
      <c r="F58" s="81">
        <v>446</v>
      </c>
    </row>
    <row r="59" spans="2:6" x14ac:dyDescent="0.35">
      <c r="B59" s="83" t="s">
        <v>267</v>
      </c>
      <c r="C59" s="83" t="s">
        <v>302</v>
      </c>
      <c r="D59" s="80">
        <v>335</v>
      </c>
      <c r="E59" s="80">
        <v>1225</v>
      </c>
      <c r="F59" s="81">
        <v>520</v>
      </c>
    </row>
    <row r="60" spans="2:6" x14ac:dyDescent="0.35">
      <c r="B60" s="83" t="s">
        <v>267</v>
      </c>
      <c r="C60" s="83" t="s">
        <v>303</v>
      </c>
      <c r="D60" s="80">
        <v>264</v>
      </c>
      <c r="E60" s="80">
        <v>957</v>
      </c>
      <c r="F60" s="81">
        <v>405</v>
      </c>
    </row>
    <row r="61" spans="2:6" x14ac:dyDescent="0.35">
      <c r="B61" s="83" t="s">
        <v>267</v>
      </c>
      <c r="C61" s="83" t="s">
        <v>304</v>
      </c>
      <c r="D61" s="80">
        <v>285</v>
      </c>
      <c r="E61" s="80">
        <v>869</v>
      </c>
      <c r="F61" s="81">
        <v>434</v>
      </c>
    </row>
    <row r="62" spans="2:6" x14ac:dyDescent="0.35">
      <c r="B62" s="83" t="s">
        <v>267</v>
      </c>
      <c r="C62" s="83" t="s">
        <v>305</v>
      </c>
      <c r="D62" s="80">
        <v>550</v>
      </c>
      <c r="E62" s="80">
        <v>2502</v>
      </c>
      <c r="F62" s="81">
        <v>822</v>
      </c>
    </row>
    <row r="63" spans="2:6" x14ac:dyDescent="0.35">
      <c r="B63" s="83" t="s">
        <v>267</v>
      </c>
      <c r="C63" s="83" t="s">
        <v>306</v>
      </c>
      <c r="D63" s="80">
        <v>266</v>
      </c>
      <c r="E63" s="80">
        <v>1382</v>
      </c>
      <c r="F63" s="81">
        <v>501</v>
      </c>
    </row>
    <row r="64" spans="2:6" x14ac:dyDescent="0.35">
      <c r="B64" s="83" t="s">
        <v>267</v>
      </c>
      <c r="C64" s="83" t="s">
        <v>307</v>
      </c>
      <c r="D64" s="80">
        <v>598</v>
      </c>
      <c r="E64" s="80">
        <v>2107</v>
      </c>
      <c r="F64" s="81">
        <v>1002</v>
      </c>
    </row>
    <row r="65" spans="2:6" x14ac:dyDescent="0.35">
      <c r="B65" s="83" t="s">
        <v>267</v>
      </c>
      <c r="C65" s="83" t="s">
        <v>308</v>
      </c>
      <c r="D65" s="80">
        <v>344</v>
      </c>
      <c r="E65" s="80">
        <v>1641</v>
      </c>
      <c r="F65" s="81">
        <v>765</v>
      </c>
    </row>
    <row r="66" spans="2:6" x14ac:dyDescent="0.35">
      <c r="B66" s="83" t="s">
        <v>267</v>
      </c>
      <c r="C66" s="83" t="s">
        <v>309</v>
      </c>
      <c r="D66" s="80">
        <v>183</v>
      </c>
      <c r="E66" s="80">
        <v>867</v>
      </c>
      <c r="F66" s="81">
        <v>384</v>
      </c>
    </row>
    <row r="67" spans="2:6" x14ac:dyDescent="0.35">
      <c r="B67" s="83" t="s">
        <v>267</v>
      </c>
      <c r="C67" s="83" t="s">
        <v>310</v>
      </c>
      <c r="D67" s="80">
        <v>302</v>
      </c>
      <c r="E67" s="80">
        <v>1326</v>
      </c>
      <c r="F67" s="81">
        <v>586</v>
      </c>
    </row>
    <row r="68" spans="2:6" x14ac:dyDescent="0.35">
      <c r="B68" s="83" t="s">
        <v>267</v>
      </c>
      <c r="C68" s="83" t="s">
        <v>311</v>
      </c>
      <c r="D68" s="80">
        <v>177</v>
      </c>
      <c r="E68" s="80">
        <v>823</v>
      </c>
      <c r="F68" s="81">
        <v>548</v>
      </c>
    </row>
    <row r="69" spans="2:6" x14ac:dyDescent="0.35">
      <c r="B69" s="83" t="s">
        <v>267</v>
      </c>
      <c r="C69" s="83" t="s">
        <v>312</v>
      </c>
      <c r="D69" s="80">
        <v>285</v>
      </c>
      <c r="E69" s="80">
        <v>1249</v>
      </c>
      <c r="F69" s="81">
        <v>533</v>
      </c>
    </row>
    <row r="70" spans="2:6" x14ac:dyDescent="0.35">
      <c r="B70" s="83" t="s">
        <v>267</v>
      </c>
      <c r="C70" s="83" t="s">
        <v>313</v>
      </c>
      <c r="D70" s="80">
        <v>236</v>
      </c>
      <c r="E70" s="80">
        <v>1162</v>
      </c>
      <c r="F70" s="81">
        <v>402</v>
      </c>
    </row>
    <row r="71" spans="2:6" x14ac:dyDescent="0.35">
      <c r="B71" s="83" t="s">
        <v>267</v>
      </c>
      <c r="C71" s="83" t="s">
        <v>314</v>
      </c>
      <c r="D71" s="80">
        <v>293</v>
      </c>
      <c r="E71" s="80">
        <v>1016</v>
      </c>
      <c r="F71" s="81">
        <v>585</v>
      </c>
    </row>
    <row r="72" spans="2:6" x14ac:dyDescent="0.35">
      <c r="B72" s="83" t="s">
        <v>267</v>
      </c>
      <c r="C72" s="83" t="s">
        <v>315</v>
      </c>
      <c r="D72" s="80">
        <v>242</v>
      </c>
      <c r="E72" s="80">
        <v>1363</v>
      </c>
      <c r="F72" s="81">
        <v>428</v>
      </c>
    </row>
    <row r="73" spans="2:6" x14ac:dyDescent="0.35">
      <c r="B73" s="83" t="s">
        <v>267</v>
      </c>
      <c r="C73" s="83" t="s">
        <v>316</v>
      </c>
      <c r="D73" s="80">
        <v>248</v>
      </c>
      <c r="E73" s="80">
        <v>1398</v>
      </c>
      <c r="F73" s="81">
        <v>476</v>
      </c>
    </row>
    <row r="74" spans="2:6" x14ac:dyDescent="0.35">
      <c r="B74" s="83" t="s">
        <v>267</v>
      </c>
      <c r="C74" s="83" t="s">
        <v>317</v>
      </c>
      <c r="D74" s="80">
        <v>292</v>
      </c>
      <c r="E74" s="80">
        <v>1380</v>
      </c>
      <c r="F74" s="81">
        <v>456</v>
      </c>
    </row>
    <row r="75" spans="2:6" x14ac:dyDescent="0.35">
      <c r="B75" s="83" t="s">
        <v>267</v>
      </c>
      <c r="C75" s="83" t="s">
        <v>318</v>
      </c>
      <c r="D75" s="80">
        <v>196</v>
      </c>
      <c r="E75" s="80">
        <v>1238</v>
      </c>
      <c r="F75" s="81">
        <v>493</v>
      </c>
    </row>
    <row r="76" spans="2:6" x14ac:dyDescent="0.35">
      <c r="B76" s="83" t="s">
        <v>267</v>
      </c>
      <c r="C76" s="83" t="s">
        <v>319</v>
      </c>
      <c r="D76" s="80">
        <v>432</v>
      </c>
      <c r="E76" s="80">
        <v>1216</v>
      </c>
      <c r="F76" s="81">
        <v>552</v>
      </c>
    </row>
    <row r="77" spans="2:6" x14ac:dyDescent="0.35">
      <c r="B77" s="83" t="s">
        <v>267</v>
      </c>
      <c r="C77" s="83" t="s">
        <v>320</v>
      </c>
      <c r="D77" s="80">
        <v>420</v>
      </c>
      <c r="E77" s="80">
        <v>1581</v>
      </c>
      <c r="F77" s="81">
        <v>525</v>
      </c>
    </row>
    <row r="78" spans="2:6" x14ac:dyDescent="0.35">
      <c r="B78" s="83" t="s">
        <v>267</v>
      </c>
      <c r="C78" s="83" t="s">
        <v>321</v>
      </c>
      <c r="D78" s="80">
        <v>398</v>
      </c>
      <c r="E78" s="80">
        <v>1759</v>
      </c>
      <c r="F78" s="81">
        <v>682</v>
      </c>
    </row>
    <row r="79" spans="2:6" x14ac:dyDescent="0.35">
      <c r="B79" s="83" t="s">
        <v>267</v>
      </c>
      <c r="C79" s="83" t="s">
        <v>322</v>
      </c>
      <c r="D79" s="80">
        <v>128</v>
      </c>
      <c r="E79" s="80">
        <v>791</v>
      </c>
      <c r="F79" s="81">
        <v>242</v>
      </c>
    </row>
    <row r="80" spans="2:6" x14ac:dyDescent="0.35">
      <c r="B80" s="83" t="s">
        <v>267</v>
      </c>
      <c r="C80" s="83" t="s">
        <v>323</v>
      </c>
      <c r="D80" s="80">
        <v>225</v>
      </c>
      <c r="E80" s="80">
        <v>935</v>
      </c>
      <c r="F80" s="81">
        <v>432</v>
      </c>
    </row>
    <row r="81" spans="2:6" x14ac:dyDescent="0.35">
      <c r="B81" s="83" t="s">
        <v>267</v>
      </c>
      <c r="C81" s="83" t="s">
        <v>324</v>
      </c>
      <c r="D81" s="80">
        <v>1358</v>
      </c>
      <c r="E81" s="80">
        <v>2231</v>
      </c>
      <c r="F81" s="81">
        <v>1391</v>
      </c>
    </row>
    <row r="82" spans="2:6" x14ac:dyDescent="0.35">
      <c r="B82" s="83" t="s">
        <v>267</v>
      </c>
      <c r="C82" s="83" t="s">
        <v>325</v>
      </c>
      <c r="D82" s="80">
        <v>1345</v>
      </c>
      <c r="E82" s="80">
        <v>1791</v>
      </c>
      <c r="F82" s="81">
        <v>1460</v>
      </c>
    </row>
    <row r="83" spans="2:6" x14ac:dyDescent="0.35">
      <c r="B83" s="83" t="s">
        <v>267</v>
      </c>
      <c r="C83" s="83" t="s">
        <v>326</v>
      </c>
      <c r="D83" s="80">
        <v>769</v>
      </c>
      <c r="E83" s="80">
        <v>1948</v>
      </c>
      <c r="F83" s="81">
        <v>1011</v>
      </c>
    </row>
    <row r="84" spans="2:6" x14ac:dyDescent="0.35">
      <c r="B84" s="83" t="s">
        <v>267</v>
      </c>
      <c r="C84" s="83" t="s">
        <v>327</v>
      </c>
      <c r="D84" s="80">
        <v>560</v>
      </c>
      <c r="E84" s="80">
        <v>1835</v>
      </c>
      <c r="F84" s="81">
        <v>642</v>
      </c>
    </row>
    <row r="85" spans="2:6" x14ac:dyDescent="0.35">
      <c r="B85" s="83" t="s">
        <v>267</v>
      </c>
      <c r="C85" s="83" t="s">
        <v>328</v>
      </c>
      <c r="D85" s="80">
        <v>836</v>
      </c>
      <c r="E85" s="80">
        <v>2245</v>
      </c>
      <c r="F85" s="81">
        <v>861</v>
      </c>
    </row>
    <row r="86" spans="2:6" x14ac:dyDescent="0.35">
      <c r="B86" s="83" t="s">
        <v>267</v>
      </c>
      <c r="C86" s="83" t="s">
        <v>329</v>
      </c>
      <c r="D86" s="80">
        <v>587</v>
      </c>
      <c r="E86" s="80">
        <v>1471</v>
      </c>
      <c r="F86" s="81">
        <v>623</v>
      </c>
    </row>
    <row r="87" spans="2:6" x14ac:dyDescent="0.35">
      <c r="B87" s="83" t="s">
        <v>267</v>
      </c>
      <c r="C87" s="83" t="s">
        <v>330</v>
      </c>
      <c r="D87" s="80">
        <v>774</v>
      </c>
      <c r="E87" s="80">
        <v>1403</v>
      </c>
      <c r="F87" s="81">
        <v>1085</v>
      </c>
    </row>
    <row r="88" spans="2:6" x14ac:dyDescent="0.35">
      <c r="B88" s="83" t="s">
        <v>267</v>
      </c>
      <c r="C88" s="83" t="s">
        <v>331</v>
      </c>
      <c r="D88" s="80">
        <v>757</v>
      </c>
      <c r="E88" s="80">
        <v>1203</v>
      </c>
      <c r="F88" s="81">
        <v>1175</v>
      </c>
    </row>
    <row r="89" spans="2:6" x14ac:dyDescent="0.35">
      <c r="B89" s="83" t="s">
        <v>267</v>
      </c>
      <c r="C89" s="83" t="s">
        <v>332</v>
      </c>
      <c r="D89" s="80">
        <v>591</v>
      </c>
      <c r="E89" s="80">
        <v>1439</v>
      </c>
      <c r="F89" s="81">
        <v>858</v>
      </c>
    </row>
    <row r="90" spans="2:6" x14ac:dyDescent="0.35">
      <c r="B90" s="83" t="s">
        <v>267</v>
      </c>
      <c r="C90" s="83" t="s">
        <v>333</v>
      </c>
      <c r="D90" s="80">
        <v>457</v>
      </c>
      <c r="E90" s="80">
        <v>1161</v>
      </c>
      <c r="F90" s="81">
        <v>594</v>
      </c>
    </row>
    <row r="91" spans="2:6" x14ac:dyDescent="0.35">
      <c r="B91" s="83" t="s">
        <v>267</v>
      </c>
      <c r="C91" s="83" t="s">
        <v>334</v>
      </c>
      <c r="D91" s="80">
        <v>494</v>
      </c>
      <c r="E91" s="80">
        <v>1585</v>
      </c>
      <c r="F91" s="81">
        <v>705</v>
      </c>
    </row>
    <row r="92" spans="2:6" x14ac:dyDescent="0.35">
      <c r="B92" s="83" t="s">
        <v>267</v>
      </c>
      <c r="C92" s="83" t="s">
        <v>335</v>
      </c>
      <c r="D92" s="80">
        <v>914</v>
      </c>
      <c r="E92" s="80">
        <v>1727</v>
      </c>
      <c r="F92" s="81">
        <v>1308</v>
      </c>
    </row>
    <row r="93" spans="2:6" x14ac:dyDescent="0.35">
      <c r="B93" s="83" t="s">
        <v>267</v>
      </c>
      <c r="C93" s="83" t="s">
        <v>336</v>
      </c>
      <c r="D93" s="80">
        <v>581</v>
      </c>
      <c r="E93" s="80">
        <v>1448</v>
      </c>
      <c r="F93" s="81">
        <v>885</v>
      </c>
    </row>
    <row r="94" spans="2:6" x14ac:dyDescent="0.35">
      <c r="B94" s="83" t="s">
        <v>267</v>
      </c>
      <c r="C94" s="83" t="s">
        <v>337</v>
      </c>
      <c r="D94" s="80">
        <v>31</v>
      </c>
      <c r="E94" s="80">
        <v>0</v>
      </c>
      <c r="F94" s="81">
        <v>78</v>
      </c>
    </row>
    <row r="95" spans="2:6" x14ac:dyDescent="0.35">
      <c r="B95" s="83" t="s">
        <v>267</v>
      </c>
      <c r="C95" s="83" t="s">
        <v>338</v>
      </c>
      <c r="D95" s="80">
        <v>92</v>
      </c>
      <c r="E95" s="80">
        <v>233</v>
      </c>
      <c r="F95" s="81">
        <v>494</v>
      </c>
    </row>
    <row r="96" spans="2:6" x14ac:dyDescent="0.35">
      <c r="B96" s="83" t="s">
        <v>267</v>
      </c>
      <c r="C96" s="83" t="s">
        <v>339</v>
      </c>
      <c r="D96" s="80">
        <v>486</v>
      </c>
      <c r="E96" s="80">
        <v>1176</v>
      </c>
      <c r="F96" s="81">
        <v>400</v>
      </c>
    </row>
    <row r="97" spans="2:6" x14ac:dyDescent="0.35">
      <c r="B97" s="83" t="s">
        <v>267</v>
      </c>
      <c r="C97" s="83" t="s">
        <v>340</v>
      </c>
      <c r="D97" s="80">
        <v>440</v>
      </c>
      <c r="E97" s="80">
        <v>874</v>
      </c>
      <c r="F97" s="81">
        <v>803</v>
      </c>
    </row>
    <row r="98" spans="2:6" x14ac:dyDescent="0.35">
      <c r="B98" s="83" t="s">
        <v>267</v>
      </c>
      <c r="C98" s="83" t="s">
        <v>341</v>
      </c>
      <c r="D98" s="80">
        <v>127</v>
      </c>
      <c r="E98" s="80">
        <v>695</v>
      </c>
      <c r="F98" s="81">
        <v>440</v>
      </c>
    </row>
    <row r="99" spans="2:6" x14ac:dyDescent="0.35">
      <c r="B99" s="83" t="s">
        <v>267</v>
      </c>
      <c r="C99" s="83" t="s">
        <v>342</v>
      </c>
      <c r="D99" s="80">
        <v>257</v>
      </c>
      <c r="E99" s="80">
        <v>1367</v>
      </c>
      <c r="F99" s="81">
        <v>544</v>
      </c>
    </row>
    <row r="100" spans="2:6" x14ac:dyDescent="0.35">
      <c r="B100" s="83" t="s">
        <v>267</v>
      </c>
      <c r="C100" s="83" t="s">
        <v>343</v>
      </c>
      <c r="D100" s="80">
        <v>399</v>
      </c>
      <c r="E100" s="80">
        <v>1238</v>
      </c>
      <c r="F100" s="81">
        <v>622</v>
      </c>
    </row>
    <row r="101" spans="2:6" x14ac:dyDescent="0.35">
      <c r="B101" s="83" t="s">
        <v>267</v>
      </c>
      <c r="C101" s="83" t="s">
        <v>344</v>
      </c>
      <c r="D101" s="80">
        <v>470</v>
      </c>
      <c r="E101" s="80">
        <v>1609</v>
      </c>
      <c r="F101" s="81">
        <v>662</v>
      </c>
    </row>
    <row r="102" spans="2:6" x14ac:dyDescent="0.35">
      <c r="B102" s="83" t="s">
        <v>267</v>
      </c>
      <c r="C102" s="83" t="s">
        <v>345</v>
      </c>
      <c r="D102" s="80">
        <v>651</v>
      </c>
      <c r="E102" s="80">
        <v>2120</v>
      </c>
      <c r="F102" s="81">
        <v>824</v>
      </c>
    </row>
    <row r="103" spans="2:6" x14ac:dyDescent="0.35">
      <c r="B103" s="83" t="s">
        <v>267</v>
      </c>
      <c r="C103" s="83" t="s">
        <v>346</v>
      </c>
      <c r="D103" s="80">
        <v>757</v>
      </c>
      <c r="E103" s="80">
        <v>2498</v>
      </c>
      <c r="F103" s="81">
        <v>846</v>
      </c>
    </row>
    <row r="104" spans="2:6" x14ac:dyDescent="0.35">
      <c r="B104" s="83" t="s">
        <v>267</v>
      </c>
      <c r="C104" s="83" t="s">
        <v>347</v>
      </c>
      <c r="D104" s="80">
        <v>526</v>
      </c>
      <c r="E104" s="80">
        <v>1902</v>
      </c>
      <c r="F104" s="81">
        <v>743</v>
      </c>
    </row>
    <row r="105" spans="2:6" x14ac:dyDescent="0.35">
      <c r="B105" s="83" t="s">
        <v>267</v>
      </c>
      <c r="C105" s="83" t="s">
        <v>348</v>
      </c>
      <c r="D105" s="80">
        <v>196</v>
      </c>
      <c r="E105" s="80">
        <v>994</v>
      </c>
      <c r="F105" s="81">
        <v>477</v>
      </c>
    </row>
    <row r="106" spans="2:6" x14ac:dyDescent="0.35">
      <c r="B106" s="83" t="s">
        <v>267</v>
      </c>
      <c r="C106" s="83" t="s">
        <v>349</v>
      </c>
      <c r="D106" s="80">
        <v>260</v>
      </c>
      <c r="E106" s="80">
        <v>1010</v>
      </c>
      <c r="F106" s="81">
        <v>575</v>
      </c>
    </row>
    <row r="107" spans="2:6" x14ac:dyDescent="0.35">
      <c r="B107" s="83" t="s">
        <v>267</v>
      </c>
      <c r="C107" s="83" t="s">
        <v>350</v>
      </c>
      <c r="D107" s="80">
        <v>192</v>
      </c>
      <c r="E107" s="80">
        <v>899</v>
      </c>
      <c r="F107" s="81">
        <v>369</v>
      </c>
    </row>
    <row r="108" spans="2:6" x14ac:dyDescent="0.35">
      <c r="B108" s="83" t="s">
        <v>267</v>
      </c>
      <c r="C108" s="83" t="s">
        <v>351</v>
      </c>
      <c r="D108" s="80">
        <v>177</v>
      </c>
      <c r="E108" s="80">
        <v>284</v>
      </c>
      <c r="F108" s="81">
        <v>174</v>
      </c>
    </row>
    <row r="109" spans="2:6" x14ac:dyDescent="0.35">
      <c r="B109" s="83" t="s">
        <v>267</v>
      </c>
      <c r="C109" s="83" t="s">
        <v>352</v>
      </c>
      <c r="D109" s="80">
        <v>741</v>
      </c>
      <c r="E109" s="80">
        <v>1781</v>
      </c>
      <c r="F109" s="81">
        <v>1028</v>
      </c>
    </row>
    <row r="110" spans="2:6" x14ac:dyDescent="0.35">
      <c r="B110" s="83" t="s">
        <v>267</v>
      </c>
      <c r="C110" s="83" t="s">
        <v>353</v>
      </c>
      <c r="D110" s="80">
        <v>174</v>
      </c>
      <c r="E110" s="80">
        <v>773</v>
      </c>
      <c r="F110" s="81">
        <v>237</v>
      </c>
    </row>
    <row r="111" spans="2:6" x14ac:dyDescent="0.35">
      <c r="B111" s="83" t="s">
        <v>267</v>
      </c>
      <c r="C111" s="83" t="s">
        <v>354</v>
      </c>
      <c r="D111" s="80">
        <v>94</v>
      </c>
      <c r="E111" s="80">
        <v>769</v>
      </c>
      <c r="F111" s="81">
        <v>228</v>
      </c>
    </row>
    <row r="112" spans="2:6" x14ac:dyDescent="0.35">
      <c r="B112" s="83" t="s">
        <v>267</v>
      </c>
      <c r="C112" s="83" t="s">
        <v>355</v>
      </c>
      <c r="D112" s="80">
        <v>197</v>
      </c>
      <c r="E112" s="80">
        <v>837</v>
      </c>
      <c r="F112" s="81">
        <v>434</v>
      </c>
    </row>
    <row r="113" spans="2:6" x14ac:dyDescent="0.35">
      <c r="B113" s="83" t="s">
        <v>267</v>
      </c>
      <c r="C113" s="83" t="s">
        <v>356</v>
      </c>
      <c r="D113" s="80">
        <v>318</v>
      </c>
      <c r="E113" s="80">
        <v>1120</v>
      </c>
      <c r="F113" s="81">
        <v>444</v>
      </c>
    </row>
    <row r="114" spans="2:6" x14ac:dyDescent="0.35">
      <c r="B114" s="83" t="s">
        <v>267</v>
      </c>
      <c r="C114" s="83" t="s">
        <v>357</v>
      </c>
      <c r="D114" s="80">
        <v>82</v>
      </c>
      <c r="E114" s="80">
        <v>723</v>
      </c>
      <c r="F114" s="81">
        <v>204</v>
      </c>
    </row>
    <row r="115" spans="2:6" x14ac:dyDescent="0.35">
      <c r="B115" s="83" t="s">
        <v>267</v>
      </c>
      <c r="C115" s="83" t="s">
        <v>358</v>
      </c>
      <c r="D115" s="80">
        <v>206</v>
      </c>
      <c r="E115" s="80">
        <v>550</v>
      </c>
      <c r="F115" s="81">
        <v>229</v>
      </c>
    </row>
    <row r="116" spans="2:6" x14ac:dyDescent="0.35">
      <c r="B116" s="83" t="s">
        <v>267</v>
      </c>
      <c r="C116" s="83" t="s">
        <v>359</v>
      </c>
      <c r="D116" s="80">
        <v>390</v>
      </c>
      <c r="E116" s="80">
        <v>1297</v>
      </c>
      <c r="F116" s="81">
        <v>456</v>
      </c>
    </row>
    <row r="117" spans="2:6" x14ac:dyDescent="0.35">
      <c r="B117" s="83" t="s">
        <v>267</v>
      </c>
      <c r="C117" s="83" t="s">
        <v>360</v>
      </c>
      <c r="D117" s="80">
        <v>111</v>
      </c>
      <c r="E117" s="80">
        <v>1160</v>
      </c>
      <c r="F117" s="81">
        <v>282</v>
      </c>
    </row>
    <row r="118" spans="2:6" x14ac:dyDescent="0.35">
      <c r="B118" s="83" t="s">
        <v>267</v>
      </c>
      <c r="C118" s="83" t="s">
        <v>361</v>
      </c>
      <c r="D118" s="80">
        <v>522</v>
      </c>
      <c r="E118" s="80">
        <v>1667</v>
      </c>
      <c r="F118" s="81">
        <v>556</v>
      </c>
    </row>
    <row r="119" spans="2:6" x14ac:dyDescent="0.35">
      <c r="B119" s="83" t="s">
        <v>267</v>
      </c>
      <c r="C119" s="83" t="s">
        <v>362</v>
      </c>
      <c r="D119" s="80">
        <v>278</v>
      </c>
      <c r="E119" s="80">
        <v>1091</v>
      </c>
      <c r="F119" s="81">
        <v>505</v>
      </c>
    </row>
    <row r="120" spans="2:6" x14ac:dyDescent="0.35">
      <c r="B120" s="83" t="s">
        <v>267</v>
      </c>
      <c r="C120" s="83" t="s">
        <v>363</v>
      </c>
      <c r="D120" s="80">
        <v>0</v>
      </c>
      <c r="E120" s="80">
        <v>0</v>
      </c>
      <c r="F120" s="81">
        <v>0</v>
      </c>
    </row>
    <row r="121" spans="2:6" x14ac:dyDescent="0.35">
      <c r="B121" s="83" t="s">
        <v>267</v>
      </c>
      <c r="C121" s="83" t="s">
        <v>364</v>
      </c>
      <c r="D121" s="80">
        <v>120</v>
      </c>
      <c r="E121" s="80">
        <v>1335</v>
      </c>
      <c r="F121" s="81">
        <v>289</v>
      </c>
    </row>
    <row r="122" spans="2:6" x14ac:dyDescent="0.35">
      <c r="B122" s="83" t="s">
        <v>267</v>
      </c>
      <c r="C122" s="83" t="s">
        <v>365</v>
      </c>
      <c r="D122" s="80">
        <v>316</v>
      </c>
      <c r="E122" s="80">
        <v>1028</v>
      </c>
      <c r="F122" s="81">
        <v>505</v>
      </c>
    </row>
    <row r="123" spans="2:6" x14ac:dyDescent="0.35">
      <c r="B123" s="83" t="s">
        <v>267</v>
      </c>
      <c r="C123" s="83" t="s">
        <v>366</v>
      </c>
      <c r="D123" s="80">
        <v>446</v>
      </c>
      <c r="E123" s="80">
        <v>1763</v>
      </c>
      <c r="F123" s="81">
        <v>527</v>
      </c>
    </row>
    <row r="124" spans="2:6" x14ac:dyDescent="0.35">
      <c r="B124" s="83" t="s">
        <v>267</v>
      </c>
      <c r="C124" s="83" t="s">
        <v>367</v>
      </c>
      <c r="D124" s="80">
        <v>0</v>
      </c>
      <c r="E124" s="80">
        <v>0</v>
      </c>
      <c r="F124" s="81">
        <v>0</v>
      </c>
    </row>
    <row r="125" spans="2:6" x14ac:dyDescent="0.35">
      <c r="B125" s="83" t="s">
        <v>267</v>
      </c>
      <c r="C125" s="83" t="s">
        <v>368</v>
      </c>
      <c r="D125" s="80">
        <v>254</v>
      </c>
      <c r="E125" s="80">
        <v>642</v>
      </c>
      <c r="F125" s="81">
        <v>308</v>
      </c>
    </row>
    <row r="126" spans="2:6" x14ac:dyDescent="0.35">
      <c r="B126" s="83" t="s">
        <v>267</v>
      </c>
      <c r="C126" s="83" t="s">
        <v>369</v>
      </c>
      <c r="D126" s="80">
        <v>157</v>
      </c>
      <c r="E126" s="80">
        <v>440</v>
      </c>
      <c r="F126" s="81">
        <v>436</v>
      </c>
    </row>
    <row r="127" spans="2:6" x14ac:dyDescent="0.35">
      <c r="B127" s="83" t="s">
        <v>267</v>
      </c>
      <c r="C127" s="83" t="s">
        <v>370</v>
      </c>
      <c r="D127" s="80">
        <v>788</v>
      </c>
      <c r="E127" s="80">
        <v>988</v>
      </c>
      <c r="F127" s="81">
        <v>673</v>
      </c>
    </row>
    <row r="128" spans="2:6" x14ac:dyDescent="0.35">
      <c r="B128" s="83" t="s">
        <v>267</v>
      </c>
      <c r="C128" s="83" t="s">
        <v>371</v>
      </c>
      <c r="D128" s="80">
        <v>398</v>
      </c>
      <c r="E128" s="80">
        <v>454</v>
      </c>
      <c r="F128" s="81">
        <v>333</v>
      </c>
    </row>
    <row r="129" spans="2:6" x14ac:dyDescent="0.35">
      <c r="B129" s="83" t="s">
        <v>267</v>
      </c>
      <c r="C129" s="83" t="s">
        <v>372</v>
      </c>
      <c r="D129" s="80">
        <v>796</v>
      </c>
      <c r="E129" s="80">
        <v>912</v>
      </c>
      <c r="F129" s="81">
        <v>687</v>
      </c>
    </row>
    <row r="130" spans="2:6" x14ac:dyDescent="0.35">
      <c r="B130" s="83" t="s">
        <v>267</v>
      </c>
      <c r="C130" s="83" t="s">
        <v>373</v>
      </c>
      <c r="D130" s="80">
        <v>633</v>
      </c>
      <c r="E130" s="80">
        <v>1349</v>
      </c>
      <c r="F130" s="81">
        <v>564</v>
      </c>
    </row>
    <row r="131" spans="2:6" x14ac:dyDescent="0.35">
      <c r="B131" s="83" t="s">
        <v>267</v>
      </c>
      <c r="C131" s="83" t="s">
        <v>374</v>
      </c>
      <c r="D131" s="80">
        <v>1018</v>
      </c>
      <c r="E131" s="80">
        <v>1622</v>
      </c>
      <c r="F131" s="81">
        <v>826</v>
      </c>
    </row>
    <row r="132" spans="2:6" x14ac:dyDescent="0.35">
      <c r="B132" s="83" t="s">
        <v>267</v>
      </c>
      <c r="C132" s="83" t="s">
        <v>375</v>
      </c>
      <c r="D132" s="80">
        <v>356</v>
      </c>
      <c r="E132" s="80">
        <v>429</v>
      </c>
      <c r="F132" s="81">
        <v>621</v>
      </c>
    </row>
    <row r="133" spans="2:6" x14ac:dyDescent="0.35">
      <c r="B133" s="83" t="s">
        <v>267</v>
      </c>
      <c r="C133" s="83" t="s">
        <v>376</v>
      </c>
      <c r="D133" s="80">
        <v>1173</v>
      </c>
      <c r="E133" s="80">
        <v>1342</v>
      </c>
      <c r="F133" s="81">
        <v>605</v>
      </c>
    </row>
    <row r="134" spans="2:6" x14ac:dyDescent="0.35">
      <c r="B134" s="83" t="s">
        <v>267</v>
      </c>
      <c r="C134" s="83" t="s">
        <v>377</v>
      </c>
      <c r="D134" s="80">
        <v>729</v>
      </c>
      <c r="E134" s="80">
        <v>1085</v>
      </c>
      <c r="F134" s="81">
        <v>838</v>
      </c>
    </row>
    <row r="135" spans="2:6" x14ac:dyDescent="0.35">
      <c r="B135" s="83" t="s">
        <v>267</v>
      </c>
      <c r="C135" s="83" t="s">
        <v>378</v>
      </c>
      <c r="D135" s="80">
        <v>935</v>
      </c>
      <c r="E135" s="80">
        <v>1436</v>
      </c>
      <c r="F135" s="81">
        <v>1237</v>
      </c>
    </row>
    <row r="136" spans="2:6" x14ac:dyDescent="0.35">
      <c r="B136" s="83" t="s">
        <v>267</v>
      </c>
      <c r="C136" s="83" t="s">
        <v>379</v>
      </c>
      <c r="D136" s="80">
        <v>930</v>
      </c>
      <c r="E136" s="80">
        <v>1328</v>
      </c>
      <c r="F136" s="81">
        <v>1024</v>
      </c>
    </row>
    <row r="137" spans="2:6" x14ac:dyDescent="0.35">
      <c r="B137" s="83" t="s">
        <v>267</v>
      </c>
      <c r="C137" s="83" t="s">
        <v>380</v>
      </c>
      <c r="D137" s="80">
        <v>1207</v>
      </c>
      <c r="E137" s="80">
        <v>1863</v>
      </c>
      <c r="F137" s="81">
        <v>1375</v>
      </c>
    </row>
    <row r="138" spans="2:6" x14ac:dyDescent="0.35">
      <c r="B138" s="83" t="s">
        <v>267</v>
      </c>
      <c r="C138" s="83" t="s">
        <v>381</v>
      </c>
      <c r="D138" s="80">
        <v>1089</v>
      </c>
      <c r="E138" s="80">
        <v>1554</v>
      </c>
      <c r="F138" s="81">
        <v>945</v>
      </c>
    </row>
    <row r="139" spans="2:6" x14ac:dyDescent="0.35">
      <c r="B139" s="83" t="s">
        <v>267</v>
      </c>
      <c r="C139" s="83" t="s">
        <v>382</v>
      </c>
      <c r="D139" s="80">
        <v>1179</v>
      </c>
      <c r="E139" s="80">
        <v>1541</v>
      </c>
      <c r="F139" s="81">
        <v>1136</v>
      </c>
    </row>
    <row r="140" spans="2:6" x14ac:dyDescent="0.35">
      <c r="B140" s="83" t="s">
        <v>267</v>
      </c>
      <c r="C140" s="83" t="s">
        <v>383</v>
      </c>
      <c r="D140" s="80">
        <v>646</v>
      </c>
      <c r="E140" s="80">
        <v>1144</v>
      </c>
      <c r="F140" s="81">
        <v>1027</v>
      </c>
    </row>
    <row r="141" spans="2:6" x14ac:dyDescent="0.35">
      <c r="B141" s="83" t="s">
        <v>267</v>
      </c>
      <c r="C141" s="83" t="s">
        <v>384</v>
      </c>
      <c r="D141" s="80">
        <v>689</v>
      </c>
      <c r="E141" s="80">
        <v>1352</v>
      </c>
      <c r="F141" s="81">
        <v>777</v>
      </c>
    </row>
    <row r="142" spans="2:6" x14ac:dyDescent="0.35">
      <c r="B142" s="83" t="s">
        <v>267</v>
      </c>
      <c r="C142" s="83" t="s">
        <v>385</v>
      </c>
      <c r="D142" s="80">
        <v>92</v>
      </c>
      <c r="E142" s="80">
        <v>1393</v>
      </c>
      <c r="F142" s="81">
        <v>295</v>
      </c>
    </row>
    <row r="143" spans="2:6" x14ac:dyDescent="0.35">
      <c r="B143" s="83" t="s">
        <v>267</v>
      </c>
      <c r="C143" s="83" t="s">
        <v>386</v>
      </c>
      <c r="D143" s="80">
        <v>361</v>
      </c>
      <c r="E143" s="80">
        <v>4109</v>
      </c>
      <c r="F143" s="81">
        <v>761</v>
      </c>
    </row>
    <row r="144" spans="2:6" x14ac:dyDescent="0.35">
      <c r="B144" s="83" t="s">
        <v>267</v>
      </c>
      <c r="C144" s="83" t="s">
        <v>387</v>
      </c>
      <c r="D144" s="80">
        <v>148</v>
      </c>
      <c r="E144" s="80">
        <v>1510</v>
      </c>
      <c r="F144" s="81">
        <v>300</v>
      </c>
    </row>
    <row r="145" spans="2:6" x14ac:dyDescent="0.35">
      <c r="B145" s="83" t="s">
        <v>267</v>
      </c>
      <c r="C145" s="83" t="s">
        <v>388</v>
      </c>
      <c r="D145" s="80">
        <v>367</v>
      </c>
      <c r="E145" s="80">
        <v>1942</v>
      </c>
      <c r="F145" s="81">
        <v>817</v>
      </c>
    </row>
    <row r="146" spans="2:6" x14ac:dyDescent="0.35">
      <c r="B146" s="83" t="s">
        <v>267</v>
      </c>
      <c r="C146" s="83" t="s">
        <v>389</v>
      </c>
      <c r="D146" s="80">
        <v>96</v>
      </c>
      <c r="E146" s="80">
        <v>249</v>
      </c>
      <c r="F146" s="81">
        <v>191</v>
      </c>
    </row>
    <row r="147" spans="2:6" x14ac:dyDescent="0.35">
      <c r="B147" s="83" t="s">
        <v>267</v>
      </c>
      <c r="C147" s="83" t="s">
        <v>390</v>
      </c>
      <c r="D147" s="80">
        <v>104</v>
      </c>
      <c r="E147" s="80">
        <v>281</v>
      </c>
      <c r="F147" s="81">
        <v>241</v>
      </c>
    </row>
    <row r="148" spans="2:6" x14ac:dyDescent="0.35">
      <c r="B148" s="83" t="s">
        <v>267</v>
      </c>
      <c r="C148" s="83" t="s">
        <v>391</v>
      </c>
      <c r="D148" s="80">
        <v>152</v>
      </c>
      <c r="E148" s="80">
        <v>225</v>
      </c>
      <c r="F148" s="81">
        <v>215</v>
      </c>
    </row>
    <row r="149" spans="2:6" x14ac:dyDescent="0.35">
      <c r="B149" s="83" t="s">
        <v>267</v>
      </c>
      <c r="C149" s="83" t="s">
        <v>392</v>
      </c>
      <c r="D149" s="80">
        <v>661</v>
      </c>
      <c r="E149" s="80">
        <v>1509</v>
      </c>
      <c r="F149" s="81">
        <v>818</v>
      </c>
    </row>
    <row r="150" spans="2:6" x14ac:dyDescent="0.35">
      <c r="B150" s="83" t="s">
        <v>267</v>
      </c>
      <c r="C150" s="83" t="s">
        <v>393</v>
      </c>
      <c r="D150" s="80">
        <v>417</v>
      </c>
      <c r="E150" s="80">
        <v>591</v>
      </c>
      <c r="F150" s="81">
        <v>414</v>
      </c>
    </row>
    <row r="151" spans="2:6" x14ac:dyDescent="0.35">
      <c r="B151" s="83" t="s">
        <v>267</v>
      </c>
      <c r="C151" s="83" t="s">
        <v>394</v>
      </c>
      <c r="D151" s="80">
        <v>588</v>
      </c>
      <c r="E151" s="80">
        <v>1036</v>
      </c>
      <c r="F151" s="81">
        <v>725</v>
      </c>
    </row>
    <row r="152" spans="2:6" x14ac:dyDescent="0.35">
      <c r="B152" s="83" t="s">
        <v>267</v>
      </c>
      <c r="C152" s="83" t="s">
        <v>395</v>
      </c>
      <c r="D152" s="80">
        <v>99</v>
      </c>
      <c r="E152" s="80">
        <v>566</v>
      </c>
      <c r="F152" s="81">
        <v>200</v>
      </c>
    </row>
    <row r="153" spans="2:6" x14ac:dyDescent="0.35">
      <c r="B153" s="83" t="s">
        <v>267</v>
      </c>
      <c r="C153" s="83" t="s">
        <v>396</v>
      </c>
      <c r="D153" s="80">
        <v>1113</v>
      </c>
      <c r="E153" s="80">
        <v>1539</v>
      </c>
      <c r="F153" s="81">
        <v>1209</v>
      </c>
    </row>
    <row r="154" spans="2:6" x14ac:dyDescent="0.35">
      <c r="B154" s="83" t="s">
        <v>267</v>
      </c>
      <c r="C154" s="83" t="s">
        <v>397</v>
      </c>
      <c r="D154" s="80">
        <v>1462</v>
      </c>
      <c r="E154" s="80">
        <v>1993</v>
      </c>
      <c r="F154" s="81">
        <v>1444</v>
      </c>
    </row>
    <row r="155" spans="2:6" x14ac:dyDescent="0.35">
      <c r="B155" s="83" t="s">
        <v>267</v>
      </c>
      <c r="C155" s="83" t="s">
        <v>398</v>
      </c>
      <c r="D155" s="80">
        <v>1094</v>
      </c>
      <c r="E155" s="80">
        <v>1924</v>
      </c>
      <c r="F155" s="81">
        <v>1466</v>
      </c>
    </row>
    <row r="156" spans="2:6" x14ac:dyDescent="0.35">
      <c r="B156" s="83" t="s">
        <v>267</v>
      </c>
      <c r="C156" s="83" t="s">
        <v>399</v>
      </c>
      <c r="D156" s="80">
        <v>924</v>
      </c>
      <c r="E156" s="80">
        <v>1799</v>
      </c>
      <c r="F156" s="81">
        <v>1269</v>
      </c>
    </row>
    <row r="157" spans="2:6" x14ac:dyDescent="0.35">
      <c r="B157" s="83" t="s">
        <v>267</v>
      </c>
      <c r="C157" s="83" t="s">
        <v>400</v>
      </c>
      <c r="D157" s="80">
        <v>0</v>
      </c>
      <c r="E157" s="80">
        <v>0</v>
      </c>
      <c r="F157" s="81">
        <v>0</v>
      </c>
    </row>
    <row r="158" spans="2:6" x14ac:dyDescent="0.35">
      <c r="B158" s="83" t="s">
        <v>267</v>
      </c>
      <c r="C158" s="83" t="s">
        <v>401</v>
      </c>
      <c r="D158" s="80">
        <v>296</v>
      </c>
      <c r="E158" s="80">
        <v>443</v>
      </c>
      <c r="F158" s="81">
        <v>157</v>
      </c>
    </row>
    <row r="159" spans="2:6" x14ac:dyDescent="0.35">
      <c r="B159" s="83" t="s">
        <v>267</v>
      </c>
      <c r="C159" s="83" t="s">
        <v>402</v>
      </c>
      <c r="D159" s="80">
        <v>858</v>
      </c>
      <c r="E159" s="80">
        <v>1562</v>
      </c>
      <c r="F159" s="81">
        <v>832</v>
      </c>
    </row>
    <row r="160" spans="2:6" x14ac:dyDescent="0.35">
      <c r="B160" s="83" t="s">
        <v>267</v>
      </c>
      <c r="C160" s="83" t="s">
        <v>403</v>
      </c>
      <c r="D160" s="80">
        <v>487</v>
      </c>
      <c r="E160" s="80">
        <v>821</v>
      </c>
      <c r="F160" s="81">
        <v>556</v>
      </c>
    </row>
    <row r="161" spans="2:6" x14ac:dyDescent="0.35">
      <c r="B161" s="83" t="s">
        <v>267</v>
      </c>
      <c r="C161" s="83" t="s">
        <v>404</v>
      </c>
      <c r="D161" s="80">
        <v>985</v>
      </c>
      <c r="E161" s="80">
        <v>2100</v>
      </c>
      <c r="F161" s="81">
        <v>1402</v>
      </c>
    </row>
    <row r="162" spans="2:6" x14ac:dyDescent="0.35">
      <c r="B162" s="83" t="s">
        <v>267</v>
      </c>
      <c r="C162" s="83" t="s">
        <v>405</v>
      </c>
      <c r="D162" s="80">
        <v>430</v>
      </c>
      <c r="E162" s="80">
        <v>976</v>
      </c>
      <c r="F162" s="81">
        <v>616</v>
      </c>
    </row>
    <row r="163" spans="2:6" x14ac:dyDescent="0.35">
      <c r="B163" s="83" t="s">
        <v>267</v>
      </c>
      <c r="C163" s="83" t="s">
        <v>406</v>
      </c>
      <c r="D163" s="80">
        <v>11</v>
      </c>
      <c r="E163" s="80">
        <v>4</v>
      </c>
      <c r="F163" s="81">
        <v>351</v>
      </c>
    </row>
    <row r="164" spans="2:6" x14ac:dyDescent="0.35">
      <c r="B164" s="83" t="s">
        <v>267</v>
      </c>
      <c r="C164" s="83" t="s">
        <v>407</v>
      </c>
      <c r="D164" s="80">
        <v>370</v>
      </c>
      <c r="E164" s="80">
        <v>480</v>
      </c>
      <c r="F164" s="81">
        <v>398</v>
      </c>
    </row>
    <row r="165" spans="2:6" x14ac:dyDescent="0.35">
      <c r="B165" s="83" t="s">
        <v>267</v>
      </c>
      <c r="C165" s="83" t="s">
        <v>408</v>
      </c>
      <c r="D165" s="80">
        <v>778</v>
      </c>
      <c r="E165" s="80">
        <v>1343</v>
      </c>
      <c r="F165" s="81">
        <v>1071</v>
      </c>
    </row>
    <row r="166" spans="2:6" x14ac:dyDescent="0.35">
      <c r="B166" s="83" t="s">
        <v>267</v>
      </c>
      <c r="C166" s="83" t="s">
        <v>409</v>
      </c>
      <c r="D166" s="80">
        <v>783</v>
      </c>
      <c r="E166" s="80">
        <v>1429</v>
      </c>
      <c r="F166" s="81">
        <v>1018</v>
      </c>
    </row>
    <row r="167" spans="2:6" x14ac:dyDescent="0.35">
      <c r="B167" s="83" t="s">
        <v>267</v>
      </c>
      <c r="C167" s="83" t="s">
        <v>410</v>
      </c>
      <c r="D167" s="80">
        <v>1376</v>
      </c>
      <c r="E167" s="80">
        <v>2314</v>
      </c>
      <c r="F167" s="81">
        <v>1440</v>
      </c>
    </row>
    <row r="168" spans="2:6" x14ac:dyDescent="0.35">
      <c r="B168" s="83" t="s">
        <v>267</v>
      </c>
      <c r="C168" s="83" t="s">
        <v>411</v>
      </c>
      <c r="D168" s="80">
        <v>717</v>
      </c>
      <c r="E168" s="80">
        <v>1732</v>
      </c>
      <c r="F168" s="81">
        <v>1623</v>
      </c>
    </row>
    <row r="169" spans="2:6" x14ac:dyDescent="0.35">
      <c r="B169" s="83" t="s">
        <v>267</v>
      </c>
      <c r="C169" s="83" t="s">
        <v>412</v>
      </c>
      <c r="D169" s="80">
        <v>301</v>
      </c>
      <c r="E169" s="80">
        <v>720</v>
      </c>
      <c r="F169" s="81">
        <v>629</v>
      </c>
    </row>
    <row r="170" spans="2:6" x14ac:dyDescent="0.35">
      <c r="B170" s="83" t="s">
        <v>267</v>
      </c>
      <c r="C170" s="83" t="s">
        <v>413</v>
      </c>
      <c r="D170" s="80">
        <v>179</v>
      </c>
      <c r="E170" s="80">
        <v>303</v>
      </c>
      <c r="F170" s="81">
        <v>258</v>
      </c>
    </row>
    <row r="171" spans="2:6" x14ac:dyDescent="0.35">
      <c r="B171" s="83" t="s">
        <v>267</v>
      </c>
      <c r="C171" s="83" t="s">
        <v>414</v>
      </c>
      <c r="D171" s="80">
        <v>919</v>
      </c>
      <c r="E171" s="80">
        <v>1445</v>
      </c>
      <c r="F171" s="81">
        <v>1250</v>
      </c>
    </row>
    <row r="172" spans="2:6" x14ac:dyDescent="0.35">
      <c r="B172" s="83" t="s">
        <v>267</v>
      </c>
      <c r="C172" s="83" t="s">
        <v>415</v>
      </c>
      <c r="D172" s="80">
        <v>396</v>
      </c>
      <c r="E172" s="80">
        <v>704</v>
      </c>
      <c r="F172" s="81">
        <v>712</v>
      </c>
    </row>
    <row r="173" spans="2:6" x14ac:dyDescent="0.35">
      <c r="B173" s="83" t="s">
        <v>267</v>
      </c>
      <c r="C173" s="83" t="s">
        <v>416</v>
      </c>
      <c r="D173" s="80">
        <v>387</v>
      </c>
      <c r="E173" s="80">
        <v>735</v>
      </c>
      <c r="F173" s="81">
        <v>677</v>
      </c>
    </row>
    <row r="174" spans="2:6" x14ac:dyDescent="0.35">
      <c r="B174" s="83" t="s">
        <v>267</v>
      </c>
      <c r="C174" s="83" t="s">
        <v>417</v>
      </c>
      <c r="D174" s="80">
        <v>869</v>
      </c>
      <c r="E174" s="80">
        <v>1267</v>
      </c>
      <c r="F174" s="81">
        <v>801</v>
      </c>
    </row>
    <row r="175" spans="2:6" x14ac:dyDescent="0.35">
      <c r="B175" s="83" t="s">
        <v>267</v>
      </c>
      <c r="C175" s="83" t="s">
        <v>418</v>
      </c>
      <c r="D175" s="80">
        <v>1500</v>
      </c>
      <c r="E175" s="80">
        <v>2104</v>
      </c>
      <c r="F175" s="81">
        <v>1570</v>
      </c>
    </row>
    <row r="176" spans="2:6" x14ac:dyDescent="0.35">
      <c r="B176" s="83" t="s">
        <v>267</v>
      </c>
      <c r="C176" s="83" t="s">
        <v>419</v>
      </c>
      <c r="D176" s="80">
        <v>1064</v>
      </c>
      <c r="E176" s="80">
        <v>1509</v>
      </c>
      <c r="F176" s="81">
        <v>1126</v>
      </c>
    </row>
    <row r="177" spans="2:6" x14ac:dyDescent="0.35">
      <c r="B177" s="83" t="s">
        <v>267</v>
      </c>
      <c r="C177" s="83" t="s">
        <v>420</v>
      </c>
      <c r="D177" s="80">
        <v>1272</v>
      </c>
      <c r="E177" s="80">
        <v>2058</v>
      </c>
      <c r="F177" s="81">
        <v>1702</v>
      </c>
    </row>
    <row r="178" spans="2:6" x14ac:dyDescent="0.35">
      <c r="B178" s="83" t="s">
        <v>267</v>
      </c>
      <c r="C178" s="83" t="s">
        <v>421</v>
      </c>
      <c r="D178" s="80">
        <v>916</v>
      </c>
      <c r="E178" s="80">
        <v>1326</v>
      </c>
      <c r="F178" s="81">
        <v>840</v>
      </c>
    </row>
    <row r="179" spans="2:6" x14ac:dyDescent="0.35">
      <c r="B179" s="83" t="s">
        <v>267</v>
      </c>
      <c r="C179" s="83" t="s">
        <v>422</v>
      </c>
      <c r="D179" s="80">
        <v>877</v>
      </c>
      <c r="E179" s="80">
        <v>1498</v>
      </c>
      <c r="F179" s="81">
        <v>1274</v>
      </c>
    </row>
    <row r="180" spans="2:6" x14ac:dyDescent="0.35">
      <c r="B180" s="83" t="s">
        <v>267</v>
      </c>
      <c r="C180" s="83" t="s">
        <v>423</v>
      </c>
      <c r="D180" s="80">
        <v>716</v>
      </c>
      <c r="E180" s="80">
        <v>1119</v>
      </c>
      <c r="F180" s="81">
        <v>837</v>
      </c>
    </row>
    <row r="181" spans="2:6" x14ac:dyDescent="0.35">
      <c r="B181" s="83" t="s">
        <v>267</v>
      </c>
      <c r="C181" s="83" t="s">
        <v>424</v>
      </c>
      <c r="D181" s="80">
        <v>772</v>
      </c>
      <c r="E181" s="80">
        <v>1410</v>
      </c>
      <c r="F181" s="81">
        <v>1199</v>
      </c>
    </row>
    <row r="182" spans="2:6" x14ac:dyDescent="0.35">
      <c r="B182" s="83" t="s">
        <v>267</v>
      </c>
      <c r="C182" s="83" t="s">
        <v>425</v>
      </c>
      <c r="D182" s="80">
        <v>1190</v>
      </c>
      <c r="E182" s="80">
        <v>1969</v>
      </c>
      <c r="F182" s="81">
        <v>1597</v>
      </c>
    </row>
  </sheetData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5D8F-EDB1-4F0F-8460-500D0F1FAB16}">
  <dimension ref="A1:H21"/>
  <sheetViews>
    <sheetView workbookViewId="0">
      <selection activeCell="J17" sqref="J17"/>
    </sheetView>
  </sheetViews>
  <sheetFormatPr defaultRowHeight="14.5" x14ac:dyDescent="0.35"/>
  <cols>
    <col min="1" max="1" width="2" bestFit="1" customWidth="1"/>
    <col min="2" max="2" width="8.90625" customWidth="1"/>
    <col min="4" max="4" width="14.1796875" customWidth="1"/>
    <col min="5" max="5" width="17.36328125" customWidth="1"/>
  </cols>
  <sheetData>
    <row r="1" spans="1:8" x14ac:dyDescent="0.35">
      <c r="B1" s="87" t="s">
        <v>426</v>
      </c>
      <c r="C1" s="87" t="s">
        <v>427</v>
      </c>
      <c r="D1" s="87" t="s">
        <v>428</v>
      </c>
      <c r="E1" s="87" t="s">
        <v>429</v>
      </c>
    </row>
    <row r="2" spans="1:8" x14ac:dyDescent="0.35">
      <c r="B2" s="88">
        <v>1</v>
      </c>
      <c r="C2" s="89">
        <v>8000</v>
      </c>
      <c r="D2" s="88" t="s">
        <v>430</v>
      </c>
      <c r="E2" s="88">
        <v>10</v>
      </c>
    </row>
    <row r="3" spans="1:8" x14ac:dyDescent="0.35">
      <c r="B3" s="88">
        <v>2</v>
      </c>
      <c r="C3" s="89">
        <v>11000</v>
      </c>
      <c r="D3" s="88" t="s">
        <v>430</v>
      </c>
      <c r="E3" s="88">
        <v>9</v>
      </c>
    </row>
    <row r="4" spans="1:8" x14ac:dyDescent="0.35">
      <c r="B4" s="88">
        <v>3</v>
      </c>
      <c r="C4" s="89">
        <v>6000</v>
      </c>
      <c r="D4" s="88" t="s">
        <v>431</v>
      </c>
      <c r="E4" s="88">
        <v>5</v>
      </c>
    </row>
    <row r="5" spans="1:8" x14ac:dyDescent="0.35">
      <c r="B5" s="88">
        <v>4</v>
      </c>
      <c r="C5" s="89">
        <v>15000</v>
      </c>
      <c r="D5" s="88" t="s">
        <v>430</v>
      </c>
      <c r="E5" s="88">
        <v>10</v>
      </c>
    </row>
    <row r="6" spans="1:8" x14ac:dyDescent="0.35">
      <c r="B6" s="88">
        <v>5</v>
      </c>
      <c r="C6" s="89">
        <v>10000</v>
      </c>
      <c r="D6" s="88" t="s">
        <v>431</v>
      </c>
      <c r="E6" s="88">
        <v>2</v>
      </c>
    </row>
    <row r="7" spans="1:8" x14ac:dyDescent="0.35">
      <c r="B7" s="88">
        <v>6</v>
      </c>
      <c r="C7" s="89">
        <v>15000</v>
      </c>
      <c r="D7" s="88" t="s">
        <v>430</v>
      </c>
      <c r="E7" s="88">
        <v>5</v>
      </c>
    </row>
    <row r="8" spans="1:8" x14ac:dyDescent="0.35">
      <c r="B8" s="88">
        <v>7</v>
      </c>
      <c r="C8" s="89">
        <v>13000</v>
      </c>
      <c r="D8" s="88" t="s">
        <v>430</v>
      </c>
      <c r="E8" s="88">
        <v>999</v>
      </c>
    </row>
    <row r="9" spans="1:8" x14ac:dyDescent="0.35">
      <c r="B9" s="88">
        <v>8</v>
      </c>
      <c r="C9" s="89">
        <v>8000</v>
      </c>
      <c r="D9" s="88" t="s">
        <v>430</v>
      </c>
      <c r="E9" s="88">
        <v>2</v>
      </c>
    </row>
    <row r="10" spans="1:8" x14ac:dyDescent="0.35">
      <c r="B10" s="88">
        <v>9</v>
      </c>
      <c r="C10" s="89">
        <v>11000</v>
      </c>
      <c r="D10" s="88" t="s">
        <v>431</v>
      </c>
      <c r="E10" s="88">
        <v>5</v>
      </c>
    </row>
    <row r="11" spans="1:8" x14ac:dyDescent="0.35">
      <c r="B11" s="88">
        <v>10</v>
      </c>
      <c r="C11" s="89">
        <v>9000</v>
      </c>
      <c r="D11" s="88" t="s">
        <v>430</v>
      </c>
      <c r="E11" s="88">
        <v>6</v>
      </c>
    </row>
    <row r="14" spans="1:8" ht="15" thickBot="1" x14ac:dyDescent="0.4">
      <c r="B14" s="90" t="s">
        <v>432</v>
      </c>
    </row>
    <row r="15" spans="1:8" ht="15" thickBot="1" x14ac:dyDescent="0.4">
      <c r="A15">
        <v>1</v>
      </c>
      <c r="B15" t="s">
        <v>433</v>
      </c>
      <c r="H15" s="128">
        <f>SUMIF(D2:D11,"yes",C2:C11)</f>
        <v>79000</v>
      </c>
    </row>
    <row r="16" spans="1:8" ht="15" thickBot="1" x14ac:dyDescent="0.4">
      <c r="A16">
        <v>2</v>
      </c>
      <c r="B16" t="s">
        <v>434</v>
      </c>
      <c r="H16" s="128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435</v>
      </c>
      <c r="H18" s="91">
        <f>SUMIF(C2:C11,"&gt;10000",E2:E11)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436</v>
      </c>
      <c r="H20" s="91">
        <f>SUMIF(C2:C11,"&gt;10000",C2:C11)</f>
        <v>65000</v>
      </c>
    </row>
    <row r="21" spans="1:8" ht="15" thickBot="1" x14ac:dyDescent="0.4">
      <c r="A21">
        <v>5</v>
      </c>
      <c r="B21" t="s">
        <v>437</v>
      </c>
      <c r="H21" s="91">
        <f>SUMIF(C2:C11,"&lt;9500",C2:C11)</f>
        <v>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7F6B-1359-4FED-8B1B-09C6A65AC632}">
  <dimension ref="A1:C24"/>
  <sheetViews>
    <sheetView topLeftCell="A3" workbookViewId="0">
      <selection activeCell="B23" sqref="B23"/>
    </sheetView>
  </sheetViews>
  <sheetFormatPr defaultRowHeight="14.5" x14ac:dyDescent="0.35"/>
  <cols>
    <col min="1" max="1" width="55.54296875" customWidth="1"/>
    <col min="2" max="2" width="29.08984375" customWidth="1"/>
    <col min="3" max="3" width="12.36328125" bestFit="1" customWidth="1"/>
  </cols>
  <sheetData>
    <row r="1" spans="1:3" x14ac:dyDescent="0.35">
      <c r="A1" s="10" t="s">
        <v>20</v>
      </c>
      <c r="B1" s="9"/>
      <c r="C1" s="9"/>
    </row>
    <row r="2" spans="1:3" x14ac:dyDescent="0.35">
      <c r="A2" s="10" t="s">
        <v>21</v>
      </c>
      <c r="B2" s="9"/>
      <c r="C2" s="9"/>
    </row>
    <row r="3" spans="1:3" x14ac:dyDescent="0.35">
      <c r="A3" s="11" t="s">
        <v>22</v>
      </c>
      <c r="B3" s="11" t="s">
        <v>23</v>
      </c>
      <c r="C3" s="11" t="s">
        <v>24</v>
      </c>
    </row>
    <row r="4" spans="1:3" x14ac:dyDescent="0.35">
      <c r="A4" s="10" t="s">
        <v>25</v>
      </c>
      <c r="B4" s="12">
        <v>43101</v>
      </c>
      <c r="C4" s="10">
        <v>152</v>
      </c>
    </row>
    <row r="5" spans="1:3" x14ac:dyDescent="0.35">
      <c r="A5" s="10" t="s">
        <v>26</v>
      </c>
      <c r="B5" s="12">
        <v>43101</v>
      </c>
      <c r="C5" s="10">
        <v>171</v>
      </c>
    </row>
    <row r="6" spans="1:3" x14ac:dyDescent="0.35">
      <c r="A6" s="10" t="s">
        <v>27</v>
      </c>
      <c r="B6" s="12">
        <v>43101</v>
      </c>
      <c r="C6" s="10">
        <v>110</v>
      </c>
    </row>
    <row r="7" spans="1:3" x14ac:dyDescent="0.35">
      <c r="A7" s="10" t="s">
        <v>28</v>
      </c>
      <c r="B7" s="12">
        <v>43132</v>
      </c>
      <c r="C7" s="10">
        <v>173</v>
      </c>
    </row>
    <row r="8" spans="1:3" x14ac:dyDescent="0.35">
      <c r="A8" s="10" t="s">
        <v>29</v>
      </c>
      <c r="B8" s="12">
        <v>43132</v>
      </c>
      <c r="C8" s="10">
        <v>128</v>
      </c>
    </row>
    <row r="9" spans="1:3" x14ac:dyDescent="0.35">
      <c r="A9" s="10" t="s">
        <v>30</v>
      </c>
      <c r="B9" s="12">
        <v>43132</v>
      </c>
      <c r="C9" s="10">
        <v>107</v>
      </c>
    </row>
    <row r="10" spans="1:3" x14ac:dyDescent="0.35">
      <c r="A10" s="10" t="s">
        <v>31</v>
      </c>
      <c r="B10" s="12">
        <v>43160</v>
      </c>
      <c r="C10" s="10">
        <v>213</v>
      </c>
    </row>
    <row r="11" spans="1:3" x14ac:dyDescent="0.35">
      <c r="A11" s="10" t="s">
        <v>32</v>
      </c>
      <c r="B11" s="12">
        <v>43160</v>
      </c>
      <c r="C11" s="10">
        <v>238</v>
      </c>
    </row>
    <row r="12" spans="1:3" x14ac:dyDescent="0.35">
      <c r="A12" s="10" t="s">
        <v>33</v>
      </c>
      <c r="B12" s="12">
        <v>43160</v>
      </c>
      <c r="C12" s="10">
        <v>131</v>
      </c>
    </row>
    <row r="14" spans="1:3" x14ac:dyDescent="0.35">
      <c r="A14" s="10" t="s">
        <v>34</v>
      </c>
      <c r="B14" s="9"/>
      <c r="C14" s="9"/>
    </row>
    <row r="16" spans="1:3" x14ac:dyDescent="0.35">
      <c r="A16" s="12">
        <v>43101</v>
      </c>
      <c r="B16" s="13">
        <f>AVERAGE(C4:C6)</f>
        <v>144.33333333333334</v>
      </c>
      <c r="C16" s="10"/>
    </row>
    <row r="17" spans="1:3" x14ac:dyDescent="0.35">
      <c r="A17" s="12">
        <v>43132</v>
      </c>
      <c r="B17" s="13">
        <f>AVERAGE(C7:C9)</f>
        <v>136</v>
      </c>
      <c r="C17" s="10"/>
    </row>
    <row r="18" spans="1:3" x14ac:dyDescent="0.35">
      <c r="A18" s="12">
        <v>43160</v>
      </c>
      <c r="B18" s="13">
        <f>AVERAGE(C10:C12)</f>
        <v>194</v>
      </c>
      <c r="C18" s="10"/>
    </row>
    <row r="21" spans="1:3" x14ac:dyDescent="0.35">
      <c r="A21" s="10" t="s">
        <v>35</v>
      </c>
      <c r="B21" s="9"/>
      <c r="C21" s="9"/>
    </row>
    <row r="23" spans="1:3" x14ac:dyDescent="0.35">
      <c r="A23" s="10" t="s">
        <v>36</v>
      </c>
      <c r="B23" s="13">
        <f>SUM(C4:C12)/COUNT(C4:C12)</f>
        <v>158.11111111111111</v>
      </c>
      <c r="C23" s="10"/>
    </row>
    <row r="24" spans="1:3" x14ac:dyDescent="0.35">
      <c r="A24" s="10" t="s">
        <v>37</v>
      </c>
      <c r="B24" s="13">
        <f>AVERAGE(C4:C12)</f>
        <v>158.11111111111111</v>
      </c>
      <c r="C24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A8C2-8C24-4FED-90D4-60D867968007}">
  <dimension ref="A1:K40"/>
  <sheetViews>
    <sheetView workbookViewId="0">
      <selection activeCell="N23" sqref="N23"/>
    </sheetView>
  </sheetViews>
  <sheetFormatPr defaultRowHeight="14.5" x14ac:dyDescent="0.35"/>
  <cols>
    <col min="1" max="1" width="2" bestFit="1" customWidth="1"/>
    <col min="2" max="2" width="18.6328125" customWidth="1"/>
    <col min="3" max="3" width="14.08984375" customWidth="1"/>
    <col min="5" max="5" width="11.08984375" customWidth="1"/>
  </cols>
  <sheetData>
    <row r="1" spans="1:5" x14ac:dyDescent="0.35">
      <c r="B1" s="93" t="s">
        <v>438</v>
      </c>
    </row>
    <row r="2" spans="1:5" x14ac:dyDescent="0.35">
      <c r="B2" s="94" t="s">
        <v>1</v>
      </c>
      <c r="C2" s="94" t="s">
        <v>439</v>
      </c>
      <c r="D2" s="94" t="s">
        <v>440</v>
      </c>
      <c r="E2" s="94" t="s">
        <v>441</v>
      </c>
    </row>
    <row r="3" spans="1:5" x14ac:dyDescent="0.35">
      <c r="B3" s="95" t="s">
        <v>442</v>
      </c>
      <c r="C3" s="95" t="s">
        <v>443</v>
      </c>
      <c r="D3" s="95" t="s">
        <v>444</v>
      </c>
      <c r="E3" s="95">
        <v>28</v>
      </c>
    </row>
    <row r="4" spans="1:5" x14ac:dyDescent="0.35">
      <c r="B4" s="95" t="s">
        <v>445</v>
      </c>
      <c r="C4" s="95" t="s">
        <v>446</v>
      </c>
      <c r="D4" s="95" t="s">
        <v>447</v>
      </c>
      <c r="E4" s="95">
        <v>8</v>
      </c>
    </row>
    <row r="5" spans="1:5" x14ac:dyDescent="0.35">
      <c r="B5" s="95" t="s">
        <v>448</v>
      </c>
      <c r="C5" s="95" t="s">
        <v>449</v>
      </c>
      <c r="D5" s="95" t="s">
        <v>444</v>
      </c>
      <c r="E5" s="95">
        <v>19</v>
      </c>
    </row>
    <row r="6" spans="1:5" x14ac:dyDescent="0.35">
      <c r="B6" s="95" t="s">
        <v>450</v>
      </c>
      <c r="C6" s="95" t="s">
        <v>451</v>
      </c>
      <c r="D6" s="95" t="s">
        <v>452</v>
      </c>
      <c r="E6" s="95">
        <v>2</v>
      </c>
    </row>
    <row r="7" spans="1:5" x14ac:dyDescent="0.35">
      <c r="B7" s="95" t="s">
        <v>453</v>
      </c>
      <c r="C7" s="95" t="s">
        <v>449</v>
      </c>
      <c r="D7" s="95" t="s">
        <v>454</v>
      </c>
      <c r="E7" s="95">
        <v>5</v>
      </c>
    </row>
    <row r="8" spans="1:5" x14ac:dyDescent="0.35">
      <c r="B8" s="95" t="s">
        <v>455</v>
      </c>
      <c r="C8" s="95" t="s">
        <v>446</v>
      </c>
      <c r="D8" s="95" t="s">
        <v>444</v>
      </c>
      <c r="E8" s="95">
        <v>9</v>
      </c>
    </row>
    <row r="9" spans="1:5" x14ac:dyDescent="0.35">
      <c r="B9" s="95" t="s">
        <v>456</v>
      </c>
      <c r="C9" s="95" t="s">
        <v>449</v>
      </c>
      <c r="D9" s="95" t="s">
        <v>457</v>
      </c>
      <c r="E9" s="95">
        <v>18</v>
      </c>
    </row>
    <row r="10" spans="1:5" x14ac:dyDescent="0.35">
      <c r="B10" s="95" t="s">
        <v>458</v>
      </c>
      <c r="C10" s="95" t="s">
        <v>443</v>
      </c>
      <c r="D10" s="95" t="s">
        <v>444</v>
      </c>
      <c r="E10" s="95">
        <v>11</v>
      </c>
    </row>
    <row r="11" spans="1:5" x14ac:dyDescent="0.35">
      <c r="B11" s="95" t="s">
        <v>459</v>
      </c>
      <c r="C11" s="95" t="s">
        <v>451</v>
      </c>
      <c r="D11" s="95" t="s">
        <v>460</v>
      </c>
      <c r="E11" s="95">
        <v>3</v>
      </c>
    </row>
    <row r="12" spans="1:5" x14ac:dyDescent="0.35">
      <c r="B12" s="95" t="s">
        <v>461</v>
      </c>
      <c r="C12" s="95" t="s">
        <v>446</v>
      </c>
      <c r="D12" s="95" t="s">
        <v>462</v>
      </c>
      <c r="E12" s="95">
        <v>15</v>
      </c>
    </row>
    <row r="14" spans="1:5" x14ac:dyDescent="0.35">
      <c r="B14" s="96" t="s">
        <v>463</v>
      </c>
      <c r="E14" s="101" t="s">
        <v>464</v>
      </c>
    </row>
    <row r="16" spans="1:5" x14ac:dyDescent="0.35">
      <c r="A16" s="92">
        <v>1</v>
      </c>
      <c r="B16" s="97" t="s">
        <v>465</v>
      </c>
    </row>
    <row r="17" spans="1:11" x14ac:dyDescent="0.35">
      <c r="C17" s="98" t="s">
        <v>466</v>
      </c>
      <c r="D17" s="98"/>
    </row>
    <row r="18" spans="1:11" x14ac:dyDescent="0.35">
      <c r="B18" s="99" t="s">
        <v>111</v>
      </c>
      <c r="C18" s="100">
        <f>SUMIF(D3:D12,D3,E3:E12)</f>
        <v>67</v>
      </c>
    </row>
    <row r="19" spans="1:11" x14ac:dyDescent="0.35">
      <c r="B19" s="134"/>
      <c r="C19" s="134"/>
      <c r="D19" s="134"/>
      <c r="E19" s="134"/>
      <c r="F19" s="134"/>
      <c r="G19" s="134"/>
      <c r="H19" s="134"/>
      <c r="I19" s="134"/>
      <c r="J19" s="134"/>
      <c r="K19" s="134"/>
    </row>
    <row r="20" spans="1:11" x14ac:dyDescent="0.35">
      <c r="B20" s="134"/>
      <c r="C20" s="134"/>
      <c r="D20" s="134"/>
      <c r="E20" s="134"/>
      <c r="F20" s="134"/>
      <c r="G20" s="134"/>
      <c r="H20" s="134"/>
      <c r="I20" s="134"/>
      <c r="J20" s="134"/>
      <c r="K20" s="134"/>
    </row>
    <row r="21" spans="1:11" x14ac:dyDescent="0.35">
      <c r="B21" s="134"/>
      <c r="C21" s="134"/>
      <c r="D21" s="134"/>
      <c r="E21" s="134"/>
      <c r="F21" s="134"/>
      <c r="G21" s="134"/>
      <c r="H21" s="134"/>
      <c r="I21" s="134"/>
      <c r="J21" s="134"/>
      <c r="K21" s="134"/>
    </row>
    <row r="22" spans="1:11" x14ac:dyDescent="0.35">
      <c r="B22" s="134"/>
      <c r="C22" s="134"/>
      <c r="D22" s="134"/>
      <c r="E22" s="134"/>
      <c r="F22" s="134"/>
      <c r="G22" s="134"/>
      <c r="H22" s="134"/>
      <c r="I22" s="134"/>
      <c r="J22" s="134"/>
      <c r="K22" s="134"/>
    </row>
    <row r="23" spans="1:11" x14ac:dyDescent="0.35">
      <c r="B23" s="134"/>
      <c r="C23" s="134"/>
      <c r="D23" s="134"/>
      <c r="E23" s="134"/>
      <c r="F23" s="134"/>
      <c r="G23" s="134"/>
      <c r="H23" s="134"/>
      <c r="I23" s="134"/>
      <c r="J23" s="134"/>
      <c r="K23" s="134"/>
    </row>
    <row r="24" spans="1:11" x14ac:dyDescent="0.35">
      <c r="B24" s="134"/>
      <c r="C24" s="134"/>
      <c r="D24" s="134"/>
      <c r="E24" s="134"/>
      <c r="F24" s="134"/>
      <c r="G24" s="134"/>
      <c r="H24" s="134"/>
      <c r="I24" s="134"/>
      <c r="J24" s="134"/>
      <c r="K24" s="134"/>
    </row>
    <row r="25" spans="1:11" x14ac:dyDescent="0.35">
      <c r="B25" s="134"/>
      <c r="C25" s="134"/>
      <c r="D25" s="134"/>
      <c r="E25" s="134"/>
      <c r="F25" s="134"/>
      <c r="G25" s="134"/>
      <c r="H25" s="134"/>
      <c r="I25" s="134"/>
      <c r="J25" s="134"/>
      <c r="K25" s="134"/>
    </row>
    <row r="27" spans="1:11" x14ac:dyDescent="0.35">
      <c r="A27" s="92">
        <v>2</v>
      </c>
      <c r="B27" s="97" t="s">
        <v>467</v>
      </c>
    </row>
    <row r="28" spans="1:11" x14ac:dyDescent="0.35">
      <c r="C28" s="98" t="s">
        <v>466</v>
      </c>
      <c r="D28" s="98"/>
    </row>
    <row r="29" spans="1:11" x14ac:dyDescent="0.35">
      <c r="B29" s="99" t="s">
        <v>111</v>
      </c>
      <c r="C29" s="100">
        <f>SUMIF(C3:C12,C6,E3:E12)</f>
        <v>5</v>
      </c>
    </row>
    <row r="30" spans="1:11" x14ac:dyDescent="0.35">
      <c r="B30" s="134"/>
      <c r="C30" s="134"/>
      <c r="D30" s="134"/>
      <c r="E30" s="134"/>
      <c r="F30" s="134"/>
      <c r="G30" s="134"/>
      <c r="H30" s="134"/>
      <c r="I30" s="134"/>
      <c r="J30" s="134"/>
      <c r="K30" s="134"/>
    </row>
    <row r="31" spans="1:11" x14ac:dyDescent="0.35">
      <c r="B31" s="134"/>
      <c r="C31" s="134"/>
      <c r="D31" s="134"/>
      <c r="E31" s="134"/>
      <c r="F31" s="134"/>
      <c r="G31" s="134"/>
      <c r="H31" s="134"/>
      <c r="I31" s="134"/>
      <c r="J31" s="134"/>
      <c r="K31" s="134"/>
    </row>
    <row r="32" spans="1:11" x14ac:dyDescent="0.35">
      <c r="B32" s="134"/>
      <c r="C32" s="134"/>
      <c r="D32" s="134"/>
      <c r="E32" s="134"/>
      <c r="F32" s="134"/>
      <c r="G32" s="134"/>
      <c r="H32" s="134"/>
      <c r="I32" s="134"/>
      <c r="J32" s="134"/>
      <c r="K32" s="134"/>
    </row>
    <row r="33" spans="1:11" x14ac:dyDescent="0.35">
      <c r="B33" s="134"/>
      <c r="C33" s="134"/>
      <c r="D33" s="134"/>
      <c r="E33" s="134"/>
      <c r="F33" s="134"/>
      <c r="G33" s="134"/>
      <c r="H33" s="134"/>
      <c r="I33" s="134"/>
      <c r="J33" s="134"/>
      <c r="K33" s="134"/>
    </row>
    <row r="34" spans="1:11" x14ac:dyDescent="0.35">
      <c r="B34" s="134"/>
      <c r="C34" s="134"/>
      <c r="D34" s="134"/>
      <c r="E34" s="134"/>
      <c r="F34" s="134"/>
      <c r="G34" s="134"/>
      <c r="H34" s="134"/>
      <c r="I34" s="134"/>
      <c r="J34" s="134"/>
      <c r="K34" s="134"/>
    </row>
    <row r="35" spans="1:11" x14ac:dyDescent="0.35">
      <c r="B35" s="134"/>
      <c r="C35" s="134"/>
      <c r="D35" s="134"/>
      <c r="E35" s="134"/>
      <c r="F35" s="134"/>
      <c r="G35" s="134"/>
      <c r="H35" s="134"/>
      <c r="I35" s="134"/>
      <c r="J35" s="134"/>
      <c r="K35" s="134"/>
    </row>
    <row r="36" spans="1:11" x14ac:dyDescent="0.35">
      <c r="B36" s="134"/>
      <c r="C36" s="134"/>
      <c r="D36" s="134"/>
      <c r="E36" s="134"/>
      <c r="F36" s="134"/>
      <c r="G36" s="134"/>
      <c r="H36" s="134"/>
      <c r="I36" s="134"/>
      <c r="J36" s="134"/>
      <c r="K36" s="134"/>
    </row>
    <row r="38" spans="1:11" x14ac:dyDescent="0.35">
      <c r="A38" s="92">
        <v>2</v>
      </c>
      <c r="B38" s="97" t="s">
        <v>468</v>
      </c>
    </row>
    <row r="39" spans="1:11" x14ac:dyDescent="0.35">
      <c r="C39" s="98" t="s">
        <v>466</v>
      </c>
      <c r="D39" s="98"/>
    </row>
    <row r="40" spans="1:11" x14ac:dyDescent="0.35">
      <c r="B40" s="99" t="s">
        <v>111</v>
      </c>
      <c r="C40" s="100">
        <f>SUM(SUMIF(D3:D12,"usa",E3:E12),SUMIF(D3:D12,"jamaica",E3:E12))</f>
        <v>75</v>
      </c>
    </row>
  </sheetData>
  <mergeCells count="2">
    <mergeCell ref="B19:K25"/>
    <mergeCell ref="B30:K36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F419-D7AE-414D-928B-1FFBAD7829F5}">
  <dimension ref="A1:H27"/>
  <sheetViews>
    <sheetView workbookViewId="0">
      <selection activeCell="D9" sqref="D9"/>
    </sheetView>
  </sheetViews>
  <sheetFormatPr defaultRowHeight="14.5" x14ac:dyDescent="0.35"/>
  <cols>
    <col min="1" max="1" width="10.36328125" bestFit="1" customWidth="1"/>
    <col min="7" max="7" width="10.36328125" bestFit="1" customWidth="1"/>
  </cols>
  <sheetData>
    <row r="1" spans="1:8" x14ac:dyDescent="0.35">
      <c r="A1" t="s">
        <v>469</v>
      </c>
    </row>
    <row r="2" spans="1:8" x14ac:dyDescent="0.35">
      <c r="A2" t="s">
        <v>470</v>
      </c>
    </row>
    <row r="4" spans="1:8" x14ac:dyDescent="0.35">
      <c r="G4" s="90" t="s">
        <v>471</v>
      </c>
    </row>
    <row r="6" spans="1:8" ht="29" x14ac:dyDescent="0.35">
      <c r="G6" s="105" t="s">
        <v>252</v>
      </c>
      <c r="H6" s="105" t="s">
        <v>472</v>
      </c>
    </row>
    <row r="7" spans="1:8" x14ac:dyDescent="0.35">
      <c r="A7" s="90" t="s">
        <v>252</v>
      </c>
      <c r="B7" s="90" t="s">
        <v>472</v>
      </c>
      <c r="G7" s="102">
        <v>44197</v>
      </c>
      <c r="H7" s="104">
        <v>1.3671</v>
      </c>
    </row>
    <row r="8" spans="1:8" x14ac:dyDescent="0.35">
      <c r="A8" s="103">
        <v>44201</v>
      </c>
      <c r="B8" s="130">
        <f>VLOOKUP(A8,$G$7:$H$27,2,FALSE)</f>
        <v>1.3624000000000001</v>
      </c>
      <c r="G8" s="102">
        <v>44200</v>
      </c>
      <c r="H8" s="104">
        <v>1.3569</v>
      </c>
    </row>
    <row r="9" spans="1:8" x14ac:dyDescent="0.35">
      <c r="A9" s="103">
        <v>44211</v>
      </c>
      <c r="B9" s="130">
        <f>VLOOKUP(A9,$G$7:$H$27,2,FALSE)</f>
        <v>1.3586</v>
      </c>
      <c r="G9" s="102">
        <v>44201</v>
      </c>
      <c r="H9" s="104">
        <v>1.3624000000000001</v>
      </c>
    </row>
    <row r="10" spans="1:8" x14ac:dyDescent="0.35">
      <c r="A10" s="103">
        <v>44220</v>
      </c>
      <c r="B10" s="130">
        <f>VLOOKUP(A10,G7:H27,2,TRUE)</f>
        <v>1.3684000000000001</v>
      </c>
      <c r="G10" s="102">
        <v>44202</v>
      </c>
      <c r="H10" s="104">
        <v>1.3607</v>
      </c>
    </row>
    <row r="11" spans="1:8" x14ac:dyDescent="0.35">
      <c r="G11" s="102">
        <v>44203</v>
      </c>
      <c r="H11" s="104">
        <v>1.3563000000000001</v>
      </c>
    </row>
    <row r="12" spans="1:8" x14ac:dyDescent="0.35">
      <c r="G12" s="102">
        <v>44204</v>
      </c>
      <c r="H12" s="104">
        <v>1.3563000000000001</v>
      </c>
    </row>
    <row r="13" spans="1:8" x14ac:dyDescent="0.35">
      <c r="G13" s="102">
        <v>44207</v>
      </c>
      <c r="H13" s="104">
        <v>1.3513999999999999</v>
      </c>
    </row>
    <row r="14" spans="1:8" x14ac:dyDescent="0.35">
      <c r="G14" s="102">
        <v>44208</v>
      </c>
      <c r="H14" s="104">
        <v>1.3663000000000001</v>
      </c>
    </row>
    <row r="15" spans="1:8" x14ac:dyDescent="0.35">
      <c r="G15" s="102">
        <v>44209</v>
      </c>
      <c r="H15" s="104">
        <v>1.3636999999999999</v>
      </c>
    </row>
    <row r="16" spans="1:8" x14ac:dyDescent="0.35">
      <c r="G16" s="102">
        <v>44210</v>
      </c>
      <c r="H16" s="104">
        <v>1.3687</v>
      </c>
    </row>
    <row r="17" spans="7:8" x14ac:dyDescent="0.35">
      <c r="G17" s="102">
        <v>44211</v>
      </c>
      <c r="H17" s="104">
        <v>1.3586</v>
      </c>
    </row>
    <row r="18" spans="7:8" x14ac:dyDescent="0.35">
      <c r="G18" s="102">
        <v>44214</v>
      </c>
      <c r="H18" s="104">
        <v>1.3584000000000001</v>
      </c>
    </row>
    <row r="19" spans="7:8" x14ac:dyDescent="0.35">
      <c r="G19" s="102">
        <v>44215</v>
      </c>
      <c r="H19" s="104">
        <v>1.3628</v>
      </c>
    </row>
    <row r="20" spans="7:8" x14ac:dyDescent="0.35">
      <c r="G20" s="102">
        <v>44216</v>
      </c>
      <c r="H20" s="104">
        <v>1.3653</v>
      </c>
    </row>
    <row r="21" spans="7:8" x14ac:dyDescent="0.35">
      <c r="G21" s="102">
        <v>44217</v>
      </c>
      <c r="H21" s="104">
        <v>1.3732</v>
      </c>
    </row>
    <row r="22" spans="7:8" x14ac:dyDescent="0.35">
      <c r="G22" s="102">
        <v>44218</v>
      </c>
      <c r="H22" s="104">
        <v>1.3684000000000001</v>
      </c>
    </row>
    <row r="23" spans="7:8" x14ac:dyDescent="0.35">
      <c r="G23" s="102">
        <v>44221</v>
      </c>
      <c r="H23" s="104">
        <v>1.3673999999999999</v>
      </c>
    </row>
    <row r="24" spans="7:8" x14ac:dyDescent="0.35">
      <c r="G24" s="102">
        <v>44222</v>
      </c>
      <c r="H24" s="104">
        <v>1.3733</v>
      </c>
    </row>
    <row r="25" spans="7:8" x14ac:dyDescent="0.35">
      <c r="G25" s="102">
        <v>44223</v>
      </c>
      <c r="H25" s="104">
        <v>1.3686</v>
      </c>
    </row>
    <row r="26" spans="7:8" x14ac:dyDescent="0.35">
      <c r="G26" s="102">
        <v>44224</v>
      </c>
      <c r="H26" s="104">
        <v>1.3717999999999999</v>
      </c>
    </row>
    <row r="27" spans="7:8" x14ac:dyDescent="0.35">
      <c r="G27" s="102">
        <v>44225</v>
      </c>
      <c r="H27" s="104">
        <v>1.3702000000000001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0538-FCC5-402A-95EB-E376163FDDE3}">
  <dimension ref="A1:F33"/>
  <sheetViews>
    <sheetView topLeftCell="A12" workbookViewId="0">
      <selection activeCell="F24" sqref="F24"/>
    </sheetView>
  </sheetViews>
  <sheetFormatPr defaultRowHeight="14.5" x14ac:dyDescent="0.35"/>
  <cols>
    <col min="1" max="1" width="2.36328125" customWidth="1"/>
    <col min="2" max="2" width="17.08984375" customWidth="1"/>
    <col min="3" max="3" width="16.08984375" customWidth="1"/>
    <col min="4" max="4" width="12.6328125" customWidth="1"/>
    <col min="5" max="5" width="12.90625" customWidth="1"/>
  </cols>
  <sheetData>
    <row r="1" spans="1:6" x14ac:dyDescent="0.35">
      <c r="A1" s="106"/>
      <c r="B1" s="135" t="s">
        <v>473</v>
      </c>
      <c r="C1" s="136"/>
      <c r="D1" s="136"/>
      <c r="E1" s="136"/>
      <c r="F1" s="107"/>
    </row>
    <row r="2" spans="1:6" x14ac:dyDescent="0.35">
      <c r="A2" s="106"/>
      <c r="B2" s="107"/>
      <c r="C2" s="107"/>
      <c r="D2" s="107"/>
      <c r="E2" s="107"/>
      <c r="F2" s="107"/>
    </row>
    <row r="3" spans="1:6" x14ac:dyDescent="0.35">
      <c r="A3" s="106"/>
      <c r="B3" s="108" t="s">
        <v>90</v>
      </c>
      <c r="C3" s="109" t="s">
        <v>1</v>
      </c>
      <c r="D3" s="109" t="s">
        <v>474</v>
      </c>
      <c r="E3" s="109" t="s">
        <v>107</v>
      </c>
      <c r="F3" s="109" t="s">
        <v>140</v>
      </c>
    </row>
    <row r="4" spans="1:6" x14ac:dyDescent="0.35">
      <c r="A4" s="106"/>
      <c r="B4" s="110">
        <v>56815</v>
      </c>
      <c r="C4" s="111" t="s">
        <v>475</v>
      </c>
      <c r="D4" s="111" t="s">
        <v>476</v>
      </c>
      <c r="E4" s="112">
        <v>13836</v>
      </c>
      <c r="F4" s="112">
        <v>25</v>
      </c>
    </row>
    <row r="5" spans="1:6" x14ac:dyDescent="0.35">
      <c r="A5" s="106"/>
      <c r="B5" s="110">
        <v>51186</v>
      </c>
      <c r="C5" s="111" t="s">
        <v>477</v>
      </c>
      <c r="D5" s="111" t="s">
        <v>478</v>
      </c>
      <c r="E5" s="112">
        <v>11771</v>
      </c>
      <c r="F5" s="112">
        <v>32</v>
      </c>
    </row>
    <row r="6" spans="1:6" x14ac:dyDescent="0.35">
      <c r="A6" s="106"/>
      <c r="B6" s="110">
        <v>51511</v>
      </c>
      <c r="C6" s="111" t="s">
        <v>479</v>
      </c>
      <c r="D6" s="111" t="s">
        <v>480</v>
      </c>
      <c r="E6" s="112">
        <v>13046</v>
      </c>
      <c r="F6" s="112">
        <v>35</v>
      </c>
    </row>
    <row r="7" spans="1:6" x14ac:dyDescent="0.35">
      <c r="A7" s="106"/>
      <c r="B7" s="110">
        <v>50890</v>
      </c>
      <c r="C7" s="111" t="s">
        <v>481</v>
      </c>
      <c r="D7" s="111" t="s">
        <v>482</v>
      </c>
      <c r="E7" s="112">
        <v>18276</v>
      </c>
      <c r="F7" s="112">
        <v>32</v>
      </c>
    </row>
    <row r="8" spans="1:6" x14ac:dyDescent="0.35">
      <c r="A8" s="106"/>
      <c r="B8" s="110">
        <v>53700</v>
      </c>
      <c r="C8" s="111" t="s">
        <v>483</v>
      </c>
      <c r="D8" s="111" t="s">
        <v>484</v>
      </c>
      <c r="E8" s="112">
        <v>19327</v>
      </c>
      <c r="F8" s="112">
        <v>26</v>
      </c>
    </row>
    <row r="9" spans="1:6" x14ac:dyDescent="0.35">
      <c r="A9" s="106"/>
      <c r="B9" s="110">
        <v>55879</v>
      </c>
      <c r="C9" s="111" t="s">
        <v>485</v>
      </c>
      <c r="D9" s="111" t="s">
        <v>486</v>
      </c>
      <c r="E9" s="112">
        <v>18996</v>
      </c>
      <c r="F9" s="112">
        <v>35</v>
      </c>
    </row>
    <row r="10" spans="1:6" x14ac:dyDescent="0.35">
      <c r="A10" s="106"/>
      <c r="B10" s="110">
        <v>59848</v>
      </c>
      <c r="C10" s="111" t="s">
        <v>487</v>
      </c>
      <c r="D10" s="111" t="s">
        <v>480</v>
      </c>
      <c r="E10" s="112">
        <v>10387</v>
      </c>
      <c r="F10" s="112">
        <v>25</v>
      </c>
    </row>
    <row r="11" spans="1:6" x14ac:dyDescent="0.35">
      <c r="A11" s="106"/>
      <c r="B11" s="110">
        <v>58369</v>
      </c>
      <c r="C11" s="111" t="s">
        <v>488</v>
      </c>
      <c r="D11" s="111" t="s">
        <v>486</v>
      </c>
      <c r="E11" s="112">
        <v>12566</v>
      </c>
      <c r="F11" s="112">
        <v>37</v>
      </c>
    </row>
    <row r="12" spans="1:6" x14ac:dyDescent="0.35">
      <c r="A12" s="106"/>
      <c r="B12" s="110">
        <v>50217</v>
      </c>
      <c r="C12" s="111" t="s">
        <v>489</v>
      </c>
      <c r="D12" s="111" t="s">
        <v>490</v>
      </c>
      <c r="E12" s="112">
        <v>16406</v>
      </c>
      <c r="F12" s="112">
        <v>42</v>
      </c>
    </row>
    <row r="13" spans="1:6" x14ac:dyDescent="0.35">
      <c r="A13" s="106"/>
      <c r="B13" s="110">
        <v>50695</v>
      </c>
      <c r="C13" s="111" t="s">
        <v>491</v>
      </c>
      <c r="D13" s="111" t="s">
        <v>482</v>
      </c>
      <c r="E13" s="112">
        <v>15784</v>
      </c>
      <c r="F13" s="112">
        <v>43</v>
      </c>
    </row>
    <row r="14" spans="1:6" x14ac:dyDescent="0.35">
      <c r="A14" s="106"/>
      <c r="B14" s="110">
        <v>59673</v>
      </c>
      <c r="C14" s="111" t="s">
        <v>492</v>
      </c>
      <c r="D14" s="111" t="s">
        <v>476</v>
      </c>
      <c r="E14" s="112">
        <v>10959</v>
      </c>
      <c r="F14" s="112">
        <v>30</v>
      </c>
    </row>
    <row r="15" spans="1:6" x14ac:dyDescent="0.35">
      <c r="A15" s="106"/>
      <c r="B15" s="110">
        <v>52130</v>
      </c>
      <c r="C15" s="111" t="s">
        <v>493</v>
      </c>
      <c r="D15" s="111" t="s">
        <v>494</v>
      </c>
      <c r="E15" s="112">
        <v>14562</v>
      </c>
      <c r="F15" s="112">
        <v>32</v>
      </c>
    </row>
    <row r="16" spans="1:6" x14ac:dyDescent="0.35">
      <c r="A16" s="106"/>
      <c r="B16" s="107"/>
      <c r="C16" s="107"/>
      <c r="D16" s="107"/>
      <c r="E16" s="107"/>
      <c r="F16" s="107"/>
    </row>
    <row r="17" spans="1:6" x14ac:dyDescent="0.35">
      <c r="A17" s="113">
        <v>1</v>
      </c>
      <c r="B17" s="107" t="s">
        <v>495</v>
      </c>
      <c r="C17" s="9"/>
      <c r="D17" s="9"/>
      <c r="E17" s="117" t="str">
        <f>VLOOKUP(58369,B4:F15,2,FALSE)</f>
        <v>Thomas Davies</v>
      </c>
      <c r="F17" s="107"/>
    </row>
    <row r="18" spans="1:6" x14ac:dyDescent="0.35">
      <c r="A18" s="106"/>
      <c r="B18" s="107"/>
      <c r="C18" s="107"/>
      <c r="D18" s="107"/>
      <c r="E18" s="107"/>
      <c r="F18" s="107"/>
    </row>
    <row r="19" spans="1:6" x14ac:dyDescent="0.35">
      <c r="A19" s="113">
        <v>2</v>
      </c>
      <c r="B19" s="107" t="s">
        <v>496</v>
      </c>
      <c r="C19" s="9"/>
      <c r="D19" s="107"/>
      <c r="E19" s="117">
        <f>VLOOKUP(C14,C4:F15,4,FALSE)</f>
        <v>30</v>
      </c>
      <c r="F19" s="107"/>
    </row>
    <row r="20" spans="1:6" x14ac:dyDescent="0.35">
      <c r="A20" s="106"/>
      <c r="B20" s="107"/>
      <c r="C20" s="107"/>
      <c r="D20" s="107"/>
      <c r="E20" s="107"/>
      <c r="F20" s="107"/>
    </row>
    <row r="21" spans="1:6" x14ac:dyDescent="0.35">
      <c r="A21" s="113">
        <v>3</v>
      </c>
      <c r="B21" s="137" t="s">
        <v>497</v>
      </c>
      <c r="C21" s="136"/>
      <c r="D21" s="136"/>
      <c r="E21" s="107"/>
      <c r="F21" s="107"/>
    </row>
    <row r="22" spans="1:6" x14ac:dyDescent="0.35">
      <c r="A22" s="106"/>
      <c r="B22" s="107"/>
      <c r="C22" s="107"/>
      <c r="D22" s="107"/>
      <c r="E22" s="107"/>
      <c r="F22" s="107"/>
    </row>
    <row r="23" spans="1:6" x14ac:dyDescent="0.35">
      <c r="A23" s="106"/>
      <c r="B23" s="114" t="s">
        <v>90</v>
      </c>
      <c r="C23" s="115" t="s">
        <v>474</v>
      </c>
      <c r="D23" s="107"/>
      <c r="E23" s="107"/>
      <c r="F23" s="107"/>
    </row>
    <row r="24" spans="1:6" x14ac:dyDescent="0.35">
      <c r="A24" s="106"/>
      <c r="B24" s="110">
        <v>55879</v>
      </c>
      <c r="C24" s="118" t="str">
        <f>VLOOKUP(B24,B4:D15,3,FALSE)</f>
        <v>Capetown</v>
      </c>
      <c r="D24" s="107"/>
      <c r="E24" s="107"/>
      <c r="F24" s="107"/>
    </row>
    <row r="25" spans="1:6" x14ac:dyDescent="0.35">
      <c r="A25" s="106"/>
      <c r="B25" s="110">
        <v>50217</v>
      </c>
      <c r="C25" s="118" t="str">
        <f>VLOOKUP(B25,B4:D15,3,FALSE)</f>
        <v>Warsaw</v>
      </c>
      <c r="D25" s="107"/>
      <c r="E25" s="107"/>
      <c r="F25" s="107"/>
    </row>
    <row r="26" spans="1:6" x14ac:dyDescent="0.35">
      <c r="A26" s="106"/>
      <c r="B26" s="110">
        <v>50695</v>
      </c>
      <c r="C26" s="118" t="str">
        <f>VLOOKUP(B26,B4:D15,3,FALSE)</f>
        <v>Cairo</v>
      </c>
      <c r="D26" s="107"/>
      <c r="E26" s="107"/>
      <c r="F26" s="107"/>
    </row>
    <row r="27" spans="1:6" x14ac:dyDescent="0.35">
      <c r="A27" s="106"/>
      <c r="B27" s="107"/>
      <c r="C27" s="107"/>
      <c r="D27" s="107"/>
      <c r="E27" s="107"/>
      <c r="F27" s="107"/>
    </row>
    <row r="28" spans="1:6" x14ac:dyDescent="0.35">
      <c r="A28" s="113">
        <v>4</v>
      </c>
      <c r="B28" s="137" t="s">
        <v>498</v>
      </c>
      <c r="C28" s="136"/>
      <c r="D28" s="136"/>
      <c r="E28" s="107"/>
      <c r="F28" s="107"/>
    </row>
    <row r="29" spans="1:6" x14ac:dyDescent="0.35">
      <c r="A29" s="106"/>
      <c r="B29" s="107"/>
      <c r="C29" s="107"/>
      <c r="D29" s="107"/>
      <c r="E29" s="107"/>
      <c r="F29" s="107"/>
    </row>
    <row r="30" spans="1:6" x14ac:dyDescent="0.35">
      <c r="A30" s="106"/>
      <c r="B30" s="114" t="s">
        <v>1</v>
      </c>
      <c r="C30" s="115" t="s">
        <v>107</v>
      </c>
      <c r="D30" s="107"/>
      <c r="E30" s="107"/>
      <c r="F30" s="107"/>
    </row>
    <row r="31" spans="1:6" x14ac:dyDescent="0.35">
      <c r="A31" s="106"/>
      <c r="B31" s="116" t="s">
        <v>481</v>
      </c>
      <c r="C31" s="118">
        <f>VLOOKUP(B31,C4:E15,3,FALSE)</f>
        <v>18276</v>
      </c>
      <c r="D31" s="107"/>
      <c r="E31" s="107"/>
      <c r="F31" s="107"/>
    </row>
    <row r="32" spans="1:6" x14ac:dyDescent="0.35">
      <c r="A32" s="106"/>
      <c r="B32" s="116" t="s">
        <v>499</v>
      </c>
      <c r="C32" s="118" t="e">
        <f>VLOOKUP(B32,C4:E15,3,FALSE)</f>
        <v>#N/A</v>
      </c>
      <c r="D32" s="107"/>
      <c r="E32" s="107"/>
      <c r="F32" s="107"/>
    </row>
    <row r="33" spans="1:6" x14ac:dyDescent="0.35">
      <c r="A33" s="106"/>
      <c r="B33" s="116" t="s">
        <v>492</v>
      </c>
      <c r="C33" s="118">
        <f>VLOOKUP(B33,C4:E15,3,FALSE)</f>
        <v>10959</v>
      </c>
      <c r="D33" s="107"/>
      <c r="E33" s="107"/>
      <c r="F33" s="107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4D79-2F65-4EA3-AC8D-519C1600DA0B}">
  <dimension ref="A1:K41"/>
  <sheetViews>
    <sheetView workbookViewId="0">
      <selection activeCell="C41" sqref="C41"/>
    </sheetView>
  </sheetViews>
  <sheetFormatPr defaultRowHeight="14.5" x14ac:dyDescent="0.35"/>
  <cols>
    <col min="1" max="1" width="3.08984375" customWidth="1"/>
    <col min="2" max="2" width="17.90625" customWidth="1"/>
    <col min="3" max="3" width="12.54296875" customWidth="1"/>
    <col min="4" max="4" width="10.453125" customWidth="1"/>
    <col min="5" max="5" width="12.36328125" customWidth="1"/>
  </cols>
  <sheetData>
    <row r="1" spans="2:7" x14ac:dyDescent="0.35">
      <c r="B1" s="99" t="s">
        <v>500</v>
      </c>
    </row>
    <row r="2" spans="2:7" x14ac:dyDescent="0.35">
      <c r="B2" s="120" t="s">
        <v>1</v>
      </c>
      <c r="C2" s="120" t="s">
        <v>140</v>
      </c>
      <c r="D2" s="120" t="s">
        <v>501</v>
      </c>
      <c r="E2" s="120" t="s">
        <v>502</v>
      </c>
    </row>
    <row r="3" spans="2:7" x14ac:dyDescent="0.35">
      <c r="B3" s="121" t="s">
        <v>503</v>
      </c>
      <c r="C3" s="121">
        <v>35</v>
      </c>
      <c r="D3" s="121" t="s">
        <v>504</v>
      </c>
      <c r="E3" s="121" t="s">
        <v>505</v>
      </c>
    </row>
    <row r="4" spans="2:7" x14ac:dyDescent="0.35">
      <c r="B4" s="121" t="s">
        <v>506</v>
      </c>
      <c r="C4" s="121">
        <v>42</v>
      </c>
      <c r="D4" s="121" t="s">
        <v>507</v>
      </c>
      <c r="E4" s="121" t="s">
        <v>508</v>
      </c>
    </row>
    <row r="5" spans="2:7" x14ac:dyDescent="0.35">
      <c r="B5" s="121" t="s">
        <v>94</v>
      </c>
      <c r="C5" s="121">
        <v>28</v>
      </c>
      <c r="D5" s="121" t="s">
        <v>504</v>
      </c>
      <c r="E5" s="121" t="s">
        <v>509</v>
      </c>
    </row>
    <row r="6" spans="2:7" x14ac:dyDescent="0.35">
      <c r="B6" s="121" t="s">
        <v>510</v>
      </c>
      <c r="C6" s="121">
        <v>25</v>
      </c>
      <c r="D6" s="121" t="s">
        <v>507</v>
      </c>
      <c r="E6" s="121" t="s">
        <v>103</v>
      </c>
    </row>
    <row r="7" spans="2:7" x14ac:dyDescent="0.35">
      <c r="B7" s="121" t="s">
        <v>511</v>
      </c>
      <c r="C7" s="121">
        <v>31</v>
      </c>
      <c r="D7" s="121" t="s">
        <v>504</v>
      </c>
      <c r="E7" s="121" t="s">
        <v>104</v>
      </c>
    </row>
    <row r="8" spans="2:7" x14ac:dyDescent="0.35">
      <c r="B8" s="121" t="s">
        <v>512</v>
      </c>
      <c r="C8" s="121">
        <v>27</v>
      </c>
      <c r="D8" s="121" t="s">
        <v>507</v>
      </c>
      <c r="E8" s="121" t="s">
        <v>513</v>
      </c>
    </row>
    <row r="9" spans="2:7" x14ac:dyDescent="0.35">
      <c r="B9" s="121" t="s">
        <v>514</v>
      </c>
      <c r="C9" s="121">
        <v>38</v>
      </c>
      <c r="D9" s="121" t="s">
        <v>504</v>
      </c>
      <c r="E9" s="121" t="s">
        <v>515</v>
      </c>
    </row>
    <row r="10" spans="2:7" x14ac:dyDescent="0.35">
      <c r="B10" s="121" t="s">
        <v>516</v>
      </c>
      <c r="C10" s="121">
        <v>29</v>
      </c>
      <c r="D10" s="121" t="s">
        <v>507</v>
      </c>
      <c r="E10" s="121" t="s">
        <v>517</v>
      </c>
    </row>
    <row r="11" spans="2:7" x14ac:dyDescent="0.35">
      <c r="B11" s="121" t="s">
        <v>518</v>
      </c>
      <c r="C11" s="121">
        <v>45</v>
      </c>
      <c r="D11" s="121" t="s">
        <v>504</v>
      </c>
      <c r="E11" s="121" t="s">
        <v>519</v>
      </c>
    </row>
    <row r="12" spans="2:7" x14ac:dyDescent="0.35">
      <c r="B12" s="121" t="s">
        <v>520</v>
      </c>
      <c r="C12" s="121">
        <v>33</v>
      </c>
      <c r="D12" s="121" t="s">
        <v>507</v>
      </c>
      <c r="E12" s="121" t="s">
        <v>521</v>
      </c>
    </row>
    <row r="15" spans="2:7" x14ac:dyDescent="0.35">
      <c r="B15" s="122" t="s">
        <v>463</v>
      </c>
    </row>
    <row r="16" spans="2:7" x14ac:dyDescent="0.35">
      <c r="G16" s="119" t="s">
        <v>522</v>
      </c>
    </row>
    <row r="17" spans="1:11" x14ac:dyDescent="0.35">
      <c r="A17" s="119">
        <v>1</v>
      </c>
      <c r="B17" s="119" t="s">
        <v>523</v>
      </c>
    </row>
    <row r="18" spans="1:11" x14ac:dyDescent="0.35">
      <c r="C18" s="98" t="s">
        <v>466</v>
      </c>
      <c r="D18" s="98"/>
    </row>
    <row r="19" spans="1:11" x14ac:dyDescent="0.35">
      <c r="B19" s="99" t="s">
        <v>111</v>
      </c>
      <c r="C19" s="100" t="str">
        <f>VLOOKUP(B4,B3:E12,4,FALSE)</f>
        <v>Data Scientist</v>
      </c>
    </row>
    <row r="20" spans="1:11" x14ac:dyDescent="0.35">
      <c r="B20" s="138"/>
      <c r="C20" s="138"/>
      <c r="D20" s="138"/>
      <c r="E20" s="138"/>
      <c r="F20" s="138"/>
      <c r="G20" s="138"/>
      <c r="H20" s="138"/>
      <c r="I20" s="138"/>
      <c r="J20" s="138"/>
      <c r="K20" s="138"/>
    </row>
    <row r="21" spans="1:11" x14ac:dyDescent="0.35">
      <c r="B21" s="138"/>
      <c r="C21" s="138"/>
      <c r="D21" s="138"/>
      <c r="E21" s="138"/>
      <c r="F21" s="138"/>
      <c r="G21" s="138"/>
      <c r="H21" s="138"/>
      <c r="I21" s="138"/>
      <c r="J21" s="138"/>
      <c r="K21" s="138"/>
    </row>
    <row r="22" spans="1:11" x14ac:dyDescent="0.35">
      <c r="B22" s="138"/>
      <c r="C22" s="138"/>
      <c r="D22" s="138"/>
      <c r="E22" s="138"/>
      <c r="F22" s="138"/>
      <c r="G22" s="138"/>
      <c r="H22" s="138"/>
      <c r="I22" s="138"/>
      <c r="J22" s="138"/>
      <c r="K22" s="138"/>
    </row>
    <row r="23" spans="1:11" x14ac:dyDescent="0.35">
      <c r="B23" s="138"/>
      <c r="C23" s="138"/>
      <c r="D23" s="138"/>
      <c r="E23" s="138"/>
      <c r="F23" s="138"/>
      <c r="G23" s="138"/>
      <c r="H23" s="138"/>
      <c r="I23" s="138"/>
      <c r="J23" s="138"/>
      <c r="K23" s="138"/>
    </row>
    <row r="24" spans="1:11" x14ac:dyDescent="0.35">
      <c r="B24" s="138"/>
      <c r="C24" s="138"/>
      <c r="D24" s="138"/>
      <c r="E24" s="138"/>
      <c r="F24" s="138"/>
      <c r="G24" s="138"/>
      <c r="H24" s="138"/>
      <c r="I24" s="138"/>
      <c r="J24" s="138"/>
      <c r="K24" s="138"/>
    </row>
    <row r="25" spans="1:11" x14ac:dyDescent="0.35">
      <c r="B25" s="138"/>
      <c r="C25" s="138"/>
      <c r="D25" s="138"/>
      <c r="E25" s="138"/>
      <c r="F25" s="138"/>
      <c r="G25" s="138"/>
      <c r="H25" s="138"/>
      <c r="I25" s="138"/>
      <c r="J25" s="138"/>
      <c r="K25" s="138"/>
    </row>
    <row r="26" spans="1:11" x14ac:dyDescent="0.35">
      <c r="B26" s="138"/>
      <c r="C26" s="138"/>
      <c r="D26" s="138"/>
      <c r="E26" s="138"/>
      <c r="F26" s="138"/>
      <c r="G26" s="138"/>
      <c r="H26" s="138"/>
      <c r="I26" s="138"/>
      <c r="J26" s="138"/>
      <c r="K26" s="138"/>
    </row>
    <row r="28" spans="1:11" x14ac:dyDescent="0.35">
      <c r="A28" s="119">
        <v>2</v>
      </c>
      <c r="B28" s="119" t="s">
        <v>524</v>
      </c>
    </row>
    <row r="29" spans="1:11" x14ac:dyDescent="0.35">
      <c r="C29" s="98" t="s">
        <v>466</v>
      </c>
      <c r="D29" s="98"/>
    </row>
    <row r="30" spans="1:11" x14ac:dyDescent="0.35">
      <c r="B30" s="99" t="s">
        <v>111</v>
      </c>
      <c r="C30" s="100">
        <f>VLOOKUP(B11,B3:E12,2,FALSE)</f>
        <v>45</v>
      </c>
    </row>
    <row r="31" spans="1:11" x14ac:dyDescent="0.35">
      <c r="B31" s="138"/>
      <c r="C31" s="138"/>
      <c r="D31" s="138"/>
      <c r="E31" s="138"/>
      <c r="F31" s="138"/>
      <c r="G31" s="138"/>
      <c r="H31" s="138"/>
      <c r="I31" s="138"/>
      <c r="J31" s="138"/>
      <c r="K31" s="138"/>
    </row>
    <row r="32" spans="1:11" x14ac:dyDescent="0.35">
      <c r="B32" s="138"/>
      <c r="C32" s="138"/>
      <c r="D32" s="138"/>
      <c r="E32" s="138"/>
      <c r="F32" s="138"/>
      <c r="G32" s="138"/>
      <c r="H32" s="138"/>
      <c r="I32" s="138"/>
      <c r="J32" s="138"/>
      <c r="K32" s="138"/>
    </row>
    <row r="33" spans="1:11" x14ac:dyDescent="0.35">
      <c r="B33" s="138"/>
      <c r="C33" s="138"/>
      <c r="D33" s="138"/>
      <c r="E33" s="138"/>
      <c r="F33" s="138"/>
      <c r="G33" s="138"/>
      <c r="H33" s="138"/>
      <c r="I33" s="138"/>
      <c r="J33" s="138"/>
      <c r="K33" s="138"/>
    </row>
    <row r="34" spans="1:11" x14ac:dyDescent="0.35">
      <c r="B34" s="138"/>
      <c r="C34" s="138"/>
      <c r="D34" s="138"/>
      <c r="E34" s="138"/>
      <c r="F34" s="138"/>
      <c r="G34" s="138"/>
      <c r="H34" s="138"/>
      <c r="I34" s="138"/>
      <c r="J34" s="138"/>
      <c r="K34" s="138"/>
    </row>
    <row r="35" spans="1:11" x14ac:dyDescent="0.35">
      <c r="B35" s="138"/>
      <c r="C35" s="138"/>
      <c r="D35" s="138"/>
      <c r="E35" s="138"/>
      <c r="F35" s="138"/>
      <c r="G35" s="138"/>
      <c r="H35" s="138"/>
      <c r="I35" s="138"/>
      <c r="J35" s="138"/>
      <c r="K35" s="138"/>
    </row>
    <row r="36" spans="1:11" x14ac:dyDescent="0.35">
      <c r="B36" s="138"/>
      <c r="C36" s="138"/>
      <c r="D36" s="138"/>
      <c r="E36" s="138"/>
      <c r="F36" s="138"/>
      <c r="G36" s="138"/>
      <c r="H36" s="138"/>
      <c r="I36" s="138"/>
      <c r="J36" s="138"/>
      <c r="K36" s="138"/>
    </row>
    <row r="37" spans="1:11" x14ac:dyDescent="0.35">
      <c r="B37" s="138"/>
      <c r="C37" s="138"/>
      <c r="D37" s="138"/>
      <c r="E37" s="138"/>
      <c r="F37" s="138"/>
      <c r="G37" s="138"/>
      <c r="H37" s="138"/>
      <c r="I37" s="138"/>
      <c r="J37" s="138"/>
      <c r="K37" s="138"/>
    </row>
    <row r="39" spans="1:11" x14ac:dyDescent="0.35">
      <c r="A39" s="119">
        <v>2</v>
      </c>
      <c r="B39" s="119" t="s">
        <v>525</v>
      </c>
    </row>
    <row r="40" spans="1:11" x14ac:dyDescent="0.35">
      <c r="C40" s="98" t="s">
        <v>466</v>
      </c>
      <c r="D40" s="98"/>
    </row>
    <row r="41" spans="1:11" x14ac:dyDescent="0.35">
      <c r="B41" s="99" t="s">
        <v>111</v>
      </c>
      <c r="C41" s="100"/>
    </row>
  </sheetData>
  <mergeCells count="2">
    <mergeCell ref="B20:K26"/>
    <mergeCell ref="B31:K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6C09-7A71-44F0-B436-113F63FE2DC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7A30-24D6-49E9-867A-65E013F3F617}">
  <dimension ref="A1:B18"/>
  <sheetViews>
    <sheetView tabSelected="1" workbookViewId="0">
      <selection activeCell="E14" sqref="E14"/>
    </sheetView>
  </sheetViews>
  <sheetFormatPr defaultRowHeight="14.5" x14ac:dyDescent="0.35"/>
  <cols>
    <col min="2" max="2" width="12.6328125" customWidth="1"/>
  </cols>
  <sheetData>
    <row r="1" spans="1:2" x14ac:dyDescent="0.35">
      <c r="A1" s="15" t="s">
        <v>38</v>
      </c>
      <c r="B1" s="16"/>
    </row>
    <row r="2" spans="1:2" x14ac:dyDescent="0.35">
      <c r="A2" s="17" t="s">
        <v>39</v>
      </c>
      <c r="B2" s="16"/>
    </row>
    <row r="3" spans="1:2" x14ac:dyDescent="0.35">
      <c r="A3" s="18" t="s">
        <v>40</v>
      </c>
      <c r="B3" s="19" t="s">
        <v>41</v>
      </c>
    </row>
    <row r="4" spans="1:2" x14ac:dyDescent="0.35">
      <c r="A4" s="18" t="s">
        <v>42</v>
      </c>
      <c r="B4" s="20">
        <v>7</v>
      </c>
    </row>
    <row r="5" spans="1:2" x14ac:dyDescent="0.35">
      <c r="A5" s="18" t="s">
        <v>43</v>
      </c>
      <c r="B5" s="20">
        <v>5</v>
      </c>
    </row>
    <row r="6" spans="1:2" x14ac:dyDescent="0.35">
      <c r="A6" s="18" t="s">
        <v>44</v>
      </c>
      <c r="B6" s="20">
        <v>6</v>
      </c>
    </row>
    <row r="7" spans="1:2" x14ac:dyDescent="0.35">
      <c r="A7" s="18" t="s">
        <v>45</v>
      </c>
      <c r="B7" s="20">
        <v>4</v>
      </c>
    </row>
    <row r="8" spans="1:2" x14ac:dyDescent="0.35">
      <c r="A8" s="18" t="s">
        <v>46</v>
      </c>
      <c r="B8" s="20" t="s">
        <v>47</v>
      </c>
    </row>
    <row r="9" spans="1:2" x14ac:dyDescent="0.35">
      <c r="A9" s="18" t="s">
        <v>48</v>
      </c>
      <c r="B9" s="20" t="s">
        <v>49</v>
      </c>
    </row>
    <row r="10" spans="1:2" x14ac:dyDescent="0.35">
      <c r="A10" s="18" t="s">
        <v>50</v>
      </c>
      <c r="B10" s="20" t="s">
        <v>50</v>
      </c>
    </row>
    <row r="11" spans="1:2" x14ac:dyDescent="0.35">
      <c r="A11" s="16"/>
      <c r="B11" s="16"/>
    </row>
    <row r="12" spans="1:2" x14ac:dyDescent="0.35">
      <c r="A12" s="17" t="s">
        <v>51</v>
      </c>
      <c r="B12" s="16"/>
    </row>
    <row r="13" spans="1:2" x14ac:dyDescent="0.35">
      <c r="A13" s="16"/>
      <c r="B13" s="16"/>
    </row>
    <row r="14" spans="1:2" ht="15" thickBot="1" x14ac:dyDescent="0.4">
      <c r="A14" s="17" t="s">
        <v>52</v>
      </c>
      <c r="B14" s="17" t="s">
        <v>53</v>
      </c>
    </row>
    <row r="15" spans="1:2" ht="15" thickBot="1" x14ac:dyDescent="0.4">
      <c r="A15" s="17" t="s">
        <v>41</v>
      </c>
      <c r="B15" s="21">
        <f>COUNT(B4:B10)</f>
        <v>4</v>
      </c>
    </row>
    <row r="16" spans="1:2" x14ac:dyDescent="0.35">
      <c r="A16" s="16"/>
      <c r="B16" s="16"/>
    </row>
    <row r="17" spans="1:2" ht="15" thickBot="1" x14ac:dyDescent="0.4">
      <c r="A17" s="17" t="s">
        <v>52</v>
      </c>
      <c r="B17" s="17" t="s">
        <v>54</v>
      </c>
    </row>
    <row r="18" spans="1:2" ht="15" thickBot="1" x14ac:dyDescent="0.4">
      <c r="A18" s="17" t="s">
        <v>41</v>
      </c>
      <c r="B18" s="21">
        <f>COUNTA(B4:B10)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27CB-4F76-4875-8978-1C655CCDCB9C}">
  <dimension ref="A1:C27"/>
  <sheetViews>
    <sheetView topLeftCell="A13" workbookViewId="0">
      <selection activeCell="D38" sqref="D38"/>
    </sheetView>
  </sheetViews>
  <sheetFormatPr defaultRowHeight="14.5" x14ac:dyDescent="0.35"/>
  <cols>
    <col min="1" max="1" width="24.54296875" customWidth="1"/>
    <col min="2" max="2" width="17" customWidth="1"/>
    <col min="3" max="3" width="10.36328125" customWidth="1"/>
  </cols>
  <sheetData>
    <row r="1" spans="1:3" x14ac:dyDescent="0.35">
      <c r="A1" s="22" t="s">
        <v>55</v>
      </c>
      <c r="B1" s="23"/>
      <c r="C1" s="23"/>
    </row>
    <row r="2" spans="1:3" x14ac:dyDescent="0.35">
      <c r="A2" s="22" t="s">
        <v>56</v>
      </c>
      <c r="B2" s="23"/>
      <c r="C2" s="23"/>
    </row>
    <row r="3" spans="1:3" ht="22.25" customHeight="1" x14ac:dyDescent="0.35">
      <c r="A3" s="24" t="s">
        <v>57</v>
      </c>
      <c r="B3" s="24" t="s">
        <v>58</v>
      </c>
      <c r="C3" s="24" t="s">
        <v>59</v>
      </c>
    </row>
    <row r="4" spans="1:3" x14ac:dyDescent="0.35">
      <c r="A4" s="25">
        <v>101</v>
      </c>
      <c r="B4" s="25" t="s">
        <v>60</v>
      </c>
      <c r="C4" s="26">
        <v>78022</v>
      </c>
    </row>
    <row r="5" spans="1:3" x14ac:dyDescent="0.35">
      <c r="A5" s="25">
        <v>102</v>
      </c>
      <c r="B5" s="25" t="s">
        <v>61</v>
      </c>
      <c r="C5" s="26">
        <v>99819</v>
      </c>
    </row>
    <row r="6" spans="1:3" x14ac:dyDescent="0.35">
      <c r="A6" s="25">
        <v>103</v>
      </c>
      <c r="B6" s="25" t="s">
        <v>62</v>
      </c>
      <c r="C6" s="27" t="s">
        <v>63</v>
      </c>
    </row>
    <row r="7" spans="1:3" x14ac:dyDescent="0.35">
      <c r="A7" s="25">
        <v>104</v>
      </c>
      <c r="B7" s="25" t="s">
        <v>64</v>
      </c>
      <c r="C7" s="26">
        <v>27522</v>
      </c>
    </row>
    <row r="8" spans="1:3" x14ac:dyDescent="0.35">
      <c r="A8" s="25">
        <v>105</v>
      </c>
      <c r="B8" s="25" t="s">
        <v>65</v>
      </c>
      <c r="C8" s="28">
        <v>0</v>
      </c>
    </row>
    <row r="9" spans="1:3" x14ac:dyDescent="0.35">
      <c r="A9" s="25">
        <v>106</v>
      </c>
      <c r="B9" s="25" t="s">
        <v>66</v>
      </c>
      <c r="C9" s="28"/>
    </row>
    <row r="10" spans="1:3" x14ac:dyDescent="0.35">
      <c r="A10" s="25">
        <v>107</v>
      </c>
      <c r="B10" s="25" t="s">
        <v>67</v>
      </c>
      <c r="C10" s="28">
        <v>0</v>
      </c>
    </row>
    <row r="11" spans="1:3" x14ac:dyDescent="0.35">
      <c r="A11" s="25">
        <v>108</v>
      </c>
      <c r="B11" s="25" t="s">
        <v>68</v>
      </c>
      <c r="C11" s="26">
        <v>88041</v>
      </c>
    </row>
    <row r="12" spans="1:3" x14ac:dyDescent="0.35">
      <c r="A12" s="25">
        <v>109</v>
      </c>
      <c r="B12" s="25" t="s">
        <v>69</v>
      </c>
      <c r="C12" s="26">
        <v>81831</v>
      </c>
    </row>
    <row r="13" spans="1:3" x14ac:dyDescent="0.35">
      <c r="A13" s="25">
        <v>110</v>
      </c>
      <c r="B13" s="25" t="s">
        <v>70</v>
      </c>
      <c r="C13" s="27" t="s">
        <v>63</v>
      </c>
    </row>
    <row r="14" spans="1:3" x14ac:dyDescent="0.35">
      <c r="A14" s="25">
        <v>111</v>
      </c>
      <c r="B14" s="25" t="s">
        <v>71</v>
      </c>
      <c r="C14" s="26"/>
    </row>
    <row r="15" spans="1:3" ht="24" x14ac:dyDescent="0.35">
      <c r="A15" s="25">
        <v>112</v>
      </c>
      <c r="B15" s="25" t="s">
        <v>72</v>
      </c>
      <c r="C15" s="26">
        <v>26624</v>
      </c>
    </row>
    <row r="16" spans="1:3" x14ac:dyDescent="0.35">
      <c r="A16" s="25">
        <v>113</v>
      </c>
      <c r="B16" s="25" t="s">
        <v>73</v>
      </c>
      <c r="C16" s="26">
        <v>92885</v>
      </c>
    </row>
    <row r="17" spans="1:3" ht="24" x14ac:dyDescent="0.35">
      <c r="A17" s="25">
        <v>114</v>
      </c>
      <c r="B17" s="25" t="s">
        <v>74</v>
      </c>
      <c r="C17" s="28">
        <v>0</v>
      </c>
    </row>
    <row r="18" spans="1:3" x14ac:dyDescent="0.35">
      <c r="A18" s="23"/>
      <c r="B18" s="23"/>
      <c r="C18" s="23"/>
    </row>
    <row r="19" spans="1:3" x14ac:dyDescent="0.35">
      <c r="A19" s="22" t="s">
        <v>75</v>
      </c>
      <c r="B19" s="23"/>
      <c r="C19" s="23"/>
    </row>
    <row r="20" spans="1:3" ht="15" thickBot="1" x14ac:dyDescent="0.4">
      <c r="A20" s="23" t="s">
        <v>52</v>
      </c>
      <c r="B20" s="23" t="s">
        <v>76</v>
      </c>
      <c r="C20" s="23"/>
    </row>
    <row r="21" spans="1:3" ht="15" thickBot="1" x14ac:dyDescent="0.4">
      <c r="A21" s="23" t="s">
        <v>41</v>
      </c>
      <c r="B21" s="29">
        <f>COUNT(C4:C17)</f>
        <v>10</v>
      </c>
      <c r="C21" s="23"/>
    </row>
    <row r="22" spans="1:3" x14ac:dyDescent="0.35">
      <c r="A22" s="23"/>
      <c r="B22" s="23"/>
      <c r="C22" s="23"/>
    </row>
    <row r="23" spans="1:3" x14ac:dyDescent="0.35">
      <c r="A23" s="23"/>
      <c r="B23" s="23" t="s">
        <v>77</v>
      </c>
      <c r="C23" s="23"/>
    </row>
    <row r="24" spans="1:3" x14ac:dyDescent="0.35">
      <c r="A24" s="23"/>
      <c r="B24" s="23"/>
      <c r="C24" s="23"/>
    </row>
    <row r="25" spans="1:3" x14ac:dyDescent="0.35">
      <c r="A25" s="23"/>
      <c r="B25" s="23"/>
      <c r="C25" s="23"/>
    </row>
    <row r="26" spans="1:3" ht="15" thickBot="1" x14ac:dyDescent="0.4">
      <c r="A26" s="23" t="s">
        <v>52</v>
      </c>
      <c r="B26" s="23" t="s">
        <v>78</v>
      </c>
      <c r="C26" s="23"/>
    </row>
    <row r="27" spans="1:3" ht="15" thickBot="1" x14ac:dyDescent="0.4">
      <c r="A27" s="23" t="s">
        <v>41</v>
      </c>
      <c r="B27" s="29">
        <f>COUNTA(C4:C17)</f>
        <v>12</v>
      </c>
      <c r="C27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6E9A-11ED-4701-8300-5D93A705BFE9}">
  <dimension ref="A1:B27"/>
  <sheetViews>
    <sheetView topLeftCell="A3" workbookViewId="0">
      <selection activeCell="B28" sqref="B28"/>
    </sheetView>
  </sheetViews>
  <sheetFormatPr defaultRowHeight="14.5" x14ac:dyDescent="0.35"/>
  <cols>
    <col min="1" max="1" width="2" bestFit="1" customWidth="1"/>
    <col min="2" max="2" width="17.81640625" customWidth="1"/>
  </cols>
  <sheetData>
    <row r="1" spans="1:2" x14ac:dyDescent="0.35">
      <c r="A1" s="16"/>
      <c r="B1" s="17" t="s">
        <v>79</v>
      </c>
    </row>
    <row r="2" spans="1:2" ht="15" thickBot="1" x14ac:dyDescent="0.4">
      <c r="A2" s="16"/>
      <c r="B2" s="16"/>
    </row>
    <row r="3" spans="1:2" x14ac:dyDescent="0.35">
      <c r="A3" s="16"/>
      <c r="B3" s="30"/>
    </row>
    <row r="4" spans="1:2" x14ac:dyDescent="0.35">
      <c r="A4" s="16"/>
      <c r="B4" s="31" t="s">
        <v>80</v>
      </c>
    </row>
    <row r="5" spans="1:2" x14ac:dyDescent="0.35">
      <c r="A5" s="16"/>
      <c r="B5" s="31">
        <v>4</v>
      </c>
    </row>
    <row r="6" spans="1:2" x14ac:dyDescent="0.35">
      <c r="A6" s="16"/>
      <c r="B6" s="31"/>
    </row>
    <row r="7" spans="1:2" x14ac:dyDescent="0.35">
      <c r="A7" s="16"/>
      <c r="B7" s="31">
        <v>3</v>
      </c>
    </row>
    <row r="8" spans="1:2" x14ac:dyDescent="0.35">
      <c r="A8" s="16"/>
      <c r="B8" s="31"/>
    </row>
    <row r="9" spans="1:2" x14ac:dyDescent="0.35">
      <c r="A9" s="16"/>
      <c r="B9" s="31" t="s">
        <v>81</v>
      </c>
    </row>
    <row r="10" spans="1:2" x14ac:dyDescent="0.35">
      <c r="A10" s="16"/>
      <c r="B10" s="31"/>
    </row>
    <row r="11" spans="1:2" x14ac:dyDescent="0.35">
      <c r="A11" s="16"/>
      <c r="B11" s="31" t="e">
        <v>#DIV/0!</v>
      </c>
    </row>
    <row r="12" spans="1:2" x14ac:dyDescent="0.35">
      <c r="A12" s="16"/>
      <c r="B12" s="31" t="s">
        <v>82</v>
      </c>
    </row>
    <row r="13" spans="1:2" ht="15" thickBot="1" x14ac:dyDescent="0.4">
      <c r="A13" s="16"/>
      <c r="B13" s="32" t="s">
        <v>83</v>
      </c>
    </row>
    <row r="14" spans="1:2" x14ac:dyDescent="0.35">
      <c r="A14" s="16"/>
      <c r="B14" s="16"/>
    </row>
    <row r="15" spans="1:2" x14ac:dyDescent="0.35">
      <c r="A15" s="16"/>
      <c r="B15" s="17" t="s">
        <v>84</v>
      </c>
    </row>
    <row r="16" spans="1:2" x14ac:dyDescent="0.35">
      <c r="A16" s="16"/>
      <c r="B16" s="16"/>
    </row>
    <row r="17" spans="1:2" x14ac:dyDescent="0.35">
      <c r="A17" s="17">
        <v>1</v>
      </c>
      <c r="B17" s="17" t="s">
        <v>85</v>
      </c>
    </row>
    <row r="18" spans="1:2" x14ac:dyDescent="0.35">
      <c r="A18" s="16"/>
      <c r="B18" s="33">
        <f>COUNT(B3:B13)</f>
        <v>2</v>
      </c>
    </row>
    <row r="19" spans="1:2" x14ac:dyDescent="0.35">
      <c r="A19" s="16"/>
      <c r="B19" s="16"/>
    </row>
    <row r="20" spans="1:2" x14ac:dyDescent="0.35">
      <c r="A20" s="17">
        <v>2</v>
      </c>
      <c r="B20" s="17" t="s">
        <v>86</v>
      </c>
    </row>
    <row r="21" spans="1:2" x14ac:dyDescent="0.35">
      <c r="A21" s="16"/>
      <c r="B21" s="33">
        <f>COUNTBLANK(B3:B13)</f>
        <v>4</v>
      </c>
    </row>
    <row r="22" spans="1:2" x14ac:dyDescent="0.35">
      <c r="A22" s="16"/>
      <c r="B22" s="16"/>
    </row>
    <row r="23" spans="1:2" x14ac:dyDescent="0.35">
      <c r="A23" s="17">
        <v>3</v>
      </c>
      <c r="B23" s="17" t="s">
        <v>87</v>
      </c>
    </row>
    <row r="24" spans="1:2" x14ac:dyDescent="0.35">
      <c r="A24" s="16"/>
      <c r="B24" s="33">
        <f>COUNTA(B3:B13)-B18</f>
        <v>5</v>
      </c>
    </row>
    <row r="25" spans="1:2" x14ac:dyDescent="0.35">
      <c r="A25" s="16"/>
      <c r="B25" s="16"/>
    </row>
    <row r="26" spans="1:2" x14ac:dyDescent="0.35">
      <c r="A26" s="17">
        <v>4</v>
      </c>
      <c r="B26" s="17" t="s">
        <v>88</v>
      </c>
    </row>
    <row r="27" spans="1:2" x14ac:dyDescent="0.35">
      <c r="A27" s="9"/>
      <c r="B27" s="33">
        <f>SUM(B18,B21,B24)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15E0-BB73-4D55-8F1A-B4369FEEF6E4}">
  <dimension ref="A1:L32"/>
  <sheetViews>
    <sheetView workbookViewId="0">
      <selection activeCell="F23" sqref="F23"/>
    </sheetView>
  </sheetViews>
  <sheetFormatPr defaultRowHeight="14.5" x14ac:dyDescent="0.35"/>
  <cols>
    <col min="1" max="1" width="2" bestFit="1" customWidth="1"/>
    <col min="2" max="2" width="18.08984375" customWidth="1"/>
    <col min="4" max="4" width="9.6328125" bestFit="1" customWidth="1"/>
    <col min="5" max="5" width="11.36328125" bestFit="1" customWidth="1"/>
    <col min="7" max="7" width="9.453125" bestFit="1" customWidth="1"/>
    <col min="8" max="8" width="11.08984375" bestFit="1" customWidth="1"/>
    <col min="9" max="9" width="13.54296875" bestFit="1" customWidth="1"/>
    <col min="10" max="10" width="11.36328125" bestFit="1" customWidth="1"/>
    <col min="11" max="11" width="11.453125" bestFit="1" customWidth="1"/>
    <col min="12" max="12" width="11.81640625" bestFit="1" customWidth="1"/>
  </cols>
  <sheetData>
    <row r="1" spans="1:12" x14ac:dyDescent="0.35">
      <c r="A1" s="14"/>
    </row>
    <row r="2" spans="1:12" x14ac:dyDescent="0.35">
      <c r="A2" s="14"/>
      <c r="B2" s="34" t="s">
        <v>89</v>
      </c>
    </row>
    <row r="3" spans="1:12" x14ac:dyDescent="0.35">
      <c r="A3" s="14"/>
      <c r="B3" s="35" t="s">
        <v>90</v>
      </c>
      <c r="C3" s="35">
        <v>101</v>
      </c>
      <c r="D3" s="35">
        <v>102</v>
      </c>
      <c r="E3" s="35">
        <v>103</v>
      </c>
      <c r="F3" s="35">
        <v>104</v>
      </c>
      <c r="G3" s="35">
        <v>105</v>
      </c>
      <c r="H3" s="35">
        <v>106</v>
      </c>
      <c r="I3" s="35">
        <v>107</v>
      </c>
      <c r="J3" s="35">
        <v>108</v>
      </c>
      <c r="K3" s="35">
        <v>109</v>
      </c>
      <c r="L3" s="35">
        <v>110</v>
      </c>
    </row>
    <row r="4" spans="1:12" x14ac:dyDescent="0.35">
      <c r="A4" s="14"/>
      <c r="B4" s="35" t="s">
        <v>91</v>
      </c>
      <c r="C4" s="36" t="s">
        <v>92</v>
      </c>
      <c r="D4" s="36" t="s">
        <v>93</v>
      </c>
      <c r="E4" s="36" t="s">
        <v>94</v>
      </c>
      <c r="F4" s="36" t="s">
        <v>95</v>
      </c>
      <c r="G4" s="36" t="s">
        <v>96</v>
      </c>
      <c r="H4" s="36" t="s">
        <v>97</v>
      </c>
      <c r="I4" s="36" t="s">
        <v>98</v>
      </c>
      <c r="J4" s="36" t="s">
        <v>99</v>
      </c>
      <c r="K4" s="36" t="s">
        <v>100</v>
      </c>
      <c r="L4" s="36" t="s">
        <v>101</v>
      </c>
    </row>
    <row r="5" spans="1:12" x14ac:dyDescent="0.35">
      <c r="A5" s="14"/>
      <c r="B5" s="35" t="s">
        <v>102</v>
      </c>
      <c r="C5" s="36" t="s">
        <v>103</v>
      </c>
      <c r="D5" s="36" t="s">
        <v>104</v>
      </c>
      <c r="E5" s="36" t="s">
        <v>105</v>
      </c>
      <c r="F5" s="36" t="s">
        <v>106</v>
      </c>
      <c r="G5" s="36" t="s">
        <v>103</v>
      </c>
      <c r="H5" s="36" t="s">
        <v>104</v>
      </c>
      <c r="I5" s="36" t="s">
        <v>105</v>
      </c>
      <c r="J5" s="36" t="s">
        <v>106</v>
      </c>
      <c r="K5" s="36" t="s">
        <v>103</v>
      </c>
      <c r="L5" s="36" t="s">
        <v>104</v>
      </c>
    </row>
    <row r="6" spans="1:12" x14ac:dyDescent="0.35">
      <c r="A6" s="14"/>
      <c r="B6" s="35" t="s">
        <v>107</v>
      </c>
      <c r="C6" s="36">
        <v>50000</v>
      </c>
      <c r="D6" s="36">
        <v>55000</v>
      </c>
      <c r="E6" s="36">
        <v>60000</v>
      </c>
      <c r="F6" s="36">
        <v>65000</v>
      </c>
      <c r="G6" s="36">
        <v>70000</v>
      </c>
      <c r="H6" s="36">
        <v>75000</v>
      </c>
      <c r="I6" s="36">
        <v>80000</v>
      </c>
      <c r="J6" s="36">
        <v>85000</v>
      </c>
      <c r="K6" s="36">
        <v>90000</v>
      </c>
      <c r="L6" s="36">
        <v>95000</v>
      </c>
    </row>
    <row r="7" spans="1:12" x14ac:dyDescent="0.35">
      <c r="A7" s="14"/>
      <c r="B7" s="35" t="s">
        <v>108</v>
      </c>
      <c r="C7" s="36">
        <v>2000</v>
      </c>
      <c r="D7" s="36">
        <v>2500</v>
      </c>
      <c r="E7" s="36">
        <v>3000</v>
      </c>
      <c r="F7" s="36">
        <v>3500</v>
      </c>
      <c r="G7" s="36">
        <v>4000</v>
      </c>
      <c r="H7" s="36">
        <v>4500</v>
      </c>
      <c r="I7" s="36">
        <v>5000</v>
      </c>
      <c r="J7" s="36">
        <v>5500</v>
      </c>
      <c r="K7" s="36">
        <v>6000</v>
      </c>
      <c r="L7" s="36">
        <v>6500</v>
      </c>
    </row>
    <row r="8" spans="1:12" x14ac:dyDescent="0.35">
      <c r="A8" s="14"/>
      <c r="B8" s="35" t="s">
        <v>109</v>
      </c>
      <c r="C8" s="36">
        <v>52000</v>
      </c>
      <c r="D8" s="36">
        <v>57500</v>
      </c>
      <c r="E8" s="36">
        <v>63000</v>
      </c>
      <c r="F8" s="36">
        <v>685000</v>
      </c>
      <c r="G8" s="36">
        <v>74000</v>
      </c>
      <c r="H8" s="36">
        <v>79500</v>
      </c>
      <c r="I8" s="36">
        <v>85000</v>
      </c>
      <c r="J8" s="36">
        <v>90500</v>
      </c>
      <c r="K8" s="36">
        <v>96000</v>
      </c>
      <c r="L8" s="36">
        <v>101500</v>
      </c>
    </row>
    <row r="9" spans="1:12" x14ac:dyDescent="0.35">
      <c r="A9" s="14"/>
    </row>
    <row r="10" spans="1:12" x14ac:dyDescent="0.35">
      <c r="A10" s="37">
        <v>1</v>
      </c>
      <c r="B10" s="34" t="s">
        <v>110</v>
      </c>
    </row>
    <row r="11" spans="1:12" x14ac:dyDescent="0.35">
      <c r="C11" s="34"/>
      <c r="D11" s="34"/>
    </row>
    <row r="12" spans="1:12" x14ac:dyDescent="0.35">
      <c r="B12" s="14" t="s">
        <v>111</v>
      </c>
      <c r="C12" s="39" t="str">
        <f>HLOOKUP(D3,D3:L8,3,TRUE)</f>
        <v>Marketing</v>
      </c>
    </row>
    <row r="13" spans="1:12" x14ac:dyDescent="0.35">
      <c r="B13" s="38"/>
    </row>
    <row r="15" spans="1:12" x14ac:dyDescent="0.35">
      <c r="A15" s="37">
        <v>2</v>
      </c>
      <c r="B15" s="34" t="s">
        <v>112</v>
      </c>
    </row>
    <row r="16" spans="1:12" x14ac:dyDescent="0.35">
      <c r="C16" s="34"/>
    </row>
    <row r="17" spans="1:4" x14ac:dyDescent="0.35">
      <c r="B17" s="14" t="s">
        <v>111</v>
      </c>
      <c r="C17" s="39">
        <f>HLOOKUP(G3,G3:L8,4,TRUE)</f>
        <v>70000</v>
      </c>
    </row>
    <row r="18" spans="1:4" x14ac:dyDescent="0.35">
      <c r="B18" s="38"/>
    </row>
    <row r="20" spans="1:4" x14ac:dyDescent="0.35">
      <c r="A20" s="37">
        <v>3</v>
      </c>
      <c r="B20" s="34" t="s">
        <v>113</v>
      </c>
      <c r="C20" s="34"/>
    </row>
    <row r="22" spans="1:4" x14ac:dyDescent="0.35">
      <c r="B22" s="37" t="s">
        <v>111</v>
      </c>
      <c r="C22" s="39">
        <f>HLOOKUP(I3,I3:L8,6,TRUE)</f>
        <v>85000</v>
      </c>
      <c r="D22" s="34"/>
    </row>
    <row r="32" spans="1:4" x14ac:dyDescent="0.35">
      <c r="D32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96EA-3F8F-46C0-8C70-5DA0592F05C4}">
  <dimension ref="A1:C10"/>
  <sheetViews>
    <sheetView workbookViewId="0">
      <selection activeCell="C17" sqref="C17"/>
    </sheetView>
  </sheetViews>
  <sheetFormatPr defaultRowHeight="14.5" x14ac:dyDescent="0.35"/>
  <cols>
    <col min="1" max="1" width="14.453125" customWidth="1"/>
    <col min="2" max="2" width="13.08984375" customWidth="1"/>
    <col min="3" max="3" width="13.54296875" customWidth="1"/>
  </cols>
  <sheetData>
    <row r="1" spans="1:3" x14ac:dyDescent="0.35">
      <c r="A1" s="40" t="s">
        <v>114</v>
      </c>
      <c r="B1" s="43"/>
      <c r="C1" s="43"/>
    </row>
    <row r="2" spans="1:3" x14ac:dyDescent="0.35">
      <c r="A2" s="10" t="s">
        <v>115</v>
      </c>
      <c r="B2" s="43"/>
      <c r="C2" s="43"/>
    </row>
    <row r="3" spans="1:3" x14ac:dyDescent="0.35">
      <c r="A3" s="10" t="s">
        <v>116</v>
      </c>
      <c r="B3" s="43"/>
      <c r="C3" s="43"/>
    </row>
    <row r="4" spans="1:3" x14ac:dyDescent="0.35">
      <c r="A4" s="10" t="s">
        <v>117</v>
      </c>
      <c r="B4" s="43"/>
      <c r="C4" s="43"/>
    </row>
    <row r="5" spans="1:3" x14ac:dyDescent="0.35">
      <c r="A5" s="43"/>
      <c r="B5" s="43"/>
      <c r="C5" s="43"/>
    </row>
    <row r="6" spans="1:3" x14ac:dyDescent="0.35">
      <c r="A6" s="41" t="s">
        <v>1</v>
      </c>
      <c r="B6" s="41" t="s">
        <v>118</v>
      </c>
      <c r="C6" s="41" t="s">
        <v>119</v>
      </c>
    </row>
    <row r="7" spans="1:3" x14ac:dyDescent="0.35">
      <c r="A7" s="42" t="s">
        <v>120</v>
      </c>
      <c r="B7" s="42">
        <v>98</v>
      </c>
      <c r="C7" s="44" t="str">
        <f>IF(B7&gt;=60,"Pass","Fail")</f>
        <v>Pass</v>
      </c>
    </row>
    <row r="8" spans="1:3" x14ac:dyDescent="0.35">
      <c r="A8" s="42" t="s">
        <v>121</v>
      </c>
      <c r="B8" s="42">
        <v>55</v>
      </c>
      <c r="C8" s="44" t="str">
        <f t="shared" ref="C8:C10" si="0">IF(B8&gt;=60,"Pass","Fail")</f>
        <v>Fail</v>
      </c>
    </row>
    <row r="9" spans="1:3" x14ac:dyDescent="0.35">
      <c r="A9" s="42" t="s">
        <v>122</v>
      </c>
      <c r="B9" s="42">
        <v>15</v>
      </c>
      <c r="C9" s="44" t="str">
        <f t="shared" si="0"/>
        <v>Fail</v>
      </c>
    </row>
    <row r="10" spans="1:3" x14ac:dyDescent="0.35">
      <c r="A10" s="42" t="s">
        <v>123</v>
      </c>
      <c r="B10" s="42">
        <v>60</v>
      </c>
      <c r="C10" s="123" t="str">
        <f t="shared" si="0"/>
        <v>Pass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95E0-E27E-4817-8C4B-4D5E687089AF}">
  <dimension ref="A1:D10"/>
  <sheetViews>
    <sheetView workbookViewId="0">
      <selection activeCell="D22" sqref="D22"/>
    </sheetView>
  </sheetViews>
  <sheetFormatPr defaultRowHeight="14.5" x14ac:dyDescent="0.35"/>
  <cols>
    <col min="1" max="1" width="11.36328125" customWidth="1"/>
    <col min="4" max="4" width="11.54296875" bestFit="1" customWidth="1"/>
  </cols>
  <sheetData>
    <row r="1" spans="1:4" x14ac:dyDescent="0.35">
      <c r="A1" s="40" t="s">
        <v>124</v>
      </c>
      <c r="B1" s="9"/>
      <c r="C1" s="9"/>
      <c r="D1" s="9"/>
    </row>
    <row r="2" spans="1:4" x14ac:dyDescent="0.35">
      <c r="A2" s="46" t="s">
        <v>125</v>
      </c>
      <c r="B2" s="9"/>
      <c r="C2" s="9"/>
      <c r="D2" s="9"/>
    </row>
    <row r="3" spans="1:4" x14ac:dyDescent="0.35">
      <c r="A3" s="40" t="s">
        <v>126</v>
      </c>
      <c r="B3" s="9"/>
      <c r="C3" s="9"/>
      <c r="D3" s="9"/>
    </row>
    <row r="4" spans="1:4" x14ac:dyDescent="0.35">
      <c r="A4" s="45"/>
      <c r="B4" s="9"/>
      <c r="C4" s="9"/>
      <c r="D4" s="9"/>
    </row>
    <row r="5" spans="1:4" x14ac:dyDescent="0.35">
      <c r="A5" s="9"/>
      <c r="B5" s="10" t="s">
        <v>4</v>
      </c>
      <c r="C5" s="10" t="s">
        <v>5</v>
      </c>
      <c r="D5" s="9"/>
    </row>
    <row r="6" spans="1:4" x14ac:dyDescent="0.35">
      <c r="A6" s="42"/>
      <c r="B6" s="42" t="s">
        <v>127</v>
      </c>
      <c r="C6" s="42" t="s">
        <v>128</v>
      </c>
      <c r="D6" s="41" t="s">
        <v>129</v>
      </c>
    </row>
    <row r="7" spans="1:4" x14ac:dyDescent="0.35">
      <c r="A7" s="42" t="s">
        <v>130</v>
      </c>
      <c r="B7" s="47">
        <v>94</v>
      </c>
      <c r="C7" s="47">
        <v>94</v>
      </c>
      <c r="D7" s="123" t="str">
        <f>IF(B7=C7,"Match","No match")</f>
        <v>Match</v>
      </c>
    </row>
    <row r="8" spans="1:4" x14ac:dyDescent="0.35">
      <c r="A8" s="42" t="s">
        <v>131</v>
      </c>
      <c r="B8" s="47">
        <v>109</v>
      </c>
      <c r="C8" s="47">
        <v>109</v>
      </c>
      <c r="D8" s="123" t="str">
        <f t="shared" ref="D8:D10" si="0">IF(B8=C8,"Match","No match")</f>
        <v>Match</v>
      </c>
    </row>
    <row r="9" spans="1:4" x14ac:dyDescent="0.35">
      <c r="A9" s="42" t="s">
        <v>132</v>
      </c>
      <c r="B9" s="47">
        <v>85</v>
      </c>
      <c r="C9" s="47">
        <v>85.5</v>
      </c>
      <c r="D9" s="123" t="str">
        <f t="shared" si="0"/>
        <v>No match</v>
      </c>
    </row>
    <row r="10" spans="1:4" x14ac:dyDescent="0.35">
      <c r="A10" s="42" t="s">
        <v>133</v>
      </c>
      <c r="B10" s="47">
        <v>12</v>
      </c>
      <c r="C10" s="47">
        <v>12</v>
      </c>
      <c r="D10" s="123" t="str">
        <f t="shared" si="0"/>
        <v>Match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D903-4902-4401-AC98-54FA4759DFC3}">
  <dimension ref="A1:F16"/>
  <sheetViews>
    <sheetView workbookViewId="0">
      <selection activeCell="G13" sqref="G13"/>
    </sheetView>
  </sheetViews>
  <sheetFormatPr defaultRowHeight="14.5" x14ac:dyDescent="0.35"/>
  <cols>
    <col min="1" max="1" width="2.1796875" customWidth="1"/>
    <col min="5" max="5" width="12.90625" customWidth="1"/>
    <col min="6" max="6" width="13.453125" customWidth="1"/>
  </cols>
  <sheetData>
    <row r="1" spans="1:6" x14ac:dyDescent="0.35">
      <c r="A1" s="9"/>
      <c r="B1" s="10" t="s">
        <v>134</v>
      </c>
      <c r="C1" s="9"/>
      <c r="D1" s="9"/>
      <c r="E1" s="9"/>
      <c r="F1" s="9"/>
    </row>
    <row r="2" spans="1:6" x14ac:dyDescent="0.35">
      <c r="A2" s="48">
        <v>1</v>
      </c>
      <c r="B2" s="49" t="s">
        <v>135</v>
      </c>
      <c r="C2" s="9"/>
      <c r="D2" s="9"/>
      <c r="E2" s="9"/>
      <c r="F2" s="9"/>
    </row>
    <row r="3" spans="1:6" x14ac:dyDescent="0.35">
      <c r="A3" s="48"/>
      <c r="B3" s="50"/>
      <c r="C3" s="9"/>
      <c r="D3" s="9"/>
      <c r="E3" s="9"/>
      <c r="F3" s="9"/>
    </row>
    <row r="4" spans="1:6" x14ac:dyDescent="0.35">
      <c r="A4" s="48">
        <v>2</v>
      </c>
      <c r="B4" s="49" t="s">
        <v>136</v>
      </c>
      <c r="C4" s="9"/>
      <c r="D4" s="9"/>
      <c r="E4" s="9"/>
      <c r="F4" s="9"/>
    </row>
    <row r="5" spans="1:6" x14ac:dyDescent="0.35">
      <c r="A5" s="48"/>
      <c r="B5" s="10"/>
      <c r="C5" s="9"/>
      <c r="D5" s="9"/>
      <c r="E5" s="9"/>
      <c r="F5" s="9"/>
    </row>
    <row r="6" spans="1:6" x14ac:dyDescent="0.35">
      <c r="A6" s="48"/>
      <c r="B6" s="10"/>
      <c r="C6" s="9"/>
      <c r="D6" s="9"/>
      <c r="E6" s="9"/>
      <c r="F6" s="9"/>
    </row>
    <row r="7" spans="1:6" x14ac:dyDescent="0.35">
      <c r="A7" s="9"/>
      <c r="B7" s="9"/>
      <c r="C7" s="9"/>
      <c r="D7" s="9"/>
      <c r="E7" s="42" t="s">
        <v>137</v>
      </c>
      <c r="F7" s="42" t="s">
        <v>138</v>
      </c>
    </row>
    <row r="8" spans="1:6" x14ac:dyDescent="0.35">
      <c r="A8" s="9"/>
      <c r="B8" s="51" t="s">
        <v>139</v>
      </c>
      <c r="C8" s="51" t="s">
        <v>1</v>
      </c>
      <c r="D8" s="52" t="s">
        <v>140</v>
      </c>
      <c r="E8" s="51" t="s">
        <v>141</v>
      </c>
      <c r="F8" s="51" t="s">
        <v>142</v>
      </c>
    </row>
    <row r="9" spans="1:6" x14ac:dyDescent="0.35">
      <c r="A9" s="9"/>
      <c r="B9" s="42">
        <v>1</v>
      </c>
      <c r="C9" s="42" t="s">
        <v>143</v>
      </c>
      <c r="D9" s="53">
        <v>16</v>
      </c>
      <c r="E9" s="123" t="str">
        <f>IF(D9&gt;=16,"Eligible","Not Eligible")</f>
        <v>Eligible</v>
      </c>
      <c r="F9" s="123" t="str">
        <f>IF(D9&lt;18,"Minor","Adult")</f>
        <v>Minor</v>
      </c>
    </row>
    <row r="10" spans="1:6" x14ac:dyDescent="0.35">
      <c r="A10" s="9"/>
      <c r="B10" s="42">
        <v>2</v>
      </c>
      <c r="C10" s="42" t="s">
        <v>144</v>
      </c>
      <c r="D10" s="53">
        <v>18</v>
      </c>
      <c r="E10" s="123" t="str">
        <f t="shared" ref="E10:E16" si="0">IF(D10&gt;=16,"Eligible","Not Eligible")</f>
        <v>Eligible</v>
      </c>
      <c r="F10" s="123" t="str">
        <f t="shared" ref="F10:F16" si="1">IF(D10&lt;18,"Minor","Adult")</f>
        <v>Adult</v>
      </c>
    </row>
    <row r="11" spans="1:6" x14ac:dyDescent="0.35">
      <c r="A11" s="9"/>
      <c r="B11" s="42">
        <v>3</v>
      </c>
      <c r="C11" s="42" t="s">
        <v>145</v>
      </c>
      <c r="D11" s="53">
        <v>15.5</v>
      </c>
      <c r="E11" s="123" t="str">
        <f t="shared" si="0"/>
        <v>Not Eligible</v>
      </c>
      <c r="F11" s="123" t="str">
        <f t="shared" si="1"/>
        <v>Minor</v>
      </c>
    </row>
    <row r="12" spans="1:6" x14ac:dyDescent="0.35">
      <c r="A12" s="9"/>
      <c r="B12" s="42">
        <v>4</v>
      </c>
      <c r="C12" s="42" t="s">
        <v>146</v>
      </c>
      <c r="D12" s="53">
        <v>19</v>
      </c>
      <c r="E12" s="123" t="str">
        <f t="shared" si="0"/>
        <v>Eligible</v>
      </c>
      <c r="F12" s="123" t="str">
        <f t="shared" si="1"/>
        <v>Adult</v>
      </c>
    </row>
    <row r="13" spans="1:6" x14ac:dyDescent="0.35">
      <c r="A13" s="9"/>
      <c r="B13" s="42">
        <v>5</v>
      </c>
      <c r="C13" s="42" t="s">
        <v>147</v>
      </c>
      <c r="D13" s="53">
        <v>18</v>
      </c>
      <c r="E13" s="123" t="str">
        <f t="shared" si="0"/>
        <v>Eligible</v>
      </c>
      <c r="F13" s="123" t="str">
        <f t="shared" si="1"/>
        <v>Adult</v>
      </c>
    </row>
    <row r="14" spans="1:6" x14ac:dyDescent="0.35">
      <c r="A14" s="9"/>
      <c r="B14" s="42">
        <v>6</v>
      </c>
      <c r="C14" s="42" t="s">
        <v>148</v>
      </c>
      <c r="D14" s="53">
        <v>13</v>
      </c>
      <c r="E14" s="123" t="str">
        <f t="shared" si="0"/>
        <v>Not Eligible</v>
      </c>
      <c r="F14" s="123" t="str">
        <f t="shared" si="1"/>
        <v>Minor</v>
      </c>
    </row>
    <row r="15" spans="1:6" x14ac:dyDescent="0.35">
      <c r="A15" s="9"/>
      <c r="B15" s="42">
        <v>7</v>
      </c>
      <c r="C15" s="42" t="s">
        <v>149</v>
      </c>
      <c r="D15" s="53">
        <v>18</v>
      </c>
      <c r="E15" s="123" t="str">
        <f t="shared" si="0"/>
        <v>Eligible</v>
      </c>
      <c r="F15" s="123" t="str">
        <f t="shared" si="1"/>
        <v>Adult</v>
      </c>
    </row>
    <row r="16" spans="1:6" x14ac:dyDescent="0.35">
      <c r="A16" s="9"/>
      <c r="B16" s="42">
        <v>8</v>
      </c>
      <c r="C16" s="42" t="s">
        <v>150</v>
      </c>
      <c r="D16" s="53">
        <v>17</v>
      </c>
      <c r="E16" s="123" t="str">
        <f t="shared" si="0"/>
        <v>Eligible</v>
      </c>
      <c r="F16" s="123" t="str">
        <f t="shared" si="1"/>
        <v>Minor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G A A B Q S w M E F A A C A A g A b k 4 0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b k 4 0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5 O N F d 1 j i I W 2 g M A A B k a A A A T A B w A R m 9 y b X V s Y X M v U 2 V j d G l v b j E u b S C i G A A o o B Q A A A A A A A A A A A A A A A A A A A A A A A A A A A D t V 1 1 P 2 z A U f U f i P 1 h m k x I p 6 9 S A 9 j D E w 2 j 3 g S Y N R j v t g S J k k g t E J H Z l O 9 C q 6 s t + z 3 7 V f s n s u D S J k 7 S l G x s P 5 Y X U H / e e e 3 y O c y M g k B G j q G f + t / e 3 t s Q N 4 R C i E z Z M Y 6 I H B T p A M c j t L a T + e i z l A a i R 9 6 M A 4 t Z 3 x m 8 v G b t 1 P k Q x t D q M S q B S O L j z d v B N A B e D O w j J a H B M o c u j O x h 0 W Z A m e s m g w 4 Z j x K 7 Q V c S F v I A R 8 C A S 0 B r F Y o R d D 9 E 0 j j 0 k e Q q u Z z I X A F 3 0 b g C k A m H Q T M 6 O J C Q H u L A C e 5 8 j G h 7 g b C E + n 5 5 1 i S T n s 0 g 7 + I S z h E l V 5 S c g o Y K J V a w + u V Q l z G Z m 4 0 4 l q Y f O Z k v e x X E v I D H h 4 k D D P H f n 0 T s 3 h F 6 r 4 P 3 x E P L I f U 6 o u G I 8 6 b A 4 T a i e F E 4 N F G 8 y w a e E 3 m I P H V H 5 Z q + l V 0 4 9 N M E d l l L J x 8 h h H I U w B B o q J p E E z i P J + N h V O 6 R a q 0 Z G M t u Q o 6 8 G U 4 R A Z c N L f S L 3 j M c h 2 n H i K 3 d Y D H C i j k g l J N e Q R z E H U I o z z Y k 4 h Y Q p A S B T c Y F l M z E b d i z G v H n Y a T 2 n 7 a W k 2 o k 1 p 8 W C Q / W 8 k K G p u 7 0 V 0 f r k u U d 2 s H J B N o e 4 i p g V + A y c Y s M y y s U V v 1 j g / 5 J l G r L / G + N 0 O B M C n Z p 6 L H E f R u H D G E 2 T S + D Z 6 D t x a 4 0 W V N c b x p G c q Q h d j l E X 4 i i J l O N y d N k S s 6 I i Z G T h y d a q 3 W Z T X w E 7 H M 9 D O v i 1 W v I 1 V T X 1 5 F h r R N y 5 m e 3 z G K 2 2 F b T l r 2 + S 5 u I s J r O s Z S 7 L E B r t T 0 l S b 3 8 9 U W / / d m 1 2 / E G d N q 5 N j f s M W 3 6 1 E x c d 2 9 M P a M i j 4 B n 5 t Q i q y a 0 l 4 H / N q z W Z / 4 1 T j + g d C K k Z q 7 6 2 N J r q u 6 n G v A b G E / q 3 h H K J f Z 1 6 + + Y h j J I L v 3 3 r 9 + 5 T m d n C U C b W A t Q 4 u d v k 8 8 b c 7 V V o r i N l C d P u U q b 9 K t f N V 6 W / P r t t m 1 5 / C c G L b s s 1 m i V f d 0 u V + I 2 a W v l G r m u g m o W M 9 G Z c r d W 8 r V g I j 7 m g y 9 0 D c n z 3 2 V z T m 7 Z q 0 1 b 9 / 7 b q s d f t Q r T 2 T T w p H a h J r b g B + u r o i 7 b F b H Y J 5 a 1 6 y t V e Q 7 V + e L r r + C G N 9 c V r k l q f e X / W r P p r N a t F M P j j 4 Q k q O X v d Z v Z Z 3 Z S b h n b T 0 G 4 a 2 k 1 D + 8 c N 7 e 7 i q n u M a x + e s v t C f D 3 Y 0 M P O / X X M l X F b X R A B 0 D C i 1 9 M G K n e X U 1 m A o F N U z b 6 K s v x V l J W R 8 R B / i a S G 9 Z L K d h s t m c d G E e 2 t L y I / J 6 J G P Q 9 5 V 5 N N e z X d 7 G n d 1 F S 0 7 h d P 2 y p h R r s t / 3 U + h O b Y 1 I t Y k V W V L 8 Q Q S D 3 m V P F 7 C E h w g y i T S B 9 5 9 h 4 n k a r g L A N 4 r v K 8 w C 4 i N F y 4 5 t e P n 9 g t t R l l M P u / A V B L A Q I t A B Q A A g A I A G 5 O N F d j 6 0 Y g p A A A A P Y A A A A S A A A A A A A A A A A A A A A A A A A A A A B D b 2 5 m a W c v U G F j a 2 F n Z S 5 4 b W x Q S w E C L Q A U A A I A C A B u T j R X U 3 I 4 L J s A A A D h A A A A E w A A A A A A A A A A A A A A A A D w A A A A W 0 N v b n R l b n R f V H l w Z X N d L n h t b F B L A Q I t A B Q A A g A I A G 5 O N F d 1 j i I W 2 g M A A B k a A A A T A A A A A A A A A A A A A A A A A N g B A A B G b 3 J t d W x h c y 9 T Z W N 0 a W 9 u M S 5 t U E s F B g A A A A A D A A M A w g A A A P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H A A A A A A A A q 0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v c H V s Y X R p b 2 5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z V D E 3 O j I 1 O j I 5 L j U 2 N z c z M T J a I i A v P j x F b n R y e S B U e X B l P S J G a W x s Q 2 9 s d W 1 u V H l w Z X M i I F Z h b H V l P S J z Q X d Z R E N R U T 0 i I C 8 + P E V u d H J 5 I F R 5 c G U 9 I k Z p b G x D b 2 x 1 b W 5 O Y W 1 l c y I g V m F s d W U 9 I n N b J n F 1 b 3 Q 7 U m F u a y Z x d W 9 0 O y w m c X V v d D t D b 3 V u d H J 5 I C h v c i B k Z X B l b m R l b n Q g d G V y c m l 0 b 3 J 5 K S Z x d W 9 0 O y w m c X V v d D t Q b 3 B 1 b G F 0 a W 9 u J n F 1 b 3 Q 7 L C Z x d W 9 0 O 0 R h d G U m c X V v d D s s J n F 1 b 3 Q 7 J S B v Z i B 3 b 3 J s Z C B c b n B v c H V s Y X R p b 2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J l Y 2 9 2 Z X J 5 V G F y Z 2 V 0 U 2 h l Z X Q i I F Z h b H V l P S J z U 2 h l Z X Q z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n M v Q X V 0 b 1 J l b W 9 2 Z W R D b 2 x 1 b W 5 z M S 5 7 U m F u a y w w f S Z x d W 9 0 O y w m c X V v d D t T Z W N 0 a W 9 u M S 9 Q b 3 B 1 b G F 0 a W 9 u c y 9 B d X R v U m V t b 3 Z l Z E N v b H V t b n M x L n t D b 3 V u d H J 5 I C h v c i B k Z X B l b m R l b n Q g d G V y c m l 0 b 3 J 5 K S w x f S Z x d W 9 0 O y w m c X V v d D t T Z W N 0 a W 9 u M S 9 Q b 3 B 1 b G F 0 a W 9 u c y 9 B d X R v U m V t b 3 Z l Z E N v b H V t b n M x L n t Q b 3 B 1 b G F 0 a W 9 u L D J 9 J n F 1 b 3 Q 7 L C Z x d W 9 0 O 1 N l Y 3 R p b 2 4 x L 1 B v c H V s Y X R p b 2 5 z L 0 F 1 d G 9 S Z W 1 v d m V k Q 2 9 s d W 1 u c z E u e 0 R h d G U s M 3 0 m c X V v d D s s J n F 1 b 3 Q 7 U 2 V j d G l v b j E v U G 9 w d W x h d G l v b n M v Q X V 0 b 1 J l b W 9 2 Z W R D b 2 x 1 b W 5 z M S 5 7 J S B v Z i B 3 b 3 J s Z C B c b n B v c H V s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w d W x h d G l v b n M v Q X V 0 b 1 J l b W 9 2 Z W R D b 2 x 1 b W 5 z M S 5 7 U m F u a y w w f S Z x d W 9 0 O y w m c X V v d D t T Z W N 0 a W 9 u M S 9 Q b 3 B 1 b G F 0 a W 9 u c y 9 B d X R v U m V t b 3 Z l Z E N v b H V t b n M x L n t D b 3 V u d H J 5 I C h v c i B k Z X B l b m R l b n Q g d G V y c m l 0 b 3 J 5 K S w x f S Z x d W 9 0 O y w m c X V v d D t T Z W N 0 a W 9 u M S 9 Q b 3 B 1 b G F 0 a W 9 u c y 9 B d X R v U m V t b 3 Z l Z E N v b H V t b n M x L n t Q b 3 B 1 b G F 0 a W 9 u L D J 9 J n F 1 b 3 Q 7 L C Z x d W 9 0 O 1 N l Y 3 R p b 2 4 x L 1 B v c H V s Y X R p b 2 5 z L 0 F 1 d G 9 S Z W 1 v d m V k Q 2 9 s d W 1 u c z E u e 0 R h d G U s M 3 0 m c X V v d D s s J n F 1 b 3 Q 7 U 2 V j d G l v b j E v U G 9 w d W x h d G l v b n M v Q X V 0 b 1 J l b W 9 2 Z W R D b 2 x 1 b W 5 z M S 5 7 J S B v Z i B 3 b 3 J s Z C B c b n B v c H V s Y X R p b 2 4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j a G F u Z 2 U l M j B y Y X R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z o z M z o w O C 4 5 O D k 2 N D E 4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G 8 m c X V v d D s s J n F 1 b 3 Q 7 Q m l k J n F 1 b 3 Q 7 L C Z x d W 9 0 O 0 F z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h h b m d l I H J h d G V z L 0 F 1 d G 9 S Z W 1 v d m V k Q 2 9 s d W 1 u c z E u e 0 Z y b 2 0 s M H 0 m c X V v d D s s J n F 1 b 3 Q 7 U 2 V j d G l v b j E v R X h j a G F u Z 2 U g c m F 0 Z X M v Q X V 0 b 1 J l b W 9 2 Z W R D b 2 x 1 b W 5 z M S 5 7 V G 8 s M X 0 m c X V v d D s s J n F 1 b 3 Q 7 U 2 V j d G l v b j E v R X h j a G F u Z 2 U g c m F 0 Z X M v Q X V 0 b 1 J l b W 9 2 Z W R D b 2 x 1 b W 5 z M S 5 7 Q m l k L D J 9 J n F 1 b 3 Q 7 L C Z x d W 9 0 O 1 N l Y 3 R p b 2 4 x L 0 V 4 Y 2 h h b m d l I H J h d G V z L 0 F 1 d G 9 S Z W 1 v d m V k Q 2 9 s d W 1 u c z E u e 0 F z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e G N o Y W 5 n Z S B y Y X R l c y 9 B d X R v U m V t b 3 Z l Z E N v b H V t b n M x L n t G c m 9 t L D B 9 J n F 1 b 3 Q 7 L C Z x d W 9 0 O 1 N l Y 3 R p b 2 4 x L 0 V 4 Y 2 h h b m d l I H J h d G V z L 0 F 1 d G 9 S Z W 1 v d m V k Q 2 9 s d W 1 u c z E u e 1 R v L D F 9 J n F 1 b 3 Q 7 L C Z x d W 9 0 O 1 N l Y 3 R p b 2 4 x L 0 V 4 Y 2 h h b m d l I H J h d G V z L 0 F 1 d G 9 S Z W 1 v d m V k Q 2 9 s d W 1 u c z E u e 0 J p Z C w y f S Z x d W 9 0 O y w m c X V v d D t T Z W N 0 a W 9 u M S 9 F e G N o Y W 5 n Z S B y Y X R l c y 9 B d X R v U m V t b 3 Z l Z E N v b H V t b n M x L n t B c 2 s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h c m U l M j B w c m l j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N U M T c 6 M z Y 6 M T E u M j M 5 M T U 1 N 1 o i I C 8 + P E V u d H J 5 I F R 5 c G U 9 I k Z p b G x D b 2 x 1 b W 5 U e X B l c y I g V m F s d W U 9 I n N C Z 1 l H Q l F V P S I g L z 4 8 R W 5 0 c n k g V H l w Z T 0 i R m l s b E N v b H V t b k 5 h b W V z I i B W Y W x 1 Z T 0 i c 1 s m c X V v d D t J b n Z l c 3 R t Z W 5 0 I G 5 h b W U m c X V v d D s s J n F 1 b 3 Q 7 Q 2 9 k Z S Z x d W 9 0 O y w m c X V v d D t Q c m l j Z S Z x d W 9 0 O y w m c X V v d D s l J n F 1 b 3 Q 7 L C Z x d W 9 0 O 0 N o Y W 5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Y i I C 8 + P E V u d H J 5 I F R 5 c G U 9 I l J l Y 2 9 2 Z X J 5 V G F y Z 2 V 0 U 2 h l Z X Q i I F Z h b H V l P S J z U 2 h l Z X Q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F y Z S B w c m l j Z X M v Q X V 0 b 1 J l b W 9 2 Z W R D b 2 x 1 b W 5 z M S 5 7 S W 5 2 Z X N 0 b W V u d C B u Y W 1 l L D B 9 J n F 1 b 3 Q 7 L C Z x d W 9 0 O 1 N l Y 3 R p b 2 4 x L 1 N o Y X J l I H B y a W N l c y 9 B d X R v U m V t b 3 Z l Z E N v b H V t b n M x L n t D b 2 R l L D F 9 J n F 1 b 3 Q 7 L C Z x d W 9 0 O 1 N l Y 3 R p b 2 4 x L 1 N o Y X J l I H B y a W N l c y 9 B d X R v U m V t b 3 Z l Z E N v b H V t b n M x L n t Q c m l j Z S w y f S Z x d W 9 0 O y w m c X V v d D t T Z W N 0 a W 9 u M S 9 T a G F y Z S B w c m l j Z X M v Q X V 0 b 1 J l b W 9 2 Z W R D b 2 x 1 b W 5 z M S 5 7 J S w z f S Z x d W 9 0 O y w m c X V v d D t T Z W N 0 a W 9 u M S 9 T a G F y Z S B w c m l j Z X M v Q X V 0 b 1 J l b W 9 2 Z W R D b 2 x 1 b W 5 z M S 5 7 Q 2 h h b m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Y X J l I H B y a W N l c y 9 B d X R v U m V t b 3 Z l Z E N v b H V t b n M x L n t J b n Z l c 3 R t Z W 5 0 I G 5 h b W U s M H 0 m c X V v d D s s J n F 1 b 3 Q 7 U 2 V j d G l v b j E v U 2 h h c m U g c H J p Y 2 V z L 0 F 1 d G 9 S Z W 1 v d m V k Q 2 9 s d W 1 u c z E u e 0 N v Z G U s M X 0 m c X V v d D s s J n F 1 b 3 Q 7 U 2 V j d G l v b j E v U 2 h h c m U g c H J p Y 2 V z L 0 F 1 d G 9 S Z W 1 v d m V k Q 2 9 s d W 1 u c z E u e 1 B y a W N l L D J 9 J n F 1 b 3 Q 7 L C Z x d W 9 0 O 1 N l Y 3 R p b 2 4 x L 1 N o Y X J l I H B y a W N l c y 9 B d X R v U m V t b 3 Z l Z E N v b H V t b n M x L n s l L D N 9 J n F 1 b 3 Q 7 L C Z x d W 9 0 O 1 N l Y 3 R p b 2 4 x L 1 N o Y X J l I H B y a W N l c y 9 B d X R v U m V t b 3 Z l Z E N v b H V t b n M x L n t D a G F u Z 2 U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j a G F u Z 2 U l M j B y Y X R l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z o 1 M z o z N y 4 w M j I x M T E 4 W i I g L z 4 8 R W 5 0 c n k g V H l w Z T 0 i R m l s b E N v b H V t b l R 5 c G V z I i B W Y W x 1 Z T 0 i c 0 J n W U R B d 1 U 9 I i A v P j x F b n R y e S B U e X B l P S J G a W x s Q 2 9 s d W 1 u T m F t Z X M i I F Z h b H V l P S J z W y Z x d W 9 0 O 0 Z y b 2 0 m c X V v d D s s J n F 1 b 3 Q 7 V G 8 m c X V v d D s s J n F 1 b 3 Q 7 Q m l k L j E m c X V v d D s s J n F 1 b 3 Q 7 R 0 J Q I E V 4 Y 2 h h b m d l I H J h d G U m c X V v d D s s J n F 1 b 3 Q 7 Q X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j a G F u Z 2 U g c m F 0 Z X M g K D I p L 0 F 1 d G 9 S Z W 1 v d m V k Q 2 9 s d W 1 u c z E u e 0 Z y b 2 0 s M H 0 m c X V v d D s s J n F 1 b 3 Q 7 U 2 V j d G l v b j E v R X h j a G F u Z 2 U g c m F 0 Z X M g K D I p L 0 F 1 d G 9 S Z W 1 v d m V k Q 2 9 s d W 1 u c z E u e 1 R v L D F 9 J n F 1 b 3 Q 7 L C Z x d W 9 0 O 1 N l Y 3 R p b 2 4 x L 0 V 4 Y 2 h h b m d l I H J h d G V z I C g y K S 9 B d X R v U m V t b 3 Z l Z E N v b H V t b n M x L n t C a W Q u M S w y f S Z x d W 9 0 O y w m c X V v d D t T Z W N 0 a W 9 u M S 9 F e G N o Y W 5 n Z S B y Y X R l c y A o M i k v Q X V 0 b 1 J l b W 9 2 Z W R D b 2 x 1 b W 5 z M S 5 7 R 0 J Q I E V 4 Y 2 h h b m d l I H J h d G U s M 3 0 m c X V v d D s s J n F 1 b 3 Q 7 U 2 V j d G l v b j E v R X h j a G F u Z 2 U g c m F 0 Z X M g K D I p L 0 F 1 d G 9 S Z W 1 v d m V k Q 2 9 s d W 1 u c z E u e 0 F z a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G N o Y W 5 n Z S B y Y X R l c y A o M i k v Q X V 0 b 1 J l b W 9 2 Z W R D b 2 x 1 b W 5 z M S 5 7 R n J v b S w w f S Z x d W 9 0 O y w m c X V v d D t T Z W N 0 a W 9 u M S 9 F e G N o Y W 5 n Z S B y Y X R l c y A o M i k v Q X V 0 b 1 J l b W 9 2 Z W R D b 2 x 1 b W 5 z M S 5 7 V G 8 s M X 0 m c X V v d D s s J n F 1 b 3 Q 7 U 2 V j d G l v b j E v R X h j a G F u Z 2 U g c m F 0 Z X M g K D I p L 0 F 1 d G 9 S Z W 1 v d m V k Q 2 9 s d W 1 u c z E u e 0 J p Z C 4 x L D J 9 J n F 1 b 3 Q 7 L C Z x d W 9 0 O 1 N l Y 3 R p b 2 4 x L 0 V 4 Y 2 h h b m d l I H J h d G V z I C g y K S 9 B d X R v U m V t b 3 Z l Z E N v b H V t b n M x L n t H Q l A g R X h j a G F u Z 2 U g c m F 0 Z S w z f S Z x d W 9 0 O y w m c X V v d D t T Z W N 0 a W 9 u M S 9 F e G N o Y W 5 n Z S B y Y X R l c y A o M i k v Q X V 0 b 1 J l b W 9 2 Z W R D b 2 x 1 b W 5 z M S 5 7 Q X N r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Y X J l J T I w c H J p Y 2 V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z V D E 4 O j I z O j E 0 L j M 1 N T U z N D h a I i A v P j x F b n R y e S B U e X B l P S J G a W x s Q 2 9 s d W 1 u V H l w Z X M i I F Z h b H V l P S J z Q m d Z R 0 J R V T 0 i I C 8 + P E V u d H J 5 I F R 5 c G U 9 I k Z p b G x D b 2 x 1 b W 5 O Y W 1 l c y I g V m F s d W U 9 I n N b J n F 1 b 3 Q 7 S W 5 2 Z X N 0 b W V u d C B u Y W 1 l J n F 1 b 3 Q 7 L C Z x d W 9 0 O 0 N v Z G U m c X V v d D s s J n F 1 b 3 Q 7 U H J p Y 2 U m c X V v d D s s J n F 1 b 3 Q 7 J S Z x d W 9 0 O y w m c X V v d D t D a G F u Z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2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h c m U g c H J p Y 2 V z I C g y K S 9 B d X R v U m V t b 3 Z l Z E N v b H V t b n M x L n t J b n Z l c 3 R t Z W 5 0 I G 5 h b W U s M H 0 m c X V v d D s s J n F 1 b 3 Q 7 U 2 V j d G l v b j E v U 2 h h c m U g c H J p Y 2 V z I C g y K S 9 B d X R v U m V t b 3 Z l Z E N v b H V t b n M x L n t D b 2 R l L D F 9 J n F 1 b 3 Q 7 L C Z x d W 9 0 O 1 N l Y 3 R p b 2 4 x L 1 N o Y X J l I H B y a W N l c y A o M i k v Q X V 0 b 1 J l b W 9 2 Z W R D b 2 x 1 b W 5 z M S 5 7 U H J p Y 2 U s M n 0 m c X V v d D s s J n F 1 b 3 Q 7 U 2 V j d G l v b j E v U 2 h h c m U g c H J p Y 2 V z I C g y K S 9 B d X R v U m V t b 3 Z l Z E N v b H V t b n M x L n s l L D N 9 J n F 1 b 3 Q 7 L C Z x d W 9 0 O 1 N l Y 3 R p b 2 4 x L 1 N o Y X J l I H B y a W N l c y A o M i k v Q X V 0 b 1 J l b W 9 2 Z W R D b 2 x 1 b W 5 z M S 5 7 Q 2 h h b m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Y X J l I H B y a W N l c y A o M i k v Q X V 0 b 1 J l b W 9 2 Z W R D b 2 x 1 b W 5 z M S 5 7 S W 5 2 Z X N 0 b W V u d C B u Y W 1 l L D B 9 J n F 1 b 3 Q 7 L C Z x d W 9 0 O 1 N l Y 3 R p b 2 4 x L 1 N o Y X J l I H B y a W N l c y A o M i k v Q X V 0 b 1 J l b W 9 2 Z W R D b 2 x 1 b W 5 z M S 5 7 Q 2 9 k Z S w x f S Z x d W 9 0 O y w m c X V v d D t T Z W N 0 a W 9 u M S 9 T a G F y Z S B w c m l j Z X M g K D I p L 0 F 1 d G 9 S Z W 1 v d m V k Q 2 9 s d W 1 u c z E u e 1 B y a W N l L D J 9 J n F 1 b 3 Q 7 L C Z x d W 9 0 O 1 N l Y 3 R p b 2 4 x L 1 N o Y X J l I H B y a W N l c y A o M i k v Q X V 0 b 1 J l b W 9 2 Z W R D b 2 x 1 b W 5 z M S 5 7 J S w z f S Z x d W 9 0 O y w m c X V v d D t T Z W N 0 a W 9 u M S 9 T a G F y Z S B w c m l j Z X M g K D I p L 0 F 1 d G 9 S Z W 1 v d m V k Q 2 9 s d W 1 u c z E u e 0 N o Y W 5 n Z S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B 1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Q b 3 B 1 b G F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R X h j a G F u Z 2 U l M j B y Y X R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N o Y X J l J T I w c H J p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0 V 4 Y 2 h h b m d l J T I w c m F 0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T a G F y Z S U y M H B y a W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0 Z p b H R l c m V k J T I w U m 9 3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o 3 Q N C p 6 r U K j Y n + t x G A C + g A A A A A C A A A A A A A Q Z g A A A A E A A C A A A A D V Y q 9 c 0 n h O 9 L Y g T 5 5 T H m C G q s 6 l y R c U S X E z m Z 3 x H + x j I g A A A A A O g A A A A A I A A C A A A A B 8 B B b b 8 6 z w t E h 0 R 3 E 6 r g G 4 R H X T D d 6 o W 8 J K K B 8 2 9 S V c p 1 A A A A A C k s s Y I w H f Z E q Q 6 B n t Q A I x g l d Z 5 6 H x U r D / k o x y k B 6 I w 8 Q 3 c 3 5 L x / s m F u 3 A 0 2 H 5 V m M t Z I f q S i r o 7 D g U / P g w H V o l R G B 8 I y 7 D J m x X H 5 A V C 1 J f W k A A A A B t 2 W V u u r l S N b s 6 B y i Z / M M S C 0 H e R H N o 8 S m m f Z 5 d N y I e k j 7 d d 8 5 B p S Q T 2 k L Q z b Q M k 3 X h X Y a B 3 1 0 N V U C 8 e c J c y G X v < / D a t a M a s h u p > 
</file>

<file path=customXml/itemProps1.xml><?xml version="1.0" encoding="utf-8"?>
<ds:datastoreItem xmlns:ds="http://schemas.openxmlformats.org/officeDocument/2006/customXml" ds:itemID="{779A8C96-3756-4B61-93FE-F9AC382FA3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Vedaxi Godavale</dc:creator>
  <cp:lastModifiedBy>Rahul Ameta</cp:lastModifiedBy>
  <dcterms:created xsi:type="dcterms:W3CDTF">2023-08-09T03:52:45Z</dcterms:created>
  <dcterms:modified xsi:type="dcterms:W3CDTF">2024-06-15T09:53:16Z</dcterms:modified>
</cp:coreProperties>
</file>