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Documentos\DESPACHO ACTUALIZADO\Tony\2024\PAQUETE FISCAL 2024\PAQUETE FISCAL 2024\"/>
    </mc:Choice>
  </mc:AlternateContent>
  <xr:revisionPtr revIDLastSave="0" documentId="13_ncr:1_{BE8AC062-9F91-4D45-9DC3-4744BA21968A}" xr6:coauthVersionLast="47" xr6:coauthVersionMax="47" xr10:uidLastSave="{00000000-0000-0000-0000-000000000000}"/>
  <workbookProtection workbookAlgorithmName="SHA-512" workbookHashValue="3mJdpOgj/e5TFsxxX557u9hfRyTuKMK39W3n2HVPRl77xAoYIY9lHgzkdxppsMoKEokHVmwknTrh5SIvOAhwkg==" workbookSaltValue="tx5kTKHI7hSXAr1oiwTdPw==" workbookSpinCount="100000" lockStructure="1"/>
  <bookViews>
    <workbookView xWindow="-120" yWindow="-120" windowWidth="29040" windowHeight="15840" xr2:uid="{78CFF040-D397-4554-A51E-55E9E7016CC3}"/>
  </bookViews>
  <sheets>
    <sheet name="AGUINALDO 2023" sheetId="1" r:id="rId1"/>
    <sheet name="paquetefiscal@gmail.com" sheetId="2" r:id="rId2"/>
  </sheets>
  <definedNames>
    <definedName name="t_isrm21">'AGUINALDO 2023'!$D$76:$G$86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9" i="1"/>
  <c r="N8" i="1"/>
  <c r="R8" i="1"/>
  <c r="AD8" i="1" s="1"/>
  <c r="R9" i="1"/>
  <c r="AD9" i="1" s="1"/>
  <c r="R10" i="1"/>
  <c r="R11" i="1"/>
  <c r="AD11" i="1" s="1"/>
  <c r="R12" i="1"/>
  <c r="AD12" i="1" s="1"/>
  <c r="R13" i="1"/>
  <c r="AN13" i="1" s="1"/>
  <c r="R14" i="1"/>
  <c r="AN14" i="1" s="1"/>
  <c r="R15" i="1"/>
  <c r="AN15" i="1" s="1"/>
  <c r="R16" i="1"/>
  <c r="AN16" i="1" s="1"/>
  <c r="R17" i="1"/>
  <c r="AN17" i="1" s="1"/>
  <c r="R18" i="1"/>
  <c r="AN18" i="1" s="1"/>
  <c r="R19" i="1"/>
  <c r="AD19" i="1" s="1"/>
  <c r="R20" i="1"/>
  <c r="AD20" i="1" s="1"/>
  <c r="R21" i="1"/>
  <c r="AN21" i="1" s="1"/>
  <c r="R22" i="1"/>
  <c r="AN22" i="1" s="1"/>
  <c r="R23" i="1"/>
  <c r="AN23" i="1" s="1"/>
  <c r="R24" i="1"/>
  <c r="AN24" i="1" s="1"/>
  <c r="R25" i="1"/>
  <c r="AN25" i="1" s="1"/>
  <c r="R26" i="1"/>
  <c r="AD26" i="1" s="1"/>
  <c r="R27" i="1"/>
  <c r="AD27" i="1" s="1"/>
  <c r="R28" i="1"/>
  <c r="AN28" i="1" s="1"/>
  <c r="R29" i="1"/>
  <c r="AN29" i="1" s="1"/>
  <c r="R30" i="1"/>
  <c r="AN30" i="1" s="1"/>
  <c r="R31" i="1"/>
  <c r="AN31" i="1" s="1"/>
  <c r="R32" i="1"/>
  <c r="AN32" i="1" s="1"/>
  <c r="R33" i="1"/>
  <c r="AN33" i="1" s="1"/>
  <c r="R34" i="1"/>
  <c r="AN34" i="1" s="1"/>
  <c r="R35" i="1"/>
  <c r="AD35" i="1" s="1"/>
  <c r="R36" i="1"/>
  <c r="AN36" i="1" s="1"/>
  <c r="R37" i="1"/>
  <c r="AN37" i="1" s="1"/>
  <c r="R38" i="1"/>
  <c r="AN38" i="1" s="1"/>
  <c r="R39" i="1"/>
  <c r="AD39" i="1" s="1"/>
  <c r="R40" i="1"/>
  <c r="AN40" i="1" s="1"/>
  <c r="R41" i="1"/>
  <c r="AN41" i="1" s="1"/>
  <c r="R42" i="1"/>
  <c r="AN42" i="1" s="1"/>
  <c r="R43" i="1"/>
  <c r="AD43" i="1" s="1"/>
  <c r="R44" i="1"/>
  <c r="AN44" i="1" s="1"/>
  <c r="R45" i="1"/>
  <c r="AN45" i="1" s="1"/>
  <c r="R46" i="1"/>
  <c r="AN46" i="1" s="1"/>
  <c r="R47" i="1"/>
  <c r="AN47" i="1" s="1"/>
  <c r="R48" i="1"/>
  <c r="AN48" i="1" s="1"/>
  <c r="R49" i="1"/>
  <c r="AN49" i="1" s="1"/>
  <c r="R50" i="1"/>
  <c r="AN50" i="1" s="1"/>
  <c r="R51" i="1"/>
  <c r="AN51" i="1" s="1"/>
  <c r="R52" i="1"/>
  <c r="AN52" i="1" s="1"/>
  <c r="R53" i="1"/>
  <c r="AN53" i="1" s="1"/>
  <c r="R54" i="1"/>
  <c r="AN54" i="1" s="1"/>
  <c r="R55" i="1"/>
  <c r="AN55" i="1" s="1"/>
  <c r="R56" i="1"/>
  <c r="AN56" i="1" s="1"/>
  <c r="R57" i="1"/>
  <c r="AN57" i="1" s="1"/>
  <c r="R58" i="1"/>
  <c r="AN58" i="1" s="1"/>
  <c r="R59" i="1"/>
  <c r="AN59" i="1" s="1"/>
  <c r="R60" i="1"/>
  <c r="AN60" i="1" s="1"/>
  <c r="G8" i="1"/>
  <c r="I8" i="1" s="1"/>
  <c r="K8" i="1" s="1"/>
  <c r="H62" i="1"/>
  <c r="E62" i="1"/>
  <c r="D62" i="1"/>
  <c r="G60" i="1"/>
  <c r="I60" i="1" s="1"/>
  <c r="K60" i="1" s="1"/>
  <c r="M60" i="1" s="1"/>
  <c r="AO60" i="1" s="1"/>
  <c r="G59" i="1"/>
  <c r="I59" i="1" s="1"/>
  <c r="K59" i="1" s="1"/>
  <c r="M59" i="1" s="1"/>
  <c r="G58" i="1"/>
  <c r="I58" i="1" s="1"/>
  <c r="K58" i="1" s="1"/>
  <c r="M58" i="1" s="1"/>
  <c r="AO58" i="1" s="1"/>
  <c r="G57" i="1"/>
  <c r="I57" i="1" s="1"/>
  <c r="K57" i="1" s="1"/>
  <c r="M57" i="1" s="1"/>
  <c r="G56" i="1"/>
  <c r="I56" i="1" s="1"/>
  <c r="K56" i="1" s="1"/>
  <c r="M56" i="1" s="1"/>
  <c r="G55" i="1"/>
  <c r="I55" i="1" s="1"/>
  <c r="K55" i="1" s="1"/>
  <c r="M55" i="1" s="1"/>
  <c r="G54" i="1"/>
  <c r="I54" i="1" s="1"/>
  <c r="K54" i="1" s="1"/>
  <c r="M54" i="1" s="1"/>
  <c r="AD53" i="1"/>
  <c r="G53" i="1"/>
  <c r="I53" i="1" s="1"/>
  <c r="K53" i="1" s="1"/>
  <c r="M53" i="1" s="1"/>
  <c r="G52" i="1"/>
  <c r="I52" i="1" s="1"/>
  <c r="K52" i="1" s="1"/>
  <c r="M52" i="1" s="1"/>
  <c r="AO52" i="1" s="1"/>
  <c r="G51" i="1"/>
  <c r="I51" i="1" s="1"/>
  <c r="K51" i="1" s="1"/>
  <c r="M51" i="1" s="1"/>
  <c r="G50" i="1"/>
  <c r="I50" i="1" s="1"/>
  <c r="K50" i="1" s="1"/>
  <c r="M50" i="1" s="1"/>
  <c r="G49" i="1"/>
  <c r="I49" i="1" s="1"/>
  <c r="K49" i="1" s="1"/>
  <c r="M49" i="1" s="1"/>
  <c r="G48" i="1"/>
  <c r="I48" i="1" s="1"/>
  <c r="K48" i="1" s="1"/>
  <c r="M48" i="1" s="1"/>
  <c r="G47" i="1"/>
  <c r="I47" i="1" s="1"/>
  <c r="K47" i="1" s="1"/>
  <c r="M47" i="1" s="1"/>
  <c r="G46" i="1"/>
  <c r="I46" i="1" s="1"/>
  <c r="K46" i="1" s="1"/>
  <c r="M46" i="1" s="1"/>
  <c r="G45" i="1"/>
  <c r="I45" i="1" s="1"/>
  <c r="K45" i="1" s="1"/>
  <c r="M45" i="1" s="1"/>
  <c r="G44" i="1"/>
  <c r="I44" i="1" s="1"/>
  <c r="K44" i="1" s="1"/>
  <c r="M44" i="1" s="1"/>
  <c r="G43" i="1"/>
  <c r="I43" i="1" s="1"/>
  <c r="K43" i="1" s="1"/>
  <c r="M43" i="1" s="1"/>
  <c r="G42" i="1"/>
  <c r="I42" i="1" s="1"/>
  <c r="K42" i="1" s="1"/>
  <c r="M42" i="1" s="1"/>
  <c r="AO42" i="1" s="1"/>
  <c r="G41" i="1"/>
  <c r="I41" i="1" s="1"/>
  <c r="K41" i="1" s="1"/>
  <c r="M41" i="1" s="1"/>
  <c r="G40" i="1"/>
  <c r="I40" i="1" s="1"/>
  <c r="K40" i="1" s="1"/>
  <c r="M40" i="1" s="1"/>
  <c r="G39" i="1"/>
  <c r="I39" i="1" s="1"/>
  <c r="K39" i="1" s="1"/>
  <c r="M39" i="1" s="1"/>
  <c r="G38" i="1"/>
  <c r="I38" i="1" s="1"/>
  <c r="K38" i="1" s="1"/>
  <c r="M38" i="1" s="1"/>
  <c r="AD37" i="1"/>
  <c r="G37" i="1"/>
  <c r="I37" i="1" s="1"/>
  <c r="K37" i="1" s="1"/>
  <c r="M37" i="1" s="1"/>
  <c r="AO37" i="1" s="1"/>
  <c r="G36" i="1"/>
  <c r="I36" i="1" s="1"/>
  <c r="K36" i="1" s="1"/>
  <c r="M36" i="1" s="1"/>
  <c r="G35" i="1"/>
  <c r="I35" i="1" s="1"/>
  <c r="K35" i="1" s="1"/>
  <c r="M35" i="1" s="1"/>
  <c r="AO35" i="1" s="1"/>
  <c r="G34" i="1"/>
  <c r="I34" i="1" s="1"/>
  <c r="K34" i="1" s="1"/>
  <c r="M34" i="1" s="1"/>
  <c r="G33" i="1"/>
  <c r="I33" i="1" s="1"/>
  <c r="K33" i="1" s="1"/>
  <c r="M33" i="1" s="1"/>
  <c r="G32" i="1"/>
  <c r="I32" i="1" s="1"/>
  <c r="K32" i="1" s="1"/>
  <c r="M32" i="1" s="1"/>
  <c r="G31" i="1"/>
  <c r="I31" i="1" s="1"/>
  <c r="K31" i="1" s="1"/>
  <c r="M31" i="1" s="1"/>
  <c r="G30" i="1"/>
  <c r="I30" i="1" s="1"/>
  <c r="K30" i="1" s="1"/>
  <c r="M30" i="1" s="1"/>
  <c r="G29" i="1"/>
  <c r="I29" i="1" s="1"/>
  <c r="K29" i="1" s="1"/>
  <c r="M29" i="1" s="1"/>
  <c r="G28" i="1"/>
  <c r="I28" i="1" s="1"/>
  <c r="K28" i="1" s="1"/>
  <c r="M28" i="1" s="1"/>
  <c r="G27" i="1"/>
  <c r="I27" i="1" s="1"/>
  <c r="K27" i="1" s="1"/>
  <c r="M27" i="1" s="1"/>
  <c r="G26" i="1"/>
  <c r="I26" i="1" s="1"/>
  <c r="K26" i="1" s="1"/>
  <c r="M26" i="1" s="1"/>
  <c r="G25" i="1"/>
  <c r="I25" i="1" s="1"/>
  <c r="K25" i="1" s="1"/>
  <c r="M25" i="1" s="1"/>
  <c r="G24" i="1"/>
  <c r="I24" i="1" s="1"/>
  <c r="K24" i="1" s="1"/>
  <c r="M24" i="1" s="1"/>
  <c r="G23" i="1"/>
  <c r="I23" i="1" s="1"/>
  <c r="K23" i="1" s="1"/>
  <c r="M23" i="1" s="1"/>
  <c r="G22" i="1"/>
  <c r="I22" i="1" s="1"/>
  <c r="K22" i="1" s="1"/>
  <c r="M22" i="1" s="1"/>
  <c r="G21" i="1"/>
  <c r="I21" i="1" s="1"/>
  <c r="K21" i="1" s="1"/>
  <c r="M21" i="1" s="1"/>
  <c r="G20" i="1"/>
  <c r="I20" i="1" s="1"/>
  <c r="K20" i="1" s="1"/>
  <c r="M20" i="1" s="1"/>
  <c r="G19" i="1"/>
  <c r="I19" i="1" s="1"/>
  <c r="K19" i="1" s="1"/>
  <c r="M19" i="1" s="1"/>
  <c r="AO19" i="1" s="1"/>
  <c r="AD18" i="1"/>
  <c r="G18" i="1"/>
  <c r="I18" i="1" s="1"/>
  <c r="K18" i="1" s="1"/>
  <c r="M18" i="1" s="1"/>
  <c r="G17" i="1"/>
  <c r="I17" i="1" s="1"/>
  <c r="K17" i="1" s="1"/>
  <c r="M17" i="1" s="1"/>
  <c r="AO17" i="1" s="1"/>
  <c r="G16" i="1"/>
  <c r="I16" i="1" s="1"/>
  <c r="K16" i="1" s="1"/>
  <c r="M16" i="1" s="1"/>
  <c r="G15" i="1"/>
  <c r="I15" i="1" s="1"/>
  <c r="K15" i="1" s="1"/>
  <c r="M15" i="1" s="1"/>
  <c r="AO15" i="1" s="1"/>
  <c r="G14" i="1"/>
  <c r="I14" i="1" s="1"/>
  <c r="K14" i="1" s="1"/>
  <c r="M14" i="1" s="1"/>
  <c r="AD13" i="1"/>
  <c r="G13" i="1"/>
  <c r="I13" i="1" s="1"/>
  <c r="K13" i="1" s="1"/>
  <c r="M13" i="1" s="1"/>
  <c r="G12" i="1"/>
  <c r="I12" i="1" s="1"/>
  <c r="K12" i="1" s="1"/>
  <c r="M12" i="1" s="1"/>
  <c r="G11" i="1"/>
  <c r="I11" i="1" s="1"/>
  <c r="K11" i="1" s="1"/>
  <c r="M11" i="1" s="1"/>
  <c r="AN10" i="1"/>
  <c r="AD10" i="1"/>
  <c r="G10" i="1"/>
  <c r="I10" i="1" s="1"/>
  <c r="K10" i="1" s="1"/>
  <c r="M10" i="1" s="1"/>
  <c r="G9" i="1"/>
  <c r="I9" i="1" s="1"/>
  <c r="K9" i="1" s="1"/>
  <c r="M9" i="1" s="1"/>
  <c r="O60" i="1" l="1"/>
  <c r="AD42" i="1"/>
  <c r="AD29" i="1"/>
  <c r="AN27" i="1"/>
  <c r="AN26" i="1"/>
  <c r="AN20" i="1"/>
  <c r="AN19" i="1"/>
  <c r="O19" i="1"/>
  <c r="AD14" i="1"/>
  <c r="AN12" i="1"/>
  <c r="AN11" i="1"/>
  <c r="AN9" i="1"/>
  <c r="AD21" i="1"/>
  <c r="AD45" i="1"/>
  <c r="AD28" i="1"/>
  <c r="AD40" i="1"/>
  <c r="AD36" i="1"/>
  <c r="AD34" i="1"/>
  <c r="AD50" i="1"/>
  <c r="AD58" i="1"/>
  <c r="AD56" i="1"/>
  <c r="AD24" i="1"/>
  <c r="AD32" i="1"/>
  <c r="AD16" i="1"/>
  <c r="AD48" i="1"/>
  <c r="AD44" i="1"/>
  <c r="AD54" i="1"/>
  <c r="AD46" i="1"/>
  <c r="AD60" i="1"/>
  <c r="AD23" i="1"/>
  <c r="AD38" i="1"/>
  <c r="AD52" i="1"/>
  <c r="AD15" i="1"/>
  <c r="AD22" i="1"/>
  <c r="AD30" i="1"/>
  <c r="AD31" i="1"/>
  <c r="AN39" i="1"/>
  <c r="AN43" i="1"/>
  <c r="AD47" i="1"/>
  <c r="AD55" i="1"/>
  <c r="AN35" i="1"/>
  <c r="AN8" i="1"/>
  <c r="AD51" i="1"/>
  <c r="AD59" i="1"/>
  <c r="R62" i="1"/>
  <c r="AD17" i="1"/>
  <c r="AD25" i="1"/>
  <c r="AD33" i="1"/>
  <c r="AD41" i="1"/>
  <c r="AD49" i="1"/>
  <c r="AD57" i="1"/>
  <c r="O15" i="1"/>
  <c r="O37" i="1"/>
  <c r="O40" i="1"/>
  <c r="Q40" i="1" s="1"/>
  <c r="O48" i="1"/>
  <c r="Q48" i="1" s="1"/>
  <c r="O56" i="1"/>
  <c r="Q56" i="1" s="1"/>
  <c r="O52" i="1"/>
  <c r="O12" i="1"/>
  <c r="Q12" i="1" s="1"/>
  <c r="O35" i="1"/>
  <c r="O58" i="1"/>
  <c r="O42" i="1"/>
  <c r="O17" i="1"/>
  <c r="AP35" i="1"/>
  <c r="AP42" i="1"/>
  <c r="AP58" i="1"/>
  <c r="AP15" i="1"/>
  <c r="AP17" i="1"/>
  <c r="AP19" i="1"/>
  <c r="AP37" i="1"/>
  <c r="AO26" i="1"/>
  <c r="AP26" i="1" s="1"/>
  <c r="O26" i="1"/>
  <c r="Q26" i="1" s="1"/>
  <c r="AO18" i="1"/>
  <c r="AP18" i="1" s="1"/>
  <c r="O18" i="1"/>
  <c r="AO34" i="1"/>
  <c r="AP34" i="1" s="1"/>
  <c r="O34" i="1"/>
  <c r="Q34" i="1" s="1"/>
  <c r="AO59" i="1"/>
  <c r="AP59" i="1" s="1"/>
  <c r="O59" i="1"/>
  <c r="Q59" i="1" s="1"/>
  <c r="AO50" i="1"/>
  <c r="AP50" i="1" s="1"/>
  <c r="O50" i="1"/>
  <c r="O20" i="1"/>
  <c r="AO20" i="1"/>
  <c r="O10" i="1"/>
  <c r="AO10" i="1"/>
  <c r="AP10" i="1" s="1"/>
  <c r="O14" i="1"/>
  <c r="AO14" i="1"/>
  <c r="AP14" i="1" s="1"/>
  <c r="O9" i="1"/>
  <c r="AO9" i="1"/>
  <c r="AP9" i="1" s="1"/>
  <c r="AO11" i="1"/>
  <c r="AP11" i="1" s="1"/>
  <c r="O11" i="1"/>
  <c r="AO23" i="1"/>
  <c r="AP23" i="1" s="1"/>
  <c r="O16" i="1"/>
  <c r="O23" i="1"/>
  <c r="O29" i="1"/>
  <c r="AO29" i="1"/>
  <c r="AP29" i="1" s="1"/>
  <c r="O32" i="1"/>
  <c r="AO32" i="1"/>
  <c r="AP32" i="1" s="1"/>
  <c r="O21" i="1"/>
  <c r="AO21" i="1"/>
  <c r="AP21" i="1" s="1"/>
  <c r="O24" i="1"/>
  <c r="AO24" i="1"/>
  <c r="AP24" i="1" s="1"/>
  <c r="K62" i="1"/>
  <c r="M8" i="1"/>
  <c r="AO13" i="1"/>
  <c r="AP13" i="1" s="1"/>
  <c r="AO16" i="1"/>
  <c r="AP16" i="1" s="1"/>
  <c r="O28" i="1"/>
  <c r="AO31" i="1"/>
  <c r="AP31" i="1" s="1"/>
  <c r="O31" i="1"/>
  <c r="AO25" i="1"/>
  <c r="AP25" i="1" s="1"/>
  <c r="O27" i="1"/>
  <c r="AO27" i="1"/>
  <c r="AP27" i="1" s="1"/>
  <c r="O33" i="1"/>
  <c r="AO33" i="1"/>
  <c r="AP33" i="1" s="1"/>
  <c r="O13" i="1"/>
  <c r="O25" i="1"/>
  <c r="O22" i="1"/>
  <c r="AO22" i="1"/>
  <c r="AP22" i="1" s="1"/>
  <c r="AO12" i="1"/>
  <c r="AP12" i="1" s="1"/>
  <c r="O36" i="1"/>
  <c r="AO36" i="1"/>
  <c r="AP36" i="1" s="1"/>
  <c r="AO28" i="1"/>
  <c r="AP28" i="1" s="1"/>
  <c r="O45" i="1"/>
  <c r="AO45" i="1"/>
  <c r="AP45" i="1" s="1"/>
  <c r="O46" i="1"/>
  <c r="AO46" i="1"/>
  <c r="AP46" i="1" s="1"/>
  <c r="AO47" i="1"/>
  <c r="AP47" i="1" s="1"/>
  <c r="O47" i="1"/>
  <c r="AO30" i="1"/>
  <c r="AP30" i="1" s="1"/>
  <c r="O44" i="1"/>
  <c r="O38" i="1"/>
  <c r="AO38" i="1"/>
  <c r="AP38" i="1" s="1"/>
  <c r="O30" i="1"/>
  <c r="AO39" i="1"/>
  <c r="O39" i="1"/>
  <c r="O53" i="1"/>
  <c r="AO53" i="1"/>
  <c r="AP53" i="1" s="1"/>
  <c r="O54" i="1"/>
  <c r="AO54" i="1"/>
  <c r="AP54" i="1" s="1"/>
  <c r="AO55" i="1"/>
  <c r="AP55" i="1" s="1"/>
  <c r="O55" i="1"/>
  <c r="AO44" i="1"/>
  <c r="AP44" i="1" s="1"/>
  <c r="O51" i="1"/>
  <c r="AO51" i="1"/>
  <c r="AP51" i="1" s="1"/>
  <c r="AO41" i="1"/>
  <c r="AP41" i="1" s="1"/>
  <c r="AO49" i="1"/>
  <c r="AP49" i="1" s="1"/>
  <c r="AP52" i="1"/>
  <c r="AO57" i="1"/>
  <c r="AP57" i="1" s="1"/>
  <c r="AP60" i="1"/>
  <c r="O41" i="1"/>
  <c r="AO43" i="1"/>
  <c r="AP43" i="1" s="1"/>
  <c r="O49" i="1"/>
  <c r="O57" i="1"/>
  <c r="AO40" i="1"/>
  <c r="AP40" i="1" s="1"/>
  <c r="AO48" i="1"/>
  <c r="AP48" i="1" s="1"/>
  <c r="AO56" i="1"/>
  <c r="AP56" i="1" s="1"/>
  <c r="O43" i="1"/>
  <c r="AP20" i="1" l="1"/>
  <c r="AN62" i="1"/>
  <c r="AP39" i="1"/>
  <c r="Q23" i="1"/>
  <c r="Q25" i="1"/>
  <c r="Q60" i="1"/>
  <c r="Q46" i="1"/>
  <c r="Q36" i="1"/>
  <c r="Q21" i="1"/>
  <c r="Q15" i="1"/>
  <c r="Q51" i="1"/>
  <c r="Q24" i="1"/>
  <c r="Q38" i="1"/>
  <c r="Q57" i="1"/>
  <c r="Q54" i="1"/>
  <c r="Q19" i="1"/>
  <c r="Q27" i="1"/>
  <c r="Q49" i="1"/>
  <c r="Q39" i="1"/>
  <c r="Q45" i="1"/>
  <c r="Q20" i="1"/>
  <c r="Q43" i="1"/>
  <c r="Q31" i="1"/>
  <c r="Q29" i="1"/>
  <c r="Q55" i="1"/>
  <c r="Q52" i="1"/>
  <c r="Q13" i="1"/>
  <c r="Q17" i="1"/>
  <c r="Q9" i="1"/>
  <c r="Q42" i="1"/>
  <c r="AA59" i="1"/>
  <c r="AB59" i="1" s="1"/>
  <c r="AC59" i="1" s="1"/>
  <c r="AE59" i="1" s="1"/>
  <c r="AF59" i="1" s="1"/>
  <c r="AG59" i="1" s="1"/>
  <c r="AJ59" i="1" s="1"/>
  <c r="S59" i="1"/>
  <c r="S56" i="1"/>
  <c r="AA56" i="1"/>
  <c r="AB56" i="1" s="1"/>
  <c r="AC56" i="1" s="1"/>
  <c r="AE56" i="1" s="1"/>
  <c r="AF56" i="1" s="1"/>
  <c r="AG56" i="1" s="1"/>
  <c r="AJ56" i="1" s="1"/>
  <c r="Q44" i="1"/>
  <c r="S48" i="1"/>
  <c r="AA48" i="1"/>
  <c r="AB48" i="1" s="1"/>
  <c r="AC48" i="1" s="1"/>
  <c r="AE48" i="1" s="1"/>
  <c r="AF48" i="1" s="1"/>
  <c r="AG48" i="1" s="1"/>
  <c r="AJ48" i="1" s="1"/>
  <c r="Q28" i="1"/>
  <c r="Q37" i="1"/>
  <c r="Q58" i="1"/>
  <c r="Q53" i="1"/>
  <c r="Q47" i="1"/>
  <c r="S34" i="1"/>
  <c r="AA34" i="1"/>
  <c r="AB34" i="1" s="1"/>
  <c r="AC34" i="1" s="1"/>
  <c r="AE34" i="1" s="1"/>
  <c r="AF34" i="1" s="1"/>
  <c r="AG34" i="1" s="1"/>
  <c r="AJ34" i="1" s="1"/>
  <c r="Q33" i="1"/>
  <c r="Q30" i="1"/>
  <c r="Q14" i="1"/>
  <c r="Q10" i="1"/>
  <c r="S40" i="1"/>
  <c r="AA40" i="1"/>
  <c r="AB40" i="1" s="1"/>
  <c r="AC40" i="1" s="1"/>
  <c r="AE40" i="1" s="1"/>
  <c r="AF40" i="1" s="1"/>
  <c r="AG40" i="1" s="1"/>
  <c r="AJ40" i="1" s="1"/>
  <c r="M62" i="1"/>
  <c r="N62" i="1"/>
  <c r="AO8" i="1"/>
  <c r="Q16" i="1"/>
  <c r="Q32" i="1"/>
  <c r="Q35" i="1"/>
  <c r="Q22" i="1"/>
  <c r="S26" i="1"/>
  <c r="AA26" i="1"/>
  <c r="AB26" i="1" s="1"/>
  <c r="AC26" i="1" s="1"/>
  <c r="AE26" i="1" s="1"/>
  <c r="AF26" i="1" s="1"/>
  <c r="AG26" i="1" s="1"/>
  <c r="AJ26" i="1" s="1"/>
  <c r="S12" i="1"/>
  <c r="AA12" i="1"/>
  <c r="AB12" i="1" s="1"/>
  <c r="AC12" i="1" s="1"/>
  <c r="AE12" i="1" s="1"/>
  <c r="AF12" i="1" s="1"/>
  <c r="AG12" i="1" s="1"/>
  <c r="AJ12" i="1" s="1"/>
  <c r="Q50" i="1"/>
  <c r="Q41" i="1"/>
  <c r="Q18" i="1"/>
  <c r="Q11" i="1"/>
  <c r="S13" i="1" l="1"/>
  <c r="AA13" i="1"/>
  <c r="AB13" i="1" s="1"/>
  <c r="AC13" i="1" s="1"/>
  <c r="AE13" i="1" s="1"/>
  <c r="AF13" i="1" s="1"/>
  <c r="AG13" i="1" s="1"/>
  <c r="AJ13" i="1" s="1"/>
  <c r="S54" i="1"/>
  <c r="AA54" i="1"/>
  <c r="AB54" i="1" s="1"/>
  <c r="AC54" i="1" s="1"/>
  <c r="AE54" i="1" s="1"/>
  <c r="AF54" i="1" s="1"/>
  <c r="AG54" i="1" s="1"/>
  <c r="AJ54" i="1" s="1"/>
  <c r="S41" i="1"/>
  <c r="AA41" i="1"/>
  <c r="AB41" i="1" s="1"/>
  <c r="AC41" i="1" s="1"/>
  <c r="AE41" i="1" s="1"/>
  <c r="AF41" i="1" s="1"/>
  <c r="AG41" i="1" s="1"/>
  <c r="AJ41" i="1" s="1"/>
  <c r="V26" i="1"/>
  <c r="T26" i="1"/>
  <c r="U26" i="1" s="1"/>
  <c r="X26" i="1"/>
  <c r="S42" i="1"/>
  <c r="AA42" i="1"/>
  <c r="AB42" i="1" s="1"/>
  <c r="AC42" i="1" s="1"/>
  <c r="AE42" i="1" s="1"/>
  <c r="AF42" i="1" s="1"/>
  <c r="AG42" i="1" s="1"/>
  <c r="AJ42" i="1" s="1"/>
  <c r="S15" i="1"/>
  <c r="AA15" i="1"/>
  <c r="AB15" i="1" s="1"/>
  <c r="AC15" i="1" s="1"/>
  <c r="AE15" i="1" s="1"/>
  <c r="AF15" i="1" s="1"/>
  <c r="AG15" i="1" s="1"/>
  <c r="AJ15" i="1" s="1"/>
  <c r="AA37" i="1"/>
  <c r="AB37" i="1" s="1"/>
  <c r="AC37" i="1" s="1"/>
  <c r="AE37" i="1" s="1"/>
  <c r="AF37" i="1" s="1"/>
  <c r="AG37" i="1" s="1"/>
  <c r="AJ37" i="1" s="1"/>
  <c r="S37" i="1"/>
  <c r="S44" i="1"/>
  <c r="AA44" i="1"/>
  <c r="AB44" i="1" s="1"/>
  <c r="AC44" i="1" s="1"/>
  <c r="AE44" i="1" s="1"/>
  <c r="AF44" i="1" s="1"/>
  <c r="AG44" i="1" s="1"/>
  <c r="AJ44" i="1" s="1"/>
  <c r="S52" i="1"/>
  <c r="AA52" i="1"/>
  <c r="AB52" i="1" s="1"/>
  <c r="AC52" i="1" s="1"/>
  <c r="AE52" i="1" s="1"/>
  <c r="AF52" i="1" s="1"/>
  <c r="AG52" i="1" s="1"/>
  <c r="AJ52" i="1" s="1"/>
  <c r="AA43" i="1"/>
  <c r="AB43" i="1" s="1"/>
  <c r="AC43" i="1" s="1"/>
  <c r="AE43" i="1" s="1"/>
  <c r="AF43" i="1" s="1"/>
  <c r="AG43" i="1" s="1"/>
  <c r="AJ43" i="1" s="1"/>
  <c r="S43" i="1"/>
  <c r="S49" i="1"/>
  <c r="AA49" i="1"/>
  <c r="AB49" i="1" s="1"/>
  <c r="AC49" i="1" s="1"/>
  <c r="AE49" i="1" s="1"/>
  <c r="AF49" i="1" s="1"/>
  <c r="AG49" i="1" s="1"/>
  <c r="AJ49" i="1" s="1"/>
  <c r="S57" i="1"/>
  <c r="AA57" i="1"/>
  <c r="AB57" i="1" s="1"/>
  <c r="AC57" i="1" s="1"/>
  <c r="AE57" i="1" s="1"/>
  <c r="AF57" i="1" s="1"/>
  <c r="AG57" i="1" s="1"/>
  <c r="AJ57" i="1" s="1"/>
  <c r="S60" i="1"/>
  <c r="AA60" i="1"/>
  <c r="AB60" i="1" s="1"/>
  <c r="AC60" i="1" s="1"/>
  <c r="AE60" i="1" s="1"/>
  <c r="AF60" i="1" s="1"/>
  <c r="AG60" i="1" s="1"/>
  <c r="AJ60" i="1" s="1"/>
  <c r="AA18" i="1"/>
  <c r="AB18" i="1" s="1"/>
  <c r="AC18" i="1" s="1"/>
  <c r="AE18" i="1" s="1"/>
  <c r="AF18" i="1" s="1"/>
  <c r="AG18" i="1" s="1"/>
  <c r="AJ18" i="1" s="1"/>
  <c r="S18" i="1"/>
  <c r="X40" i="1"/>
  <c r="V40" i="1"/>
  <c r="T40" i="1"/>
  <c r="U40" i="1" s="1"/>
  <c r="S16" i="1"/>
  <c r="AA16" i="1"/>
  <c r="AB16" i="1" s="1"/>
  <c r="AC16" i="1" s="1"/>
  <c r="AE16" i="1" s="1"/>
  <c r="AF16" i="1" s="1"/>
  <c r="AG16" i="1" s="1"/>
  <c r="AJ16" i="1" s="1"/>
  <c r="S33" i="1"/>
  <c r="AA33" i="1"/>
  <c r="AB33" i="1" s="1"/>
  <c r="AC33" i="1" s="1"/>
  <c r="AE33" i="1" s="1"/>
  <c r="AF33" i="1" s="1"/>
  <c r="AG33" i="1" s="1"/>
  <c r="AJ33" i="1" s="1"/>
  <c r="AA51" i="1"/>
  <c r="AB51" i="1" s="1"/>
  <c r="AC51" i="1" s="1"/>
  <c r="AE51" i="1" s="1"/>
  <c r="AF51" i="1" s="1"/>
  <c r="AG51" i="1" s="1"/>
  <c r="AJ51" i="1" s="1"/>
  <c r="S51" i="1"/>
  <c r="S50" i="1"/>
  <c r="AA50" i="1"/>
  <c r="AB50" i="1" s="1"/>
  <c r="AC50" i="1" s="1"/>
  <c r="AE50" i="1" s="1"/>
  <c r="AF50" i="1" s="1"/>
  <c r="AG50" i="1" s="1"/>
  <c r="AJ50" i="1" s="1"/>
  <c r="AO62" i="1"/>
  <c r="AP8" i="1"/>
  <c r="AP62" i="1" s="1"/>
  <c r="V34" i="1"/>
  <c r="T34" i="1"/>
  <c r="U34" i="1" s="1"/>
  <c r="X34" i="1"/>
  <c r="S9" i="1"/>
  <c r="AA9" i="1"/>
  <c r="AB9" i="1" s="1"/>
  <c r="AC9" i="1" s="1"/>
  <c r="AE9" i="1" s="1"/>
  <c r="AF9" i="1" s="1"/>
  <c r="AG9" i="1" s="1"/>
  <c r="AJ9" i="1" s="1"/>
  <c r="S20" i="1"/>
  <c r="AA20" i="1"/>
  <c r="AB20" i="1" s="1"/>
  <c r="AC20" i="1" s="1"/>
  <c r="AE20" i="1" s="1"/>
  <c r="AF20" i="1" s="1"/>
  <c r="AG20" i="1" s="1"/>
  <c r="AJ20" i="1" s="1"/>
  <c r="S21" i="1"/>
  <c r="AA21" i="1"/>
  <c r="AB21" i="1" s="1"/>
  <c r="AC21" i="1" s="1"/>
  <c r="AE21" i="1" s="1"/>
  <c r="AF21" i="1" s="1"/>
  <c r="AG21" i="1" s="1"/>
  <c r="AJ21" i="1" s="1"/>
  <c r="O8" i="1"/>
  <c r="AA14" i="1"/>
  <c r="AB14" i="1" s="1"/>
  <c r="AC14" i="1" s="1"/>
  <c r="AE14" i="1" s="1"/>
  <c r="AF14" i="1" s="1"/>
  <c r="AG14" i="1" s="1"/>
  <c r="AJ14" i="1" s="1"/>
  <c r="S14" i="1"/>
  <c r="X56" i="1"/>
  <c r="V56" i="1"/>
  <c r="T56" i="1"/>
  <c r="U56" i="1" s="1"/>
  <c r="S55" i="1"/>
  <c r="AA55" i="1"/>
  <c r="AB55" i="1" s="1"/>
  <c r="AC55" i="1" s="1"/>
  <c r="AE55" i="1" s="1"/>
  <c r="AF55" i="1" s="1"/>
  <c r="AG55" i="1" s="1"/>
  <c r="AJ55" i="1" s="1"/>
  <c r="AA27" i="1"/>
  <c r="AB27" i="1" s="1"/>
  <c r="AC27" i="1" s="1"/>
  <c r="AE27" i="1" s="1"/>
  <c r="AF27" i="1" s="1"/>
  <c r="AG27" i="1" s="1"/>
  <c r="AJ27" i="1" s="1"/>
  <c r="S27" i="1"/>
  <c r="AA38" i="1"/>
  <c r="AB38" i="1" s="1"/>
  <c r="AC38" i="1" s="1"/>
  <c r="AE38" i="1" s="1"/>
  <c r="AF38" i="1" s="1"/>
  <c r="AG38" i="1" s="1"/>
  <c r="AJ38" i="1" s="1"/>
  <c r="S38" i="1"/>
  <c r="S25" i="1"/>
  <c r="AA25" i="1"/>
  <c r="AB25" i="1" s="1"/>
  <c r="AC25" i="1" s="1"/>
  <c r="AE25" i="1" s="1"/>
  <c r="AF25" i="1" s="1"/>
  <c r="AG25" i="1" s="1"/>
  <c r="AJ25" i="1" s="1"/>
  <c r="S31" i="1"/>
  <c r="AA31" i="1"/>
  <c r="AB31" i="1" s="1"/>
  <c r="AC31" i="1" s="1"/>
  <c r="AE31" i="1" s="1"/>
  <c r="AF31" i="1" s="1"/>
  <c r="AG31" i="1" s="1"/>
  <c r="AJ31" i="1" s="1"/>
  <c r="S46" i="1"/>
  <c r="AA46" i="1"/>
  <c r="AB46" i="1" s="1"/>
  <c r="AC46" i="1" s="1"/>
  <c r="AE46" i="1" s="1"/>
  <c r="AF46" i="1" s="1"/>
  <c r="AG46" i="1" s="1"/>
  <c r="AJ46" i="1" s="1"/>
  <c r="AA10" i="1"/>
  <c r="AB10" i="1" s="1"/>
  <c r="AC10" i="1" s="1"/>
  <c r="AE10" i="1" s="1"/>
  <c r="AF10" i="1" s="1"/>
  <c r="AG10" i="1" s="1"/>
  <c r="AJ10" i="1" s="1"/>
  <c r="S10" i="1"/>
  <c r="S22" i="1"/>
  <c r="AA22" i="1"/>
  <c r="AB22" i="1" s="1"/>
  <c r="AC22" i="1" s="1"/>
  <c r="AE22" i="1" s="1"/>
  <c r="AF22" i="1" s="1"/>
  <c r="AG22" i="1" s="1"/>
  <c r="AJ22" i="1" s="1"/>
  <c r="S11" i="1"/>
  <c r="AA11" i="1"/>
  <c r="AB11" i="1" s="1"/>
  <c r="AC11" i="1" s="1"/>
  <c r="AE11" i="1" s="1"/>
  <c r="AF11" i="1" s="1"/>
  <c r="AG11" i="1" s="1"/>
  <c r="AJ11" i="1" s="1"/>
  <c r="X12" i="1"/>
  <c r="V12" i="1"/>
  <c r="T12" i="1"/>
  <c r="U12" i="1" s="1"/>
  <c r="S35" i="1"/>
  <c r="AA35" i="1"/>
  <c r="AB35" i="1" s="1"/>
  <c r="AC35" i="1" s="1"/>
  <c r="AE35" i="1" s="1"/>
  <c r="AF35" i="1" s="1"/>
  <c r="AG35" i="1" s="1"/>
  <c r="AJ35" i="1" s="1"/>
  <c r="S47" i="1"/>
  <c r="AA47" i="1"/>
  <c r="AB47" i="1" s="1"/>
  <c r="AC47" i="1" s="1"/>
  <c r="AE47" i="1" s="1"/>
  <c r="AF47" i="1" s="1"/>
  <c r="AG47" i="1" s="1"/>
  <c r="AJ47" i="1" s="1"/>
  <c r="S28" i="1"/>
  <c r="AA28" i="1"/>
  <c r="AB28" i="1" s="1"/>
  <c r="AC28" i="1" s="1"/>
  <c r="AE28" i="1" s="1"/>
  <c r="AF28" i="1" s="1"/>
  <c r="AG28" i="1" s="1"/>
  <c r="AJ28" i="1" s="1"/>
  <c r="S29" i="1"/>
  <c r="AA29" i="1"/>
  <c r="AB29" i="1" s="1"/>
  <c r="AC29" i="1" s="1"/>
  <c r="AE29" i="1" s="1"/>
  <c r="AF29" i="1" s="1"/>
  <c r="AG29" i="1" s="1"/>
  <c r="AJ29" i="1" s="1"/>
  <c r="S45" i="1"/>
  <c r="AA45" i="1"/>
  <c r="AB45" i="1" s="1"/>
  <c r="AC45" i="1" s="1"/>
  <c r="AE45" i="1" s="1"/>
  <c r="AF45" i="1" s="1"/>
  <c r="AG45" i="1" s="1"/>
  <c r="AJ45" i="1" s="1"/>
  <c r="AA24" i="1"/>
  <c r="AB24" i="1" s="1"/>
  <c r="AC24" i="1" s="1"/>
  <c r="AE24" i="1" s="1"/>
  <c r="AF24" i="1" s="1"/>
  <c r="AG24" i="1" s="1"/>
  <c r="AJ24" i="1" s="1"/>
  <c r="S24" i="1"/>
  <c r="S36" i="1"/>
  <c r="AA36" i="1"/>
  <c r="AB36" i="1" s="1"/>
  <c r="AC36" i="1" s="1"/>
  <c r="AE36" i="1" s="1"/>
  <c r="AF36" i="1" s="1"/>
  <c r="AG36" i="1" s="1"/>
  <c r="AJ36" i="1" s="1"/>
  <c r="X48" i="1"/>
  <c r="V48" i="1"/>
  <c r="T48" i="1"/>
  <c r="U48" i="1" s="1"/>
  <c r="S58" i="1"/>
  <c r="AA58" i="1"/>
  <c r="AB58" i="1" s="1"/>
  <c r="AC58" i="1" s="1"/>
  <c r="AE58" i="1" s="1"/>
  <c r="AF58" i="1" s="1"/>
  <c r="AG58" i="1" s="1"/>
  <c r="AJ58" i="1" s="1"/>
  <c r="S39" i="1"/>
  <c r="AA39" i="1"/>
  <c r="AB39" i="1" s="1"/>
  <c r="AC39" i="1" s="1"/>
  <c r="AE39" i="1" s="1"/>
  <c r="AF39" i="1" s="1"/>
  <c r="AG39" i="1" s="1"/>
  <c r="AJ39" i="1" s="1"/>
  <c r="S32" i="1"/>
  <c r="AA32" i="1"/>
  <c r="AB32" i="1" s="1"/>
  <c r="AC32" i="1" s="1"/>
  <c r="AE32" i="1" s="1"/>
  <c r="AF32" i="1" s="1"/>
  <c r="AG32" i="1" s="1"/>
  <c r="AJ32" i="1" s="1"/>
  <c r="S30" i="1"/>
  <c r="AA30" i="1"/>
  <c r="AB30" i="1" s="1"/>
  <c r="AC30" i="1" s="1"/>
  <c r="AE30" i="1" s="1"/>
  <c r="AF30" i="1" s="1"/>
  <c r="AG30" i="1" s="1"/>
  <c r="AJ30" i="1" s="1"/>
  <c r="S53" i="1"/>
  <c r="AA53" i="1"/>
  <c r="AB53" i="1" s="1"/>
  <c r="AC53" i="1" s="1"/>
  <c r="AE53" i="1" s="1"/>
  <c r="AF53" i="1" s="1"/>
  <c r="AG53" i="1" s="1"/>
  <c r="AJ53" i="1" s="1"/>
  <c r="X59" i="1"/>
  <c r="V59" i="1"/>
  <c r="T59" i="1"/>
  <c r="U59" i="1" s="1"/>
  <c r="S17" i="1"/>
  <c r="AA17" i="1"/>
  <c r="AB17" i="1" s="1"/>
  <c r="AC17" i="1" s="1"/>
  <c r="AE17" i="1" s="1"/>
  <c r="AF17" i="1" s="1"/>
  <c r="AG17" i="1" s="1"/>
  <c r="AJ17" i="1" s="1"/>
  <c r="AA19" i="1"/>
  <c r="AB19" i="1" s="1"/>
  <c r="AC19" i="1" s="1"/>
  <c r="AE19" i="1" s="1"/>
  <c r="AF19" i="1" s="1"/>
  <c r="AG19" i="1" s="1"/>
  <c r="AJ19" i="1" s="1"/>
  <c r="S19" i="1"/>
  <c r="AA23" i="1"/>
  <c r="AB23" i="1" s="1"/>
  <c r="AC23" i="1" s="1"/>
  <c r="AE23" i="1" s="1"/>
  <c r="AF23" i="1" s="1"/>
  <c r="AG23" i="1" s="1"/>
  <c r="AJ23" i="1" s="1"/>
  <c r="S23" i="1"/>
  <c r="W59" i="1" l="1"/>
  <c r="Y59" i="1" s="1"/>
  <c r="AI59" i="1" s="1"/>
  <c r="W34" i="1"/>
  <c r="Y34" i="1" s="1"/>
  <c r="AI34" i="1" s="1"/>
  <c r="AK34" i="1" s="1"/>
  <c r="W40" i="1"/>
  <c r="Y40" i="1" s="1"/>
  <c r="AI40" i="1" s="1"/>
  <c r="AL40" i="1" s="1"/>
  <c r="W12" i="1"/>
  <c r="Y12" i="1" s="1"/>
  <c r="AI12" i="1" s="1"/>
  <c r="W26" i="1"/>
  <c r="Y26" i="1" s="1"/>
  <c r="AI26" i="1" s="1"/>
  <c r="AL26" i="1" s="1"/>
  <c r="X53" i="1"/>
  <c r="V53" i="1"/>
  <c r="T53" i="1"/>
  <c r="U53" i="1" s="1"/>
  <c r="T28" i="1"/>
  <c r="U28" i="1" s="1"/>
  <c r="X28" i="1"/>
  <c r="V28" i="1"/>
  <c r="V22" i="1"/>
  <c r="X22" i="1"/>
  <c r="T22" i="1"/>
  <c r="U22" i="1" s="1"/>
  <c r="X27" i="1"/>
  <c r="V27" i="1"/>
  <c r="T27" i="1"/>
  <c r="U27" i="1" s="1"/>
  <c r="X51" i="1"/>
  <c r="V51" i="1"/>
  <c r="T51" i="1"/>
  <c r="U51" i="1" s="1"/>
  <c r="T49" i="1"/>
  <c r="U49" i="1" s="1"/>
  <c r="X49" i="1"/>
  <c r="V49" i="1"/>
  <c r="X45" i="1"/>
  <c r="V45" i="1"/>
  <c r="T45" i="1"/>
  <c r="U45" i="1" s="1"/>
  <c r="X10" i="1"/>
  <c r="V10" i="1"/>
  <c r="T10" i="1"/>
  <c r="U10" i="1" s="1"/>
  <c r="V31" i="1"/>
  <c r="T31" i="1"/>
  <c r="U31" i="1" s="1"/>
  <c r="X31" i="1"/>
  <c r="X43" i="1"/>
  <c r="V43" i="1"/>
  <c r="T43" i="1"/>
  <c r="U43" i="1" s="1"/>
  <c r="T44" i="1"/>
  <c r="U44" i="1" s="1"/>
  <c r="X44" i="1"/>
  <c r="V44" i="1"/>
  <c r="T41" i="1"/>
  <c r="U41" i="1" s="1"/>
  <c r="X41" i="1"/>
  <c r="V41" i="1"/>
  <c r="X17" i="1"/>
  <c r="V17" i="1"/>
  <c r="T17" i="1"/>
  <c r="U17" i="1" s="1"/>
  <c r="V39" i="1"/>
  <c r="T39" i="1"/>
  <c r="U39" i="1" s="1"/>
  <c r="X39" i="1"/>
  <c r="X14" i="1"/>
  <c r="V14" i="1"/>
  <c r="T14" i="1"/>
  <c r="U14" i="1" s="1"/>
  <c r="V47" i="1"/>
  <c r="T47" i="1"/>
  <c r="U47" i="1" s="1"/>
  <c r="X47" i="1"/>
  <c r="T20" i="1"/>
  <c r="U20" i="1" s="1"/>
  <c r="X20" i="1"/>
  <c r="V20" i="1"/>
  <c r="V37" i="1"/>
  <c r="T37" i="1"/>
  <c r="U37" i="1" s="1"/>
  <c r="X37" i="1"/>
  <c r="V42" i="1"/>
  <c r="T42" i="1"/>
  <c r="U42" i="1" s="1"/>
  <c r="X42" i="1"/>
  <c r="V23" i="1"/>
  <c r="T23" i="1"/>
  <c r="U23" i="1" s="1"/>
  <c r="X23" i="1"/>
  <c r="X30" i="1"/>
  <c r="V30" i="1"/>
  <c r="T30" i="1"/>
  <c r="U30" i="1" s="1"/>
  <c r="T36" i="1"/>
  <c r="U36" i="1" s="1"/>
  <c r="X36" i="1"/>
  <c r="V36" i="1"/>
  <c r="X29" i="1"/>
  <c r="V29" i="1"/>
  <c r="T29" i="1"/>
  <c r="U29" i="1" s="1"/>
  <c r="T25" i="1"/>
  <c r="U25" i="1" s="1"/>
  <c r="V25" i="1"/>
  <c r="X25" i="1"/>
  <c r="X54" i="1"/>
  <c r="V54" i="1"/>
  <c r="T54" i="1"/>
  <c r="U54" i="1" s="1"/>
  <c r="X19" i="1"/>
  <c r="T19" i="1"/>
  <c r="U19" i="1" s="1"/>
  <c r="V19" i="1"/>
  <c r="V58" i="1"/>
  <c r="T58" i="1"/>
  <c r="U58" i="1" s="1"/>
  <c r="X58" i="1"/>
  <c r="X24" i="1"/>
  <c r="V24" i="1"/>
  <c r="T24" i="1"/>
  <c r="U24" i="1" s="1"/>
  <c r="T11" i="1"/>
  <c r="U11" i="1" s="1"/>
  <c r="V11" i="1"/>
  <c r="X11" i="1"/>
  <c r="X38" i="1"/>
  <c r="V38" i="1"/>
  <c r="T38" i="1"/>
  <c r="U38" i="1" s="1"/>
  <c r="V55" i="1"/>
  <c r="T55" i="1"/>
  <c r="U55" i="1" s="1"/>
  <c r="X55" i="1"/>
  <c r="O62" i="1"/>
  <c r="Q8" i="1"/>
  <c r="V9" i="1"/>
  <c r="T9" i="1"/>
  <c r="U9" i="1" s="1"/>
  <c r="X9" i="1"/>
  <c r="T33" i="1"/>
  <c r="U33" i="1" s="1"/>
  <c r="X33" i="1"/>
  <c r="V33" i="1"/>
  <c r="V18" i="1"/>
  <c r="X18" i="1"/>
  <c r="T18" i="1"/>
  <c r="U18" i="1" s="1"/>
  <c r="T57" i="1"/>
  <c r="U57" i="1" s="1"/>
  <c r="X57" i="1"/>
  <c r="V57" i="1"/>
  <c r="T60" i="1"/>
  <c r="U60" i="1" s="1"/>
  <c r="X60" i="1"/>
  <c r="V60" i="1"/>
  <c r="X32" i="1"/>
  <c r="V32" i="1"/>
  <c r="T32" i="1"/>
  <c r="U32" i="1" s="1"/>
  <c r="V35" i="1"/>
  <c r="X35" i="1"/>
  <c r="T35" i="1"/>
  <c r="U35" i="1" s="1"/>
  <c r="X46" i="1"/>
  <c r="V46" i="1"/>
  <c r="T46" i="1"/>
  <c r="U46" i="1" s="1"/>
  <c r="T52" i="1"/>
  <c r="U52" i="1" s="1"/>
  <c r="X52" i="1"/>
  <c r="V52" i="1"/>
  <c r="T15" i="1"/>
  <c r="U15" i="1" s="1"/>
  <c r="X15" i="1"/>
  <c r="V15" i="1"/>
  <c r="W48" i="1"/>
  <c r="Y48" i="1" s="1"/>
  <c r="AI48" i="1" s="1"/>
  <c r="W56" i="1"/>
  <c r="Y56" i="1" s="1"/>
  <c r="AI56" i="1" s="1"/>
  <c r="X21" i="1"/>
  <c r="V21" i="1"/>
  <c r="T21" i="1"/>
  <c r="U21" i="1" s="1"/>
  <c r="V50" i="1"/>
  <c r="T50" i="1"/>
  <c r="U50" i="1" s="1"/>
  <c r="X50" i="1"/>
  <c r="X16" i="1"/>
  <c r="V16" i="1"/>
  <c r="T16" i="1"/>
  <c r="U16" i="1" s="1"/>
  <c r="T13" i="1"/>
  <c r="U13" i="1" s="1"/>
  <c r="X13" i="1"/>
  <c r="V13" i="1"/>
  <c r="AK40" i="1" l="1"/>
  <c r="W39" i="1"/>
  <c r="Y39" i="1" s="1"/>
  <c r="AI39" i="1" s="1"/>
  <c r="AL39" i="1" s="1"/>
  <c r="W55" i="1"/>
  <c r="Y55" i="1" s="1"/>
  <c r="AI55" i="1" s="1"/>
  <c r="W37" i="1"/>
  <c r="Y37" i="1" s="1"/>
  <c r="AI37" i="1" s="1"/>
  <c r="AK37" i="1" s="1"/>
  <c r="AQ59" i="1"/>
  <c r="AR59" i="1" s="1"/>
  <c r="AK59" i="1"/>
  <c r="AQ40" i="1"/>
  <c r="AR40" i="1" s="1"/>
  <c r="W46" i="1"/>
  <c r="Y46" i="1" s="1"/>
  <c r="AI46" i="1" s="1"/>
  <c r="AK46" i="1" s="1"/>
  <c r="W23" i="1"/>
  <c r="Y23" i="1" s="1"/>
  <c r="AI23" i="1" s="1"/>
  <c r="AL23" i="1" s="1"/>
  <c r="AL59" i="1"/>
  <c r="W33" i="1"/>
  <c r="Y33" i="1" s="1"/>
  <c r="AI33" i="1" s="1"/>
  <c r="AL33" i="1" s="1"/>
  <c r="W16" i="1"/>
  <c r="Y16" i="1" s="1"/>
  <c r="AI16" i="1" s="1"/>
  <c r="AK16" i="1" s="1"/>
  <c r="W20" i="1"/>
  <c r="Y20" i="1" s="1"/>
  <c r="AI20" i="1" s="1"/>
  <c r="W52" i="1"/>
  <c r="Y52" i="1" s="1"/>
  <c r="AI52" i="1" s="1"/>
  <c r="AQ52" i="1" s="1"/>
  <c r="AR52" i="1" s="1"/>
  <c r="W35" i="1"/>
  <c r="Y35" i="1" s="1"/>
  <c r="AI35" i="1" s="1"/>
  <c r="AL35" i="1" s="1"/>
  <c r="AQ26" i="1"/>
  <c r="AR26" i="1" s="1"/>
  <c r="W27" i="1"/>
  <c r="Y27" i="1" s="1"/>
  <c r="AI27" i="1" s="1"/>
  <c r="AQ27" i="1" s="1"/>
  <c r="AR27" i="1" s="1"/>
  <c r="W18" i="1"/>
  <c r="Y18" i="1" s="1"/>
  <c r="AI18" i="1" s="1"/>
  <c r="W31" i="1"/>
  <c r="Y31" i="1" s="1"/>
  <c r="AI31" i="1" s="1"/>
  <c r="W53" i="1"/>
  <c r="Y53" i="1" s="1"/>
  <c r="AI53" i="1" s="1"/>
  <c r="W36" i="1"/>
  <c r="Y36" i="1" s="1"/>
  <c r="AI36" i="1" s="1"/>
  <c r="AL36" i="1" s="1"/>
  <c r="W42" i="1"/>
  <c r="Y42" i="1" s="1"/>
  <c r="AI42" i="1" s="1"/>
  <c r="W10" i="1"/>
  <c r="Y10" i="1" s="1"/>
  <c r="AI10" i="1" s="1"/>
  <c r="W17" i="1"/>
  <c r="Y17" i="1" s="1"/>
  <c r="AI17" i="1" s="1"/>
  <c r="W25" i="1"/>
  <c r="Y25" i="1" s="1"/>
  <c r="AI25" i="1" s="1"/>
  <c r="AL25" i="1" s="1"/>
  <c r="W57" i="1"/>
  <c r="Y57" i="1" s="1"/>
  <c r="AI57" i="1" s="1"/>
  <c r="AK57" i="1" s="1"/>
  <c r="W38" i="1"/>
  <c r="Y38" i="1" s="1"/>
  <c r="AI38" i="1" s="1"/>
  <c r="AQ38" i="1" s="1"/>
  <c r="AR38" i="1" s="1"/>
  <c r="W47" i="1"/>
  <c r="Y47" i="1" s="1"/>
  <c r="AI47" i="1" s="1"/>
  <c r="AL47" i="1" s="1"/>
  <c r="AL34" i="1"/>
  <c r="AQ34" i="1"/>
  <c r="AR34" i="1" s="1"/>
  <c r="W32" i="1"/>
  <c r="Y32" i="1" s="1"/>
  <c r="AI32" i="1" s="1"/>
  <c r="AQ32" i="1" s="1"/>
  <c r="AR32" i="1" s="1"/>
  <c r="W58" i="1"/>
  <c r="Y58" i="1" s="1"/>
  <c r="AI58" i="1" s="1"/>
  <c r="W9" i="1"/>
  <c r="Y9" i="1" s="1"/>
  <c r="AI9" i="1" s="1"/>
  <c r="AL9" i="1" s="1"/>
  <c r="W19" i="1"/>
  <c r="Y19" i="1" s="1"/>
  <c r="AI19" i="1" s="1"/>
  <c r="AQ19" i="1" s="1"/>
  <c r="AR19" i="1" s="1"/>
  <c r="W29" i="1"/>
  <c r="Y29" i="1" s="1"/>
  <c r="AI29" i="1" s="1"/>
  <c r="AL29" i="1" s="1"/>
  <c r="W41" i="1"/>
  <c r="Y41" i="1" s="1"/>
  <c r="AI41" i="1" s="1"/>
  <c r="AL41" i="1" s="1"/>
  <c r="W28" i="1"/>
  <c r="Y28" i="1" s="1"/>
  <c r="AI28" i="1" s="1"/>
  <c r="AK28" i="1" s="1"/>
  <c r="AK26" i="1"/>
  <c r="W15" i="1"/>
  <c r="Y15" i="1" s="1"/>
  <c r="AI15" i="1" s="1"/>
  <c r="AL15" i="1" s="1"/>
  <c r="W13" i="1"/>
  <c r="Y13" i="1" s="1"/>
  <c r="AI13" i="1" s="1"/>
  <c r="AK13" i="1" s="1"/>
  <c r="W21" i="1"/>
  <c r="Y21" i="1" s="1"/>
  <c r="AI21" i="1" s="1"/>
  <c r="AK21" i="1" s="1"/>
  <c r="W54" i="1"/>
  <c r="Y54" i="1" s="1"/>
  <c r="AI54" i="1" s="1"/>
  <c r="AK54" i="1" s="1"/>
  <c r="W22" i="1"/>
  <c r="Y22" i="1" s="1"/>
  <c r="AI22" i="1" s="1"/>
  <c r="AK22" i="1" s="1"/>
  <c r="W60" i="1"/>
  <c r="Y60" i="1" s="1"/>
  <c r="AI60" i="1" s="1"/>
  <c r="AL60" i="1" s="1"/>
  <c r="W44" i="1"/>
  <c r="Y44" i="1" s="1"/>
  <c r="AI44" i="1" s="1"/>
  <c r="AL44" i="1" s="1"/>
  <c r="W49" i="1"/>
  <c r="Y49" i="1" s="1"/>
  <c r="AI49" i="1" s="1"/>
  <c r="AL49" i="1" s="1"/>
  <c r="W14" i="1"/>
  <c r="Y14" i="1" s="1"/>
  <c r="AI14" i="1" s="1"/>
  <c r="AL14" i="1" s="1"/>
  <c r="W43" i="1"/>
  <c r="Y43" i="1" s="1"/>
  <c r="AI43" i="1" s="1"/>
  <c r="AQ43" i="1" s="1"/>
  <c r="AR43" i="1" s="1"/>
  <c r="W51" i="1"/>
  <c r="Y51" i="1" s="1"/>
  <c r="AI51" i="1" s="1"/>
  <c r="AQ51" i="1" s="1"/>
  <c r="AR51" i="1" s="1"/>
  <c r="W11" i="1"/>
  <c r="Y11" i="1" s="1"/>
  <c r="AI11" i="1" s="1"/>
  <c r="AL11" i="1" s="1"/>
  <c r="W30" i="1"/>
  <c r="Y30" i="1" s="1"/>
  <c r="AI30" i="1" s="1"/>
  <c r="AK30" i="1" s="1"/>
  <c r="W45" i="1"/>
  <c r="Y45" i="1" s="1"/>
  <c r="AI45" i="1" s="1"/>
  <c r="AL45" i="1" s="1"/>
  <c r="AQ56" i="1"/>
  <c r="AR56" i="1" s="1"/>
  <c r="AL56" i="1"/>
  <c r="AK56" i="1"/>
  <c r="AQ48" i="1"/>
  <c r="AR48" i="1" s="1"/>
  <c r="AL48" i="1"/>
  <c r="AK48" i="1"/>
  <c r="Q62" i="1"/>
  <c r="S62" i="1" s="1"/>
  <c r="S8" i="1"/>
  <c r="AA8" i="1"/>
  <c r="AB8" i="1" s="1"/>
  <c r="AC8" i="1" s="1"/>
  <c r="AE8" i="1" s="1"/>
  <c r="AF8" i="1" s="1"/>
  <c r="AG8" i="1" s="1"/>
  <c r="W50" i="1"/>
  <c r="Y50" i="1" s="1"/>
  <c r="AI50" i="1" s="1"/>
  <c r="W24" i="1"/>
  <c r="Y24" i="1" s="1"/>
  <c r="AI24" i="1" s="1"/>
  <c r="AQ12" i="1"/>
  <c r="AR12" i="1" s="1"/>
  <c r="AL12" i="1"/>
  <c r="AK12" i="1"/>
  <c r="AK14" i="1" l="1"/>
  <c r="AL37" i="1"/>
  <c r="AL27" i="1"/>
  <c r="AL22" i="1"/>
  <c r="AQ57" i="1"/>
  <c r="AR57" i="1" s="1"/>
  <c r="AK51" i="1"/>
  <c r="AQ47" i="1"/>
  <c r="AR47" i="1" s="1"/>
  <c r="AQ53" i="1"/>
  <c r="AR53" i="1" s="1"/>
  <c r="AL53" i="1"/>
  <c r="AK53" i="1"/>
  <c r="AQ37" i="1"/>
  <c r="AR37" i="1" s="1"/>
  <c r="AL57" i="1"/>
  <c r="AQ15" i="1"/>
  <c r="AR15" i="1" s="1"/>
  <c r="AQ35" i="1"/>
  <c r="AR35" i="1" s="1"/>
  <c r="AK20" i="1"/>
  <c r="AL20" i="1"/>
  <c r="AQ39" i="1"/>
  <c r="AR39" i="1" s="1"/>
  <c r="AK35" i="1"/>
  <c r="AQ33" i="1"/>
  <c r="AR33" i="1" s="1"/>
  <c r="AK39" i="1"/>
  <c r="AQ25" i="1"/>
  <c r="AR25" i="1" s="1"/>
  <c r="AK27" i="1"/>
  <c r="AK25" i="1"/>
  <c r="AL51" i="1"/>
  <c r="AK38" i="1"/>
  <c r="AK32" i="1"/>
  <c r="AQ16" i="1"/>
  <c r="AR16" i="1" s="1"/>
  <c r="AQ20" i="1"/>
  <c r="AR20" i="1" s="1"/>
  <c r="AK23" i="1"/>
  <c r="AQ36" i="1"/>
  <c r="AR36" i="1" s="1"/>
  <c r="AK44" i="1"/>
  <c r="AK17" i="1"/>
  <c r="AL17" i="1"/>
  <c r="AQ10" i="1"/>
  <c r="AR10" i="1" s="1"/>
  <c r="AK10" i="1"/>
  <c r="AQ30" i="1"/>
  <c r="AR30" i="1" s="1"/>
  <c r="AQ22" i="1"/>
  <c r="AR22" i="1" s="1"/>
  <c r="AQ11" i="1"/>
  <c r="AR11" i="1" s="1"/>
  <c r="AK47" i="1"/>
  <c r="AQ41" i="1"/>
  <c r="AR41" i="1" s="1"/>
  <c r="AQ49" i="1"/>
  <c r="AR49" i="1" s="1"/>
  <c r="AK41" i="1"/>
  <c r="AQ54" i="1"/>
  <c r="AR54" i="1" s="1"/>
  <c r="AQ60" i="1"/>
  <c r="AR60" i="1" s="1"/>
  <c r="AK49" i="1"/>
  <c r="AQ21" i="1"/>
  <c r="AR21" i="1" s="1"/>
  <c r="AK36" i="1"/>
  <c r="AK29" i="1"/>
  <c r="AQ29" i="1"/>
  <c r="AR29" i="1" s="1"/>
  <c r="AK60" i="1"/>
  <c r="AK52" i="1"/>
  <c r="AK33" i="1"/>
  <c r="AQ44" i="1"/>
  <c r="AR44" i="1" s="1"/>
  <c r="AL21" i="1"/>
  <c r="AL52" i="1"/>
  <c r="AK45" i="1"/>
  <c r="AL32" i="1"/>
  <c r="AL19" i="1"/>
  <c r="AQ28" i="1"/>
  <c r="AR28" i="1" s="1"/>
  <c r="AQ45" i="1"/>
  <c r="AR45" i="1" s="1"/>
  <c r="AK19" i="1"/>
  <c r="AL38" i="1"/>
  <c r="AL28" i="1"/>
  <c r="AL30" i="1"/>
  <c r="AL16" i="1"/>
  <c r="AQ14" i="1"/>
  <c r="AR14" i="1" s="1"/>
  <c r="AQ13" i="1"/>
  <c r="AR13" i="1" s="1"/>
  <c r="AQ9" i="1"/>
  <c r="AR9" i="1" s="1"/>
  <c r="AK11" i="1"/>
  <c r="AL46" i="1"/>
  <c r="AL13" i="1"/>
  <c r="AK9" i="1"/>
  <c r="AQ46" i="1"/>
  <c r="AR46" i="1" s="1"/>
  <c r="AQ23" i="1"/>
  <c r="AR23" i="1" s="1"/>
  <c r="AQ17" i="1"/>
  <c r="AR17" i="1" s="1"/>
  <c r="AL54" i="1"/>
  <c r="AK15" i="1"/>
  <c r="AK43" i="1"/>
  <c r="AL10" i="1"/>
  <c r="AL43" i="1"/>
  <c r="AL58" i="1"/>
  <c r="AK58" i="1"/>
  <c r="AQ58" i="1"/>
  <c r="AR58" i="1" s="1"/>
  <c r="T8" i="1"/>
  <c r="U8" i="1" s="1"/>
  <c r="X8" i="1"/>
  <c r="V8" i="1"/>
  <c r="AQ24" i="1"/>
  <c r="AR24" i="1" s="1"/>
  <c r="AL24" i="1"/>
  <c r="AK24" i="1"/>
  <c r="AL55" i="1"/>
  <c r="AK55" i="1"/>
  <c r="AQ55" i="1"/>
  <c r="AR55" i="1" s="1"/>
  <c r="AG62" i="1"/>
  <c r="AJ8" i="1"/>
  <c r="AJ62" i="1" s="1"/>
  <c r="AL18" i="1"/>
  <c r="AK18" i="1"/>
  <c r="AQ18" i="1"/>
  <c r="AR18" i="1" s="1"/>
  <c r="AL50" i="1"/>
  <c r="AK50" i="1"/>
  <c r="AQ50" i="1"/>
  <c r="AR50" i="1" s="1"/>
  <c r="AL31" i="1"/>
  <c r="AK31" i="1"/>
  <c r="AQ31" i="1"/>
  <c r="AR31" i="1" s="1"/>
  <c r="AL42" i="1"/>
  <c r="AK42" i="1"/>
  <c r="AQ42" i="1"/>
  <c r="AR42" i="1" s="1"/>
  <c r="W8" i="1" l="1"/>
  <c r="Y8" i="1" s="1"/>
  <c r="Y62" i="1" s="1"/>
  <c r="AI8" i="1" l="1"/>
  <c r="AQ8" i="1" s="1"/>
  <c r="AR8" i="1" s="1"/>
  <c r="AK8" i="1" l="1"/>
  <c r="AK62" i="1" s="1"/>
  <c r="AL8" i="1"/>
  <c r="AI62" i="1"/>
  <c r="AQ62" i="1"/>
  <c r="AR62" i="1"/>
</calcChain>
</file>

<file path=xl/sharedStrings.xml><?xml version="1.0" encoding="utf-8"?>
<sst xmlns="http://schemas.openxmlformats.org/spreadsheetml/2006/main" count="59" uniqueCount="56">
  <si>
    <t>Generales</t>
  </si>
  <si>
    <t>Determinación AGUINALDO</t>
  </si>
  <si>
    <t>AGUINALDO Exento (Art. 93 f. XIV LISR)</t>
  </si>
  <si>
    <t>Ley del Impuesto Sobre la Renta (Art. 96 LISR)</t>
  </si>
  <si>
    <t>Reglamento Ley del Impuesto Sobre la Renta (Art. 174 RLISR)</t>
  </si>
  <si>
    <t>Análisis</t>
  </si>
  <si>
    <t>Resumen</t>
  </si>
  <si>
    <t>Nombre</t>
  </si>
  <si>
    <t>RFC</t>
  </si>
  <si>
    <t>Días Laborados</t>
  </si>
  <si>
    <t>Días del Año</t>
  </si>
  <si>
    <t>Factor Días</t>
  </si>
  <si>
    <t>Días de Aguinaldo a Pagar</t>
  </si>
  <si>
    <t>Salario Diario</t>
  </si>
  <si>
    <t>Aguinaldo a entregar</t>
  </si>
  <si>
    <t>Aguinaldo a Entregar</t>
  </si>
  <si>
    <t>Exención</t>
  </si>
  <si>
    <t>AGUINALDO Gravado</t>
  </si>
  <si>
    <t>Ingreso Mensual Ordinario</t>
  </si>
  <si>
    <t>Base de Impuesto</t>
  </si>
  <si>
    <t>Límite Inferior</t>
  </si>
  <si>
    <t>Excedente Sobre Límite Inferior</t>
  </si>
  <si>
    <t>Porcentaje sobre Excedente L.I.</t>
  </si>
  <si>
    <t>Impuesto Marginal</t>
  </si>
  <si>
    <t>Cuota Fija</t>
  </si>
  <si>
    <t>ISR Ley</t>
  </si>
  <si>
    <t>Fracción I (AGUINALDO elevado al mes)</t>
  </si>
  <si>
    <t>Fracción II (Ingreso Mensual)</t>
  </si>
  <si>
    <t>Fracción II (Impuesto Ingreso Mensual más AGUINALDO)</t>
  </si>
  <si>
    <t>Fracción III (Impuesto Ingreso Mensual)</t>
  </si>
  <si>
    <t>Fracción III (Resta de Impuesto Mensual &amp; AGUINALDO menos Ingreso Mensual)</t>
  </si>
  <si>
    <t>Fracción V (Tasa Efectiva)</t>
  </si>
  <si>
    <t>Fracción IV (AGUINALDO Gravado por Tasa Efectiva) (ISR Reglamento)</t>
  </si>
  <si>
    <t>ISR Ley (Sueldos más AGUINALDO)</t>
  </si>
  <si>
    <t>ISR Reglamento (Sueldos mas AGUINALDO)</t>
  </si>
  <si>
    <t>Diferencia</t>
  </si>
  <si>
    <t>Conveniencia</t>
  </si>
  <si>
    <t>Sueldo a percibir</t>
  </si>
  <si>
    <t>AGUINALDO a recibir</t>
  </si>
  <si>
    <t>Total a Percibir</t>
  </si>
  <si>
    <t>ISR a Retener</t>
  </si>
  <si>
    <t>Neto a Recibir</t>
  </si>
  <si>
    <t>Totales</t>
  </si>
  <si>
    <t>Límite inferior</t>
  </si>
  <si>
    <t>Límite superior</t>
  </si>
  <si>
    <t>Cuota fija</t>
  </si>
  <si>
    <t xml:space="preserve">Por ciento </t>
  </si>
  <si>
    <t>$</t>
  </si>
  <si>
    <t>%</t>
  </si>
  <si>
    <t>En adelante</t>
  </si>
  <si>
    <t>Paquete Fiscal 2022</t>
  </si>
  <si>
    <t xml:space="preserve">Whatsapp  3353058497          paquetefiscal@gmail.com                     </t>
  </si>
  <si>
    <t>https://wa.me/5213353058497?text=Hola,%20me%20interesa</t>
  </si>
  <si>
    <t>Página en Facebook</t>
  </si>
  <si>
    <t>https://www.facebook.com/Paquetes-Fiscales-para-Contadores-102649355039376</t>
  </si>
  <si>
    <t>CÁLCULO DE AGUINALDO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</si>
</sst>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36"/>
      <color rgb="FF201F1E"/>
      <name val="Segoe U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4" fontId="3" fillId="2" borderId="8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4" fontId="3" fillId="2" borderId="7" xfId="0" applyNumberFormat="1" applyFont="1" applyFill="1" applyBorder="1" applyAlignment="1">
      <alignment horizontal="center" vertical="center" wrapText="1"/>
    </xf>
    <xf numFmtId="4" fontId="3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 applyAlignment="1">
      <alignment horizontal="left" indent="1"/>
    </xf>
    <xf numFmtId="0" fontId="0" fillId="0" borderId="0" xfId="0" applyAlignment="1">
      <alignment horizontal="left" indent="1"/>
    </xf>
    <xf numFmtId="4" fontId="0" fillId="0" borderId="10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4" fontId="3" fillId="0" borderId="12" xfId="0" applyNumberFormat="1" applyFont="1" applyBorder="1" applyAlignment="1">
      <alignment horizontal="center"/>
    </xf>
    <xf numFmtId="4" fontId="3" fillId="0" borderId="11" xfId="0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3" fillId="0" borderId="15" xfId="0" applyNumberFormat="1" applyFont="1" applyBorder="1" applyAlignment="1">
      <alignment horizontal="center"/>
    </xf>
    <xf numFmtId="0" fontId="0" fillId="0" borderId="13" xfId="0" applyBorder="1"/>
    <xf numFmtId="0" fontId="0" fillId="0" borderId="15" xfId="0" applyBorder="1" applyAlignment="1">
      <alignment horizontal="left" indent="1"/>
    </xf>
    <xf numFmtId="0" fontId="0" fillId="0" borderId="14" xfId="0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0" applyFont="1"/>
    <xf numFmtId="4" fontId="3" fillId="0" borderId="18" xfId="0" applyNumberFormat="1" applyFont="1" applyBorder="1" applyAlignment="1">
      <alignment horizontal="center"/>
    </xf>
    <xf numFmtId="4" fontId="3" fillId="0" borderId="19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" fontId="3" fillId="0" borderId="20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4" fontId="2" fillId="0" borderId="18" xfId="0" applyNumberFormat="1" applyFont="1" applyBorder="1" applyAlignment="1">
      <alignment horizontal="center"/>
    </xf>
    <xf numFmtId="4" fontId="2" fillId="0" borderId="19" xfId="0" applyNumberFormat="1" applyFont="1" applyBorder="1" applyAlignment="1">
      <alignment horizontal="center"/>
    </xf>
    <xf numFmtId="4" fontId="2" fillId="0" borderId="20" xfId="0" applyNumberFormat="1" applyFont="1" applyBorder="1" applyAlignment="1">
      <alignment horizontal="center"/>
    </xf>
    <xf numFmtId="0" fontId="4" fillId="0" borderId="0" xfId="0" applyFont="1"/>
    <xf numFmtId="4" fontId="0" fillId="0" borderId="0" xfId="0" applyNumberFormat="1"/>
    <xf numFmtId="10" fontId="0" fillId="0" borderId="0" xfId="1" applyNumberFormat="1" applyFont="1" applyAlignment="1">
      <alignment horizontal="center"/>
    </xf>
    <xf numFmtId="0" fontId="7" fillId="0" borderId="0" xfId="0" applyFon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4" fontId="3" fillId="2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0" xfId="2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acebook.com/Paquetes-Fiscales-para-Contadores-102649355039376" TargetMode="External"/><Relationship Id="rId1" Type="http://schemas.openxmlformats.org/officeDocument/2006/relationships/hyperlink" Target="https://wa.me/5213353058497?text=Hola,%20me%20intere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576B-EA94-4058-8A19-34D3E4C7C0A8}">
  <dimension ref="A2:AR86"/>
  <sheetViews>
    <sheetView tabSelected="1" zoomScaleNormal="100" workbookViewId="0">
      <selection activeCell="D8" sqref="D8"/>
    </sheetView>
  </sheetViews>
  <sheetFormatPr baseColWidth="10" defaultRowHeight="15" x14ac:dyDescent="0.25"/>
  <cols>
    <col min="1" max="1" width="21.5703125" bestFit="1" customWidth="1"/>
    <col min="2" max="2" width="18.140625" bestFit="1" customWidth="1"/>
    <col min="3" max="3" width="2.42578125" customWidth="1"/>
    <col min="4" max="4" width="10.140625" bestFit="1" customWidth="1"/>
    <col min="5" max="5" width="11.85546875" bestFit="1" customWidth="1"/>
    <col min="6" max="6" width="11.140625" customWidth="1"/>
    <col min="7" max="7" width="11.140625" bestFit="1" customWidth="1"/>
    <col min="8" max="8" width="9.140625" style="2" bestFit="1" customWidth="1"/>
    <col min="9" max="9" width="9.42578125" style="2" customWidth="1"/>
    <col min="10" max="10" width="12" bestFit="1" customWidth="1"/>
    <col min="11" max="11" width="10.140625" style="3" bestFit="1" customWidth="1"/>
    <col min="12" max="12" width="2.42578125" style="3" customWidth="1"/>
    <col min="13" max="15" width="10.5703125" style="3" customWidth="1"/>
    <col min="16" max="16" width="2.140625" style="3" customWidth="1"/>
    <col min="17" max="18" width="11.42578125" style="2"/>
    <col min="19" max="19" width="11.42578125" style="4"/>
    <col min="26" max="26" width="1.85546875" customWidth="1"/>
    <col min="27" max="27" width="11.42578125" style="2"/>
    <col min="28" max="28" width="12.85546875" style="3" customWidth="1"/>
    <col min="29" max="32" width="11.42578125" style="2"/>
    <col min="33" max="33" width="12.28515625" style="2" customWidth="1"/>
    <col min="34" max="34" width="2" style="2" customWidth="1"/>
    <col min="35" max="37" width="11.42578125" style="2"/>
    <col min="38" max="38" width="15.140625" style="2" bestFit="1" customWidth="1"/>
    <col min="39" max="39" width="2" customWidth="1"/>
    <col min="43" max="43" width="11.85546875" bestFit="1" customWidth="1"/>
  </cols>
  <sheetData>
    <row r="2" spans="1:44" x14ac:dyDescent="0.25">
      <c r="A2" s="1" t="s">
        <v>55</v>
      </c>
    </row>
    <row r="3" spans="1:44" x14ac:dyDescent="0.25">
      <c r="A3" s="1"/>
    </row>
    <row r="4" spans="1:44" x14ac:dyDescent="0.25">
      <c r="A4" s="1"/>
    </row>
    <row r="5" spans="1:44" ht="15.75" thickBot="1" x14ac:dyDescent="0.3"/>
    <row r="6" spans="1:44" x14ac:dyDescent="0.25">
      <c r="A6" s="53" t="s">
        <v>0</v>
      </c>
      <c r="B6" s="54"/>
      <c r="D6" s="53" t="s">
        <v>1</v>
      </c>
      <c r="E6" s="55"/>
      <c r="F6" s="55"/>
      <c r="G6" s="55"/>
      <c r="H6" s="55"/>
      <c r="I6" s="55"/>
      <c r="J6" s="55"/>
      <c r="K6" s="54"/>
      <c r="M6" s="56" t="s">
        <v>2</v>
      </c>
      <c r="N6" s="57"/>
      <c r="O6" s="58"/>
      <c r="Q6" s="59" t="s">
        <v>3</v>
      </c>
      <c r="R6" s="60"/>
      <c r="S6" s="60"/>
      <c r="T6" s="60"/>
      <c r="U6" s="60"/>
      <c r="V6" s="60"/>
      <c r="W6" s="60"/>
      <c r="X6" s="60"/>
      <c r="Y6" s="61"/>
      <c r="AA6" s="62" t="s">
        <v>4</v>
      </c>
      <c r="AB6" s="63"/>
      <c r="AC6" s="63"/>
      <c r="AD6" s="63"/>
      <c r="AE6" s="63"/>
      <c r="AF6" s="63"/>
      <c r="AG6" s="64"/>
      <c r="AI6" s="53" t="s">
        <v>5</v>
      </c>
      <c r="AJ6" s="55"/>
      <c r="AK6" s="55"/>
      <c r="AL6" s="54"/>
      <c r="AN6" s="48" t="s">
        <v>6</v>
      </c>
      <c r="AO6" s="49"/>
      <c r="AP6" s="49"/>
      <c r="AQ6" s="49"/>
      <c r="AR6" s="50"/>
    </row>
    <row r="7" spans="1:44" s="7" customFormat="1" ht="120" x14ac:dyDescent="0.25">
      <c r="A7" s="5" t="s">
        <v>7</v>
      </c>
      <c r="B7" s="6" t="s">
        <v>8</v>
      </c>
      <c r="D7" s="5" t="s">
        <v>9</v>
      </c>
      <c r="E7" s="8" t="s">
        <v>10</v>
      </c>
      <c r="F7" s="8"/>
      <c r="G7" s="8" t="s">
        <v>11</v>
      </c>
      <c r="H7" s="8" t="s">
        <v>12</v>
      </c>
      <c r="I7" s="8"/>
      <c r="J7" s="8" t="s">
        <v>13</v>
      </c>
      <c r="K7" s="9" t="s">
        <v>14</v>
      </c>
      <c r="L7" s="10"/>
      <c r="M7" s="11" t="s">
        <v>15</v>
      </c>
      <c r="N7" s="12" t="s">
        <v>16</v>
      </c>
      <c r="O7" s="9" t="s">
        <v>17</v>
      </c>
      <c r="P7" s="10"/>
      <c r="Q7" s="5" t="s">
        <v>17</v>
      </c>
      <c r="R7" s="8" t="s">
        <v>18</v>
      </c>
      <c r="S7" s="8" t="s">
        <v>19</v>
      </c>
      <c r="T7" s="8" t="s">
        <v>20</v>
      </c>
      <c r="U7" s="8" t="s">
        <v>21</v>
      </c>
      <c r="V7" s="8" t="s">
        <v>22</v>
      </c>
      <c r="W7" s="8" t="s">
        <v>23</v>
      </c>
      <c r="X7" s="8" t="s">
        <v>24</v>
      </c>
      <c r="Y7" s="6" t="s">
        <v>25</v>
      </c>
      <c r="AA7" s="5" t="s">
        <v>26</v>
      </c>
      <c r="AB7" s="12" t="s">
        <v>27</v>
      </c>
      <c r="AC7" s="8" t="s">
        <v>28</v>
      </c>
      <c r="AD7" s="8" t="s">
        <v>29</v>
      </c>
      <c r="AE7" s="8" t="s">
        <v>30</v>
      </c>
      <c r="AF7" s="8" t="s">
        <v>31</v>
      </c>
      <c r="AG7" s="6" t="s">
        <v>32</v>
      </c>
      <c r="AI7" s="5" t="s">
        <v>33</v>
      </c>
      <c r="AJ7" s="8" t="s">
        <v>34</v>
      </c>
      <c r="AK7" s="8" t="s">
        <v>35</v>
      </c>
      <c r="AL7" s="6" t="s">
        <v>36</v>
      </c>
      <c r="AN7" s="5" t="s">
        <v>37</v>
      </c>
      <c r="AO7" s="8" t="s">
        <v>38</v>
      </c>
      <c r="AP7" s="8" t="s">
        <v>39</v>
      </c>
      <c r="AQ7" s="8" t="s">
        <v>40</v>
      </c>
      <c r="AR7" s="6" t="s">
        <v>41</v>
      </c>
    </row>
    <row r="8" spans="1:44" x14ac:dyDescent="0.25">
      <c r="A8" s="13"/>
      <c r="B8" s="14"/>
      <c r="C8" s="15"/>
      <c r="D8" s="16">
        <v>365</v>
      </c>
      <c r="E8" s="17">
        <v>365</v>
      </c>
      <c r="F8" s="18"/>
      <c r="G8" s="18">
        <f t="shared" ref="G8:G60" si="0">+D8/E8</f>
        <v>1</v>
      </c>
      <c r="H8" s="19">
        <v>15</v>
      </c>
      <c r="I8" s="17">
        <f>G8*H8</f>
        <v>15</v>
      </c>
      <c r="J8" s="17">
        <v>248.93</v>
      </c>
      <c r="K8" s="20">
        <f>+I8*J8</f>
        <v>3733.9500000000003</v>
      </c>
      <c r="M8" s="16">
        <f>+K8</f>
        <v>3733.9500000000003</v>
      </c>
      <c r="N8" s="17">
        <f>+IF(M8&gt;(108.57*30),(108.57*30),M8)</f>
        <v>3257.1</v>
      </c>
      <c r="O8" s="20">
        <f>+M8-N8</f>
        <v>476.85000000000036</v>
      </c>
      <c r="Q8" s="16">
        <f>+O8</f>
        <v>476.85000000000036</v>
      </c>
      <c r="R8" s="17">
        <f>J8*30.4</f>
        <v>7567.4719999999998</v>
      </c>
      <c r="S8" s="19">
        <f>+Q8+R8</f>
        <v>8044.3220000000001</v>
      </c>
      <c r="T8" s="17">
        <f t="shared" ref="T8:T39" si="1">+VLOOKUP(S8,t_isrm21,1)</f>
        <v>6332.06</v>
      </c>
      <c r="U8" s="17">
        <f t="shared" ref="U8:U60" si="2">+S8-T8</f>
        <v>1712.2619999999997</v>
      </c>
      <c r="V8" s="21">
        <f t="shared" ref="V8:V39" si="3">+VLOOKUP(S8,t_isrm21,4)</f>
        <v>0.10880000000000001</v>
      </c>
      <c r="W8" s="17">
        <f>+U8*V8</f>
        <v>186.29410559999999</v>
      </c>
      <c r="X8" s="17">
        <f t="shared" ref="X8:X39" si="4">+VLOOKUP(S8,t_isrm21,3)</f>
        <v>371.83</v>
      </c>
      <c r="Y8" s="20">
        <f>+W8+X8</f>
        <v>558.12410560000001</v>
      </c>
      <c r="Z8" s="3"/>
      <c r="AA8" s="16">
        <f t="shared" ref="AA8:AA60" si="5">+((Q8/365*30.4))</f>
        <v>39.715726027397288</v>
      </c>
      <c r="AB8" s="17">
        <f t="shared" ref="AB8:AB60" si="6">+AA8+R8</f>
        <v>7607.1877260273968</v>
      </c>
      <c r="AC8" s="17">
        <f t="shared" ref="AC8:AC39" si="7">+(((AB8-VLOOKUP(AB8,t_isrm21,1)))*(VLOOKUP(AB8,t_isrm21,4)))+(VLOOKUP(AB8,t_isrm21,3))</f>
        <v>510.56389659178069</v>
      </c>
      <c r="AD8" s="17">
        <f t="shared" ref="AD8:AD39" si="8">+(((R8-VLOOKUP(R8,t_isrm21,1)))*(VLOOKUP(R8,t_isrm21,4)))+(VLOOKUP(R8,t_isrm21,3))</f>
        <v>506.24282559999995</v>
      </c>
      <c r="AE8" s="17">
        <f>+AC8-AD8</f>
        <v>4.3210709917807435</v>
      </c>
      <c r="AF8" s="21">
        <f t="shared" ref="AF8:AF60" si="9">+IF(O8=0,0,AE8/AA8)</f>
        <v>0.10879999999999795</v>
      </c>
      <c r="AG8" s="20">
        <f t="shared" ref="AG8:AG60" si="10">+Q8*AF8</f>
        <v>51.881279999999066</v>
      </c>
      <c r="AI8" s="16">
        <f>+Y8</f>
        <v>558.12410560000001</v>
      </c>
      <c r="AJ8" s="17">
        <f>+AG8+AD8</f>
        <v>558.12410559999898</v>
      </c>
      <c r="AK8" s="19">
        <f>+AI8-AJ8</f>
        <v>1.0231815394945443E-12</v>
      </c>
      <c r="AL8" s="22" t="str">
        <f>+IF(AI8&gt;AJ8,"Retención RLISR","Retención LISR")</f>
        <v>Retención RLISR</v>
      </c>
      <c r="AN8" s="23">
        <f>+R8</f>
        <v>7567.4719999999998</v>
      </c>
      <c r="AO8" s="24">
        <f>+M8</f>
        <v>3733.9500000000003</v>
      </c>
      <c r="AP8" s="24">
        <f>SUM(AN8:AO8)</f>
        <v>11301.422</v>
      </c>
      <c r="AQ8" s="24">
        <f>+MIN(AI8:AJ8)</f>
        <v>558.12410559999898</v>
      </c>
      <c r="AR8" s="25">
        <f>+AN8-AQ8+AO8</f>
        <v>10743.297894400001</v>
      </c>
    </row>
    <row r="9" spans="1:44" x14ac:dyDescent="0.25">
      <c r="A9" s="26"/>
      <c r="B9" s="27"/>
      <c r="C9" s="15"/>
      <c r="D9" s="23">
        <v>365</v>
      </c>
      <c r="E9" s="24">
        <v>365</v>
      </c>
      <c r="F9" s="28"/>
      <c r="G9" s="28">
        <f t="shared" si="0"/>
        <v>1</v>
      </c>
      <c r="H9" s="29">
        <v>15</v>
      </c>
      <c r="I9" s="17">
        <f t="shared" ref="I9:I60" si="11">G9*H9</f>
        <v>15</v>
      </c>
      <c r="J9" s="24">
        <v>248.94</v>
      </c>
      <c r="K9" s="20">
        <f t="shared" ref="K9:K60" si="12">+I9*J9</f>
        <v>3734.1</v>
      </c>
      <c r="M9" s="23">
        <f t="shared" ref="M9:M60" si="13">+K9</f>
        <v>3734.1</v>
      </c>
      <c r="N9" s="17">
        <f>+IF(M9&gt;(108.57*30),(108.57*30),M9)</f>
        <v>3257.1</v>
      </c>
      <c r="O9" s="25">
        <f t="shared" ref="O9:O60" si="14">+M9-N9</f>
        <v>477</v>
      </c>
      <c r="Q9" s="23">
        <f t="shared" ref="Q9:Q60" si="15">+O9</f>
        <v>477</v>
      </c>
      <c r="R9" s="17">
        <f t="shared" ref="R9:R60" si="16">J9*30.4</f>
        <v>7567.7759999999998</v>
      </c>
      <c r="S9" s="29">
        <f t="shared" ref="S9:S60" si="17">+Q9+R9</f>
        <v>8044.7759999999998</v>
      </c>
      <c r="T9" s="24">
        <f t="shared" si="1"/>
        <v>6332.06</v>
      </c>
      <c r="U9" s="24">
        <f t="shared" si="2"/>
        <v>1712.7159999999994</v>
      </c>
      <c r="V9" s="30">
        <f t="shared" si="3"/>
        <v>0.10880000000000001</v>
      </c>
      <c r="W9" s="24">
        <f t="shared" ref="W9:W60" si="18">+U9*V9</f>
        <v>186.34350079999996</v>
      </c>
      <c r="X9" s="24">
        <f t="shared" si="4"/>
        <v>371.83</v>
      </c>
      <c r="Y9" s="25">
        <f t="shared" ref="Y9:Y60" si="19">+W9+X9</f>
        <v>558.17350079999994</v>
      </c>
      <c r="Z9" s="3"/>
      <c r="AA9" s="23">
        <f t="shared" si="5"/>
        <v>39.728219178082192</v>
      </c>
      <c r="AB9" s="24">
        <f t="shared" si="6"/>
        <v>7607.5042191780822</v>
      </c>
      <c r="AC9" s="24">
        <f t="shared" si="7"/>
        <v>510.59833104657525</v>
      </c>
      <c r="AD9" s="24">
        <f t="shared" si="8"/>
        <v>506.27590079999993</v>
      </c>
      <c r="AE9" s="24">
        <f t="shared" ref="AE9:AE60" si="20">+AC9-AD9</f>
        <v>4.3224302465753226</v>
      </c>
      <c r="AF9" s="30">
        <f t="shared" si="9"/>
        <v>0.10879999999999949</v>
      </c>
      <c r="AG9" s="25">
        <f t="shared" si="10"/>
        <v>51.897599999999755</v>
      </c>
      <c r="AI9" s="23">
        <f t="shared" ref="AI9:AI60" si="21">+Y9</f>
        <v>558.17350079999994</v>
      </c>
      <c r="AJ9" s="24">
        <f t="shared" ref="AJ9:AJ60" si="22">+AG9+AD9</f>
        <v>558.17350079999972</v>
      </c>
      <c r="AK9" s="29">
        <f t="shared" ref="AK9:AK60" si="23">+AI9-AJ9</f>
        <v>0</v>
      </c>
      <c r="AL9" s="22" t="str">
        <f t="shared" ref="AL9:AL60" si="24">+IF(AI9&gt;AJ9,"Retención RLISR","Retención LISR")</f>
        <v>Retención LISR</v>
      </c>
      <c r="AN9" s="23">
        <f t="shared" ref="AN9:AN60" si="25">+R9</f>
        <v>7567.7759999999998</v>
      </c>
      <c r="AO9" s="24">
        <f t="shared" ref="AO9:AO60" si="26">+M9</f>
        <v>3734.1</v>
      </c>
      <c r="AP9" s="24">
        <f t="shared" ref="AP9:AP60" si="27">SUM(AN9:AO9)</f>
        <v>11301.876</v>
      </c>
      <c r="AQ9" s="24">
        <f t="shared" ref="AQ9:AQ60" si="28">+MIN(AI9:AJ9)</f>
        <v>558.17350079999972</v>
      </c>
      <c r="AR9" s="25">
        <f t="shared" ref="AR9:AR60" si="29">+AN9-AQ9+AO9</f>
        <v>10743.702499200001</v>
      </c>
    </row>
    <row r="10" spans="1:44" x14ac:dyDescent="0.25">
      <c r="A10" s="26"/>
      <c r="B10" s="27"/>
      <c r="C10" s="15"/>
      <c r="D10" s="23">
        <v>365</v>
      </c>
      <c r="E10" s="24">
        <v>365</v>
      </c>
      <c r="F10" s="28"/>
      <c r="G10" s="28">
        <f t="shared" si="0"/>
        <v>1</v>
      </c>
      <c r="H10" s="29">
        <v>15</v>
      </c>
      <c r="I10" s="17">
        <f t="shared" si="11"/>
        <v>15</v>
      </c>
      <c r="J10" s="24">
        <v>249</v>
      </c>
      <c r="K10" s="20">
        <f t="shared" si="12"/>
        <v>3735</v>
      </c>
      <c r="M10" s="23">
        <f t="shared" si="13"/>
        <v>3735</v>
      </c>
      <c r="N10" s="17">
        <f t="shared" ref="N10:N60" si="30">+IF(M10&gt;(108.57*30),(108.57*30),M10)</f>
        <v>3257.1</v>
      </c>
      <c r="O10" s="25">
        <f t="shared" si="14"/>
        <v>477.90000000000009</v>
      </c>
      <c r="Q10" s="23">
        <f t="shared" si="15"/>
        <v>477.90000000000009</v>
      </c>
      <c r="R10" s="17">
        <f t="shared" si="16"/>
        <v>7569.5999999999995</v>
      </c>
      <c r="S10" s="29">
        <f t="shared" si="17"/>
        <v>8047.5</v>
      </c>
      <c r="T10" s="24">
        <f t="shared" si="1"/>
        <v>6332.06</v>
      </c>
      <c r="U10" s="24">
        <f t="shared" si="2"/>
        <v>1715.4399999999996</v>
      </c>
      <c r="V10" s="30">
        <f t="shared" si="3"/>
        <v>0.10880000000000001</v>
      </c>
      <c r="W10" s="24">
        <f t="shared" si="18"/>
        <v>186.63987199999997</v>
      </c>
      <c r="X10" s="24">
        <f t="shared" si="4"/>
        <v>371.83</v>
      </c>
      <c r="Y10" s="25">
        <f t="shared" si="19"/>
        <v>558.4698719999999</v>
      </c>
      <c r="Z10" s="3"/>
      <c r="AA10" s="23">
        <f t="shared" si="5"/>
        <v>39.803178082191785</v>
      </c>
      <c r="AB10" s="24">
        <f t="shared" si="6"/>
        <v>7609.4031780821915</v>
      </c>
      <c r="AC10" s="24">
        <f t="shared" si="7"/>
        <v>510.80493777534241</v>
      </c>
      <c r="AD10" s="24">
        <f t="shared" si="8"/>
        <v>506.4743519999999</v>
      </c>
      <c r="AE10" s="24">
        <f t="shared" si="20"/>
        <v>4.330585775342513</v>
      </c>
      <c r="AF10" s="30">
        <f t="shared" si="9"/>
        <v>0.10880000000000117</v>
      </c>
      <c r="AG10" s="25">
        <f t="shared" si="10"/>
        <v>51.995520000000568</v>
      </c>
      <c r="AI10" s="23">
        <f t="shared" si="21"/>
        <v>558.4698719999999</v>
      </c>
      <c r="AJ10" s="24">
        <f t="shared" si="22"/>
        <v>558.46987200000046</v>
      </c>
      <c r="AK10" s="29">
        <f t="shared" si="23"/>
        <v>0</v>
      </c>
      <c r="AL10" s="22" t="str">
        <f t="shared" si="24"/>
        <v>Retención LISR</v>
      </c>
      <c r="AN10" s="23">
        <f t="shared" si="25"/>
        <v>7569.5999999999995</v>
      </c>
      <c r="AO10" s="24">
        <f t="shared" si="26"/>
        <v>3735</v>
      </c>
      <c r="AP10" s="24">
        <f t="shared" si="27"/>
        <v>11304.599999999999</v>
      </c>
      <c r="AQ10" s="24">
        <f t="shared" si="28"/>
        <v>558.4698719999999</v>
      </c>
      <c r="AR10" s="25">
        <f t="shared" si="29"/>
        <v>10746.130128000001</v>
      </c>
    </row>
    <row r="11" spans="1:44" x14ac:dyDescent="0.25">
      <c r="A11" s="26"/>
      <c r="B11" s="27"/>
      <c r="C11" s="15"/>
      <c r="D11" s="23">
        <v>365</v>
      </c>
      <c r="E11" s="24">
        <v>365</v>
      </c>
      <c r="F11" s="28"/>
      <c r="G11" s="28">
        <f t="shared" si="0"/>
        <v>1</v>
      </c>
      <c r="H11" s="29">
        <v>15</v>
      </c>
      <c r="I11" s="17">
        <f t="shared" si="11"/>
        <v>15</v>
      </c>
      <c r="J11" s="24">
        <v>250</v>
      </c>
      <c r="K11" s="20">
        <f t="shared" si="12"/>
        <v>3750</v>
      </c>
      <c r="M11" s="23">
        <f t="shared" si="13"/>
        <v>3750</v>
      </c>
      <c r="N11" s="17">
        <f t="shared" si="30"/>
        <v>3257.1</v>
      </c>
      <c r="O11" s="25">
        <f t="shared" si="14"/>
        <v>492.90000000000009</v>
      </c>
      <c r="Q11" s="23">
        <f t="shared" si="15"/>
        <v>492.90000000000009</v>
      </c>
      <c r="R11" s="17">
        <f t="shared" si="16"/>
        <v>7600</v>
      </c>
      <c r="S11" s="29">
        <f t="shared" si="17"/>
        <v>8092.9</v>
      </c>
      <c r="T11" s="24">
        <f t="shared" si="1"/>
        <v>6332.06</v>
      </c>
      <c r="U11" s="24">
        <f t="shared" si="2"/>
        <v>1760.8399999999992</v>
      </c>
      <c r="V11" s="30">
        <f t="shared" si="3"/>
        <v>0.10880000000000001</v>
      </c>
      <c r="W11" s="24">
        <f t="shared" si="18"/>
        <v>191.57939199999993</v>
      </c>
      <c r="X11" s="24">
        <f t="shared" si="4"/>
        <v>371.83</v>
      </c>
      <c r="Y11" s="25">
        <f t="shared" si="19"/>
        <v>563.40939199999991</v>
      </c>
      <c r="Z11" s="3"/>
      <c r="AA11" s="23">
        <f t="shared" si="5"/>
        <v>41.052493150684938</v>
      </c>
      <c r="AB11" s="24">
        <f t="shared" si="6"/>
        <v>7641.0524931506852</v>
      </c>
      <c r="AC11" s="24">
        <f t="shared" si="7"/>
        <v>514.24838325479448</v>
      </c>
      <c r="AD11" s="24">
        <f t="shared" si="8"/>
        <v>509.78187199999996</v>
      </c>
      <c r="AE11" s="24">
        <f t="shared" si="20"/>
        <v>4.4665112547945114</v>
      </c>
      <c r="AF11" s="30">
        <f t="shared" si="9"/>
        <v>0.10879999999999976</v>
      </c>
      <c r="AG11" s="25">
        <f t="shared" si="10"/>
        <v>53.62751999999989</v>
      </c>
      <c r="AI11" s="23">
        <f t="shared" si="21"/>
        <v>563.40939199999991</v>
      </c>
      <c r="AJ11" s="24">
        <f t="shared" si="22"/>
        <v>563.4093919999998</v>
      </c>
      <c r="AK11" s="29">
        <f t="shared" si="23"/>
        <v>0</v>
      </c>
      <c r="AL11" s="22" t="str">
        <f t="shared" si="24"/>
        <v>Retención LISR</v>
      </c>
      <c r="AN11" s="23">
        <f t="shared" si="25"/>
        <v>7600</v>
      </c>
      <c r="AO11" s="24">
        <f t="shared" si="26"/>
        <v>3750</v>
      </c>
      <c r="AP11" s="24">
        <f t="shared" si="27"/>
        <v>11350</v>
      </c>
      <c r="AQ11" s="24">
        <f t="shared" si="28"/>
        <v>563.4093919999998</v>
      </c>
      <c r="AR11" s="25">
        <f t="shared" si="29"/>
        <v>10786.590608</v>
      </c>
    </row>
    <row r="12" spans="1:44" x14ac:dyDescent="0.25">
      <c r="A12" s="26"/>
      <c r="B12" s="27"/>
      <c r="C12" s="15"/>
      <c r="D12" s="23">
        <v>365</v>
      </c>
      <c r="E12" s="24">
        <v>365</v>
      </c>
      <c r="F12" s="28"/>
      <c r="G12" s="28">
        <f t="shared" si="0"/>
        <v>1</v>
      </c>
      <c r="H12" s="29">
        <v>15</v>
      </c>
      <c r="I12" s="17">
        <f t="shared" si="11"/>
        <v>15</v>
      </c>
      <c r="J12" s="24">
        <v>300</v>
      </c>
      <c r="K12" s="20">
        <f t="shared" si="12"/>
        <v>4500</v>
      </c>
      <c r="M12" s="23">
        <f t="shared" si="13"/>
        <v>4500</v>
      </c>
      <c r="N12" s="17">
        <f t="shared" si="30"/>
        <v>3257.1</v>
      </c>
      <c r="O12" s="25">
        <f t="shared" si="14"/>
        <v>1242.9000000000001</v>
      </c>
      <c r="Q12" s="23">
        <f t="shared" si="15"/>
        <v>1242.9000000000001</v>
      </c>
      <c r="R12" s="17">
        <f t="shared" si="16"/>
        <v>9120</v>
      </c>
      <c r="S12" s="29">
        <f t="shared" si="17"/>
        <v>10362.9</v>
      </c>
      <c r="T12" s="24">
        <f t="shared" si="1"/>
        <v>6332.06</v>
      </c>
      <c r="U12" s="24">
        <f t="shared" si="2"/>
        <v>4030.8399999999992</v>
      </c>
      <c r="V12" s="30">
        <f t="shared" si="3"/>
        <v>0.10880000000000001</v>
      </c>
      <c r="W12" s="24">
        <f t="shared" si="18"/>
        <v>438.55539199999993</v>
      </c>
      <c r="X12" s="24">
        <f t="shared" si="4"/>
        <v>371.83</v>
      </c>
      <c r="Y12" s="25">
        <f t="shared" si="19"/>
        <v>810.38539199999991</v>
      </c>
      <c r="Z12" s="3"/>
      <c r="AA12" s="23">
        <f t="shared" si="5"/>
        <v>103.51824657534247</v>
      </c>
      <c r="AB12" s="24">
        <f t="shared" si="6"/>
        <v>9223.5182465753423</v>
      </c>
      <c r="AC12" s="24">
        <f t="shared" si="7"/>
        <v>686.42065722739721</v>
      </c>
      <c r="AD12" s="24">
        <f t="shared" si="8"/>
        <v>675.157872</v>
      </c>
      <c r="AE12" s="24">
        <f t="shared" si="20"/>
        <v>11.262785227397217</v>
      </c>
      <c r="AF12" s="30">
        <f t="shared" si="9"/>
        <v>0.10879999999999956</v>
      </c>
      <c r="AG12" s="25">
        <f t="shared" si="10"/>
        <v>135.22751999999946</v>
      </c>
      <c r="AI12" s="23">
        <f t="shared" si="21"/>
        <v>810.38539199999991</v>
      </c>
      <c r="AJ12" s="24">
        <f t="shared" si="22"/>
        <v>810.38539199999946</v>
      </c>
      <c r="AK12" s="29">
        <f t="shared" si="23"/>
        <v>0</v>
      </c>
      <c r="AL12" s="22" t="str">
        <f t="shared" si="24"/>
        <v>Retención RLISR</v>
      </c>
      <c r="AN12" s="23">
        <f t="shared" si="25"/>
        <v>9120</v>
      </c>
      <c r="AO12" s="24">
        <f t="shared" si="26"/>
        <v>4500</v>
      </c>
      <c r="AP12" s="24">
        <f t="shared" si="27"/>
        <v>13620</v>
      </c>
      <c r="AQ12" s="24">
        <f t="shared" si="28"/>
        <v>810.38539199999946</v>
      </c>
      <c r="AR12" s="25">
        <f t="shared" si="29"/>
        <v>12809.614608</v>
      </c>
    </row>
    <row r="13" spans="1:44" x14ac:dyDescent="0.25">
      <c r="A13" s="26"/>
      <c r="B13" s="27"/>
      <c r="C13" s="15"/>
      <c r="D13" s="23">
        <v>365</v>
      </c>
      <c r="E13" s="24">
        <v>365</v>
      </c>
      <c r="F13" s="28"/>
      <c r="G13" s="28">
        <f t="shared" si="0"/>
        <v>1</v>
      </c>
      <c r="H13" s="29">
        <v>15</v>
      </c>
      <c r="I13" s="17">
        <f t="shared" si="11"/>
        <v>15</v>
      </c>
      <c r="J13" s="24">
        <v>350</v>
      </c>
      <c r="K13" s="20">
        <f t="shared" si="12"/>
        <v>5250</v>
      </c>
      <c r="M13" s="23">
        <f t="shared" si="13"/>
        <v>5250</v>
      </c>
      <c r="N13" s="17">
        <f t="shared" si="30"/>
        <v>3257.1</v>
      </c>
      <c r="O13" s="25">
        <f t="shared" si="14"/>
        <v>1992.9</v>
      </c>
      <c r="Q13" s="23">
        <f t="shared" si="15"/>
        <v>1992.9</v>
      </c>
      <c r="R13" s="17">
        <f t="shared" si="16"/>
        <v>10640</v>
      </c>
      <c r="S13" s="29">
        <f t="shared" si="17"/>
        <v>12632.9</v>
      </c>
      <c r="T13" s="24">
        <f t="shared" si="1"/>
        <v>11128.02</v>
      </c>
      <c r="U13" s="24">
        <f t="shared" si="2"/>
        <v>1504.8799999999992</v>
      </c>
      <c r="V13" s="30">
        <f t="shared" si="3"/>
        <v>0.16</v>
      </c>
      <c r="W13" s="24">
        <f t="shared" si="18"/>
        <v>240.78079999999989</v>
      </c>
      <c r="X13" s="24">
        <f t="shared" si="4"/>
        <v>893.63</v>
      </c>
      <c r="Y13" s="25">
        <f t="shared" si="19"/>
        <v>1134.4107999999999</v>
      </c>
      <c r="Z13" s="3"/>
      <c r="AA13" s="23">
        <f t="shared" si="5"/>
        <v>165.98399999999998</v>
      </c>
      <c r="AB13" s="24">
        <f t="shared" si="6"/>
        <v>10805.984</v>
      </c>
      <c r="AC13" s="24">
        <f t="shared" si="7"/>
        <v>858.59293120000007</v>
      </c>
      <c r="AD13" s="24">
        <f t="shared" si="8"/>
        <v>840.53387199999997</v>
      </c>
      <c r="AE13" s="24">
        <f t="shared" si="20"/>
        <v>18.059059200000092</v>
      </c>
      <c r="AF13" s="30">
        <f t="shared" si="9"/>
        <v>0.10880000000000056</v>
      </c>
      <c r="AG13" s="25">
        <f t="shared" si="10"/>
        <v>216.82752000000113</v>
      </c>
      <c r="AI13" s="23">
        <f t="shared" si="21"/>
        <v>1134.4107999999999</v>
      </c>
      <c r="AJ13" s="24">
        <f t="shared" si="22"/>
        <v>1057.3613920000012</v>
      </c>
      <c r="AK13" s="29">
        <f t="shared" si="23"/>
        <v>77.049407999998721</v>
      </c>
      <c r="AL13" s="22" t="str">
        <f t="shared" si="24"/>
        <v>Retención RLISR</v>
      </c>
      <c r="AN13" s="23">
        <f t="shared" si="25"/>
        <v>10640</v>
      </c>
      <c r="AO13" s="24">
        <f t="shared" si="26"/>
        <v>5250</v>
      </c>
      <c r="AP13" s="24">
        <f t="shared" si="27"/>
        <v>15890</v>
      </c>
      <c r="AQ13" s="24">
        <f t="shared" si="28"/>
        <v>1057.3613920000012</v>
      </c>
      <c r="AR13" s="25">
        <f t="shared" si="29"/>
        <v>14832.638607999999</v>
      </c>
    </row>
    <row r="14" spans="1:44" x14ac:dyDescent="0.25">
      <c r="A14" s="26"/>
      <c r="B14" s="27"/>
      <c r="C14" s="15"/>
      <c r="D14" s="23">
        <v>365</v>
      </c>
      <c r="E14" s="24">
        <v>365</v>
      </c>
      <c r="F14" s="28"/>
      <c r="G14" s="28">
        <f t="shared" si="0"/>
        <v>1</v>
      </c>
      <c r="H14" s="29">
        <v>15</v>
      </c>
      <c r="I14" s="17">
        <f t="shared" si="11"/>
        <v>15</v>
      </c>
      <c r="J14" s="24">
        <v>400</v>
      </c>
      <c r="K14" s="20">
        <f t="shared" si="12"/>
        <v>6000</v>
      </c>
      <c r="M14" s="23">
        <f t="shared" si="13"/>
        <v>6000</v>
      </c>
      <c r="N14" s="17">
        <f t="shared" si="30"/>
        <v>3257.1</v>
      </c>
      <c r="O14" s="25">
        <f t="shared" si="14"/>
        <v>2742.9</v>
      </c>
      <c r="Q14" s="23">
        <f t="shared" si="15"/>
        <v>2742.9</v>
      </c>
      <c r="R14" s="17">
        <f t="shared" si="16"/>
        <v>12160</v>
      </c>
      <c r="S14" s="29">
        <f t="shared" si="17"/>
        <v>14902.9</v>
      </c>
      <c r="T14" s="24">
        <f t="shared" si="1"/>
        <v>12935.83</v>
      </c>
      <c r="U14" s="24">
        <f t="shared" si="2"/>
        <v>1967.0699999999997</v>
      </c>
      <c r="V14" s="30">
        <f t="shared" si="3"/>
        <v>0.17920000000000003</v>
      </c>
      <c r="W14" s="24">
        <f t="shared" si="18"/>
        <v>352.49894399999999</v>
      </c>
      <c r="X14" s="24">
        <f t="shared" si="4"/>
        <v>1182.8800000000001</v>
      </c>
      <c r="Y14" s="25">
        <f t="shared" si="19"/>
        <v>1535.378944</v>
      </c>
      <c r="Z14" s="3"/>
      <c r="AA14" s="23">
        <f t="shared" si="5"/>
        <v>228.44975342465753</v>
      </c>
      <c r="AB14" s="24">
        <f t="shared" si="6"/>
        <v>12388.449753424658</v>
      </c>
      <c r="AC14" s="24">
        <f t="shared" si="7"/>
        <v>1095.2987605479452</v>
      </c>
      <c r="AD14" s="24">
        <f t="shared" si="8"/>
        <v>1058.7467999999999</v>
      </c>
      <c r="AE14" s="24">
        <f t="shared" si="20"/>
        <v>36.551960547945328</v>
      </c>
      <c r="AF14" s="30">
        <f t="shared" si="9"/>
        <v>0.16000000000000053</v>
      </c>
      <c r="AG14" s="25">
        <f t="shared" si="10"/>
        <v>438.86400000000145</v>
      </c>
      <c r="AI14" s="23">
        <f t="shared" si="21"/>
        <v>1535.378944</v>
      </c>
      <c r="AJ14" s="24">
        <f t="shared" si="22"/>
        <v>1497.6108000000013</v>
      </c>
      <c r="AK14" s="29">
        <f t="shared" si="23"/>
        <v>37.768143999998756</v>
      </c>
      <c r="AL14" s="22" t="str">
        <f t="shared" si="24"/>
        <v>Retención RLISR</v>
      </c>
      <c r="AN14" s="23">
        <f t="shared" si="25"/>
        <v>12160</v>
      </c>
      <c r="AO14" s="24">
        <f t="shared" si="26"/>
        <v>6000</v>
      </c>
      <c r="AP14" s="24">
        <f t="shared" si="27"/>
        <v>18160</v>
      </c>
      <c r="AQ14" s="24">
        <f t="shared" si="28"/>
        <v>1497.6108000000013</v>
      </c>
      <c r="AR14" s="25">
        <f t="shared" si="29"/>
        <v>16662.389199999998</v>
      </c>
    </row>
    <row r="15" spans="1:44" x14ac:dyDescent="0.25">
      <c r="A15" s="26"/>
      <c r="B15" s="27"/>
      <c r="C15" s="15"/>
      <c r="D15" s="23">
        <v>365</v>
      </c>
      <c r="E15" s="24">
        <v>365</v>
      </c>
      <c r="F15" s="28"/>
      <c r="G15" s="28">
        <f t="shared" si="0"/>
        <v>1</v>
      </c>
      <c r="H15" s="29">
        <v>15</v>
      </c>
      <c r="I15" s="17">
        <f t="shared" si="11"/>
        <v>15</v>
      </c>
      <c r="J15" s="24">
        <v>450</v>
      </c>
      <c r="K15" s="20">
        <f t="shared" si="12"/>
        <v>6750</v>
      </c>
      <c r="M15" s="23">
        <f t="shared" si="13"/>
        <v>6750</v>
      </c>
      <c r="N15" s="17">
        <f t="shared" si="30"/>
        <v>3257.1</v>
      </c>
      <c r="O15" s="25">
        <f t="shared" si="14"/>
        <v>3492.9</v>
      </c>
      <c r="Q15" s="23">
        <f t="shared" si="15"/>
        <v>3492.9</v>
      </c>
      <c r="R15" s="17">
        <f t="shared" si="16"/>
        <v>13680</v>
      </c>
      <c r="S15" s="29">
        <f t="shared" si="17"/>
        <v>17172.900000000001</v>
      </c>
      <c r="T15" s="24">
        <f t="shared" si="1"/>
        <v>15487.72</v>
      </c>
      <c r="U15" s="24">
        <f t="shared" si="2"/>
        <v>1685.1800000000021</v>
      </c>
      <c r="V15" s="30">
        <f t="shared" si="3"/>
        <v>0.21359999999999998</v>
      </c>
      <c r="W15" s="24">
        <f t="shared" si="18"/>
        <v>359.95444800000041</v>
      </c>
      <c r="X15" s="24">
        <f t="shared" si="4"/>
        <v>1640.18</v>
      </c>
      <c r="Y15" s="25">
        <f t="shared" si="19"/>
        <v>2000.1344480000005</v>
      </c>
      <c r="Z15" s="3"/>
      <c r="AA15" s="23">
        <f t="shared" si="5"/>
        <v>290.91550684931502</v>
      </c>
      <c r="AB15" s="24">
        <f t="shared" si="6"/>
        <v>13970.915506849315</v>
      </c>
      <c r="AC15" s="24">
        <f t="shared" si="7"/>
        <v>1368.3673228273974</v>
      </c>
      <c r="AD15" s="24">
        <f t="shared" si="8"/>
        <v>1316.2352640000001</v>
      </c>
      <c r="AE15" s="24">
        <f t="shared" si="20"/>
        <v>52.132058827397259</v>
      </c>
      <c r="AF15" s="30">
        <f t="shared" si="9"/>
        <v>0.17920000000000003</v>
      </c>
      <c r="AG15" s="25">
        <f t="shared" si="10"/>
        <v>625.92768000000012</v>
      </c>
      <c r="AI15" s="23">
        <f t="shared" si="21"/>
        <v>2000.1344480000005</v>
      </c>
      <c r="AJ15" s="24">
        <f t="shared" si="22"/>
        <v>1942.1629440000002</v>
      </c>
      <c r="AK15" s="29">
        <f t="shared" si="23"/>
        <v>57.971504000000323</v>
      </c>
      <c r="AL15" s="22" t="str">
        <f t="shared" si="24"/>
        <v>Retención RLISR</v>
      </c>
      <c r="AN15" s="23">
        <f t="shared" si="25"/>
        <v>13680</v>
      </c>
      <c r="AO15" s="24">
        <f t="shared" si="26"/>
        <v>6750</v>
      </c>
      <c r="AP15" s="24">
        <f t="shared" si="27"/>
        <v>20430</v>
      </c>
      <c r="AQ15" s="24">
        <f t="shared" si="28"/>
        <v>1942.1629440000002</v>
      </c>
      <c r="AR15" s="25">
        <f t="shared" si="29"/>
        <v>18487.837056</v>
      </c>
    </row>
    <row r="16" spans="1:44" x14ac:dyDescent="0.25">
      <c r="A16" s="26"/>
      <c r="B16" s="27"/>
      <c r="C16" s="15"/>
      <c r="D16" s="23">
        <v>365</v>
      </c>
      <c r="E16" s="24">
        <v>365</v>
      </c>
      <c r="F16" s="28"/>
      <c r="G16" s="28">
        <f t="shared" si="0"/>
        <v>1</v>
      </c>
      <c r="H16" s="29">
        <v>15</v>
      </c>
      <c r="I16" s="17">
        <f t="shared" si="11"/>
        <v>15</v>
      </c>
      <c r="J16" s="24">
        <v>500</v>
      </c>
      <c r="K16" s="20">
        <f t="shared" si="12"/>
        <v>7500</v>
      </c>
      <c r="M16" s="23">
        <f t="shared" si="13"/>
        <v>7500</v>
      </c>
      <c r="N16" s="17">
        <f t="shared" si="30"/>
        <v>3257.1</v>
      </c>
      <c r="O16" s="25">
        <f t="shared" si="14"/>
        <v>4242.8999999999996</v>
      </c>
      <c r="Q16" s="23">
        <f t="shared" si="15"/>
        <v>4242.8999999999996</v>
      </c>
      <c r="R16" s="17">
        <f t="shared" si="16"/>
        <v>15200</v>
      </c>
      <c r="S16" s="29">
        <f t="shared" si="17"/>
        <v>19442.900000000001</v>
      </c>
      <c r="T16" s="24">
        <f t="shared" si="1"/>
        <v>15487.72</v>
      </c>
      <c r="U16" s="24">
        <f t="shared" si="2"/>
        <v>3955.1800000000021</v>
      </c>
      <c r="V16" s="30">
        <f t="shared" si="3"/>
        <v>0.21359999999999998</v>
      </c>
      <c r="W16" s="24">
        <f t="shared" si="18"/>
        <v>844.82644800000037</v>
      </c>
      <c r="X16" s="24">
        <f t="shared" si="4"/>
        <v>1640.18</v>
      </c>
      <c r="Y16" s="25">
        <f t="shared" si="19"/>
        <v>2485.0064480000005</v>
      </c>
      <c r="Z16" s="3"/>
      <c r="AA16" s="23">
        <f t="shared" si="5"/>
        <v>353.3812602739726</v>
      </c>
      <c r="AB16" s="24">
        <f t="shared" si="6"/>
        <v>15553.381260273973</v>
      </c>
      <c r="AC16" s="24">
        <f t="shared" si="7"/>
        <v>1654.2052451945208</v>
      </c>
      <c r="AD16" s="24">
        <f t="shared" si="8"/>
        <v>1588.6192640000002</v>
      </c>
      <c r="AE16" s="24">
        <f t="shared" si="20"/>
        <v>65.585981194520627</v>
      </c>
      <c r="AF16" s="30">
        <f t="shared" si="9"/>
        <v>0.18559552689260472</v>
      </c>
      <c r="AG16" s="25">
        <f t="shared" si="10"/>
        <v>787.46326105263256</v>
      </c>
      <c r="AI16" s="23">
        <f t="shared" si="21"/>
        <v>2485.0064480000005</v>
      </c>
      <c r="AJ16" s="24">
        <f t="shared" si="22"/>
        <v>2376.0825250526327</v>
      </c>
      <c r="AK16" s="29">
        <f t="shared" si="23"/>
        <v>108.92392294736783</v>
      </c>
      <c r="AL16" s="22" t="str">
        <f t="shared" si="24"/>
        <v>Retención RLISR</v>
      </c>
      <c r="AN16" s="23">
        <f t="shared" si="25"/>
        <v>15200</v>
      </c>
      <c r="AO16" s="24">
        <f t="shared" si="26"/>
        <v>7500</v>
      </c>
      <c r="AP16" s="24">
        <f t="shared" si="27"/>
        <v>22700</v>
      </c>
      <c r="AQ16" s="24">
        <f t="shared" si="28"/>
        <v>2376.0825250526327</v>
      </c>
      <c r="AR16" s="25">
        <f t="shared" si="29"/>
        <v>20323.917474947368</v>
      </c>
    </row>
    <row r="17" spans="1:44" x14ac:dyDescent="0.25">
      <c r="A17" s="26"/>
      <c r="B17" s="27"/>
      <c r="C17" s="15"/>
      <c r="D17" s="23">
        <v>365</v>
      </c>
      <c r="E17" s="24">
        <v>365</v>
      </c>
      <c r="F17" s="28"/>
      <c r="G17" s="28">
        <f t="shared" si="0"/>
        <v>1</v>
      </c>
      <c r="H17" s="29">
        <v>15</v>
      </c>
      <c r="I17" s="17">
        <f t="shared" si="11"/>
        <v>15</v>
      </c>
      <c r="J17" s="24">
        <v>550</v>
      </c>
      <c r="K17" s="20">
        <f t="shared" si="12"/>
        <v>8250</v>
      </c>
      <c r="M17" s="23">
        <f t="shared" si="13"/>
        <v>8250</v>
      </c>
      <c r="N17" s="17">
        <f t="shared" si="30"/>
        <v>3257.1</v>
      </c>
      <c r="O17" s="25">
        <f t="shared" si="14"/>
        <v>4992.8999999999996</v>
      </c>
      <c r="Q17" s="23">
        <f t="shared" si="15"/>
        <v>4992.8999999999996</v>
      </c>
      <c r="R17" s="17">
        <f t="shared" si="16"/>
        <v>16720</v>
      </c>
      <c r="S17" s="29">
        <f t="shared" si="17"/>
        <v>21712.9</v>
      </c>
      <c r="T17" s="24">
        <f t="shared" si="1"/>
        <v>15487.72</v>
      </c>
      <c r="U17" s="24">
        <f t="shared" si="2"/>
        <v>6225.1800000000021</v>
      </c>
      <c r="V17" s="30">
        <f t="shared" si="3"/>
        <v>0.21359999999999998</v>
      </c>
      <c r="W17" s="24">
        <f t="shared" si="18"/>
        <v>1329.6984480000003</v>
      </c>
      <c r="X17" s="24">
        <f t="shared" si="4"/>
        <v>1640.18</v>
      </c>
      <c r="Y17" s="25">
        <f t="shared" si="19"/>
        <v>2969.8784480000004</v>
      </c>
      <c r="Z17" s="3"/>
      <c r="AA17" s="23">
        <f t="shared" si="5"/>
        <v>415.84701369863006</v>
      </c>
      <c r="AB17" s="24">
        <f t="shared" si="6"/>
        <v>17135.847013698629</v>
      </c>
      <c r="AC17" s="24">
        <f t="shared" si="7"/>
        <v>1992.2199301260273</v>
      </c>
      <c r="AD17" s="24">
        <f t="shared" si="8"/>
        <v>1903.3950080000002</v>
      </c>
      <c r="AE17" s="24">
        <f t="shared" si="20"/>
        <v>88.824922126027104</v>
      </c>
      <c r="AF17" s="30">
        <f t="shared" si="9"/>
        <v>0.21359999999999935</v>
      </c>
      <c r="AG17" s="25">
        <f t="shared" si="10"/>
        <v>1066.4834399999966</v>
      </c>
      <c r="AI17" s="23">
        <f t="shared" si="21"/>
        <v>2969.8784480000004</v>
      </c>
      <c r="AJ17" s="24">
        <f t="shared" si="22"/>
        <v>2969.8784479999968</v>
      </c>
      <c r="AK17" s="29">
        <f t="shared" si="23"/>
        <v>3.637978807091713E-12</v>
      </c>
      <c r="AL17" s="22" t="str">
        <f t="shared" si="24"/>
        <v>Retención LISR</v>
      </c>
      <c r="AN17" s="23">
        <f t="shared" si="25"/>
        <v>16720</v>
      </c>
      <c r="AO17" s="24">
        <f t="shared" si="26"/>
        <v>8250</v>
      </c>
      <c r="AP17" s="24">
        <f t="shared" si="27"/>
        <v>24970</v>
      </c>
      <c r="AQ17" s="24">
        <f t="shared" si="28"/>
        <v>2969.8784479999968</v>
      </c>
      <c r="AR17" s="25">
        <f t="shared" si="29"/>
        <v>22000.121552000004</v>
      </c>
    </row>
    <row r="18" spans="1:44" x14ac:dyDescent="0.25">
      <c r="A18" s="26"/>
      <c r="B18" s="27"/>
      <c r="C18" s="15"/>
      <c r="D18" s="23">
        <v>365</v>
      </c>
      <c r="E18" s="24">
        <v>365</v>
      </c>
      <c r="F18" s="28"/>
      <c r="G18" s="28">
        <f t="shared" si="0"/>
        <v>1</v>
      </c>
      <c r="H18" s="29">
        <v>15</v>
      </c>
      <c r="I18" s="17">
        <f t="shared" si="11"/>
        <v>15</v>
      </c>
      <c r="J18" s="24">
        <v>600</v>
      </c>
      <c r="K18" s="20">
        <f t="shared" si="12"/>
        <v>9000</v>
      </c>
      <c r="M18" s="23">
        <f t="shared" si="13"/>
        <v>9000</v>
      </c>
      <c r="N18" s="17">
        <f t="shared" si="30"/>
        <v>3257.1</v>
      </c>
      <c r="O18" s="25">
        <f t="shared" si="14"/>
        <v>5742.9</v>
      </c>
      <c r="Q18" s="23">
        <f t="shared" si="15"/>
        <v>5742.9</v>
      </c>
      <c r="R18" s="17">
        <f t="shared" si="16"/>
        <v>18240</v>
      </c>
      <c r="S18" s="29">
        <f t="shared" si="17"/>
        <v>23982.9</v>
      </c>
      <c r="T18" s="24">
        <f t="shared" si="1"/>
        <v>15487.72</v>
      </c>
      <c r="U18" s="24">
        <f t="shared" si="2"/>
        <v>8495.1800000000021</v>
      </c>
      <c r="V18" s="30">
        <f t="shared" si="3"/>
        <v>0.21359999999999998</v>
      </c>
      <c r="W18" s="24">
        <f t="shared" si="18"/>
        <v>1814.5704480000004</v>
      </c>
      <c r="X18" s="24">
        <f t="shared" si="4"/>
        <v>1640.18</v>
      </c>
      <c r="Y18" s="25">
        <f t="shared" si="19"/>
        <v>3454.7504480000007</v>
      </c>
      <c r="Z18" s="3"/>
      <c r="AA18" s="23">
        <f t="shared" si="5"/>
        <v>478.31276712328759</v>
      </c>
      <c r="AB18" s="24">
        <f t="shared" si="6"/>
        <v>18718.312767123287</v>
      </c>
      <c r="AC18" s="24">
        <f t="shared" si="7"/>
        <v>2330.234615057534</v>
      </c>
      <c r="AD18" s="24">
        <f t="shared" si="8"/>
        <v>2228.067008</v>
      </c>
      <c r="AE18" s="24">
        <f t="shared" si="20"/>
        <v>102.16760705753404</v>
      </c>
      <c r="AF18" s="30">
        <f t="shared" si="9"/>
        <v>0.21359999999999962</v>
      </c>
      <c r="AG18" s="25">
        <f t="shared" si="10"/>
        <v>1226.6834399999977</v>
      </c>
      <c r="AI18" s="23">
        <f t="shared" si="21"/>
        <v>3454.7504480000007</v>
      </c>
      <c r="AJ18" s="24">
        <f t="shared" si="22"/>
        <v>3454.750447999998</v>
      </c>
      <c r="AK18" s="29">
        <f t="shared" si="23"/>
        <v>0</v>
      </c>
      <c r="AL18" s="22" t="str">
        <f t="shared" si="24"/>
        <v>Retención LISR</v>
      </c>
      <c r="AN18" s="23">
        <f t="shared" si="25"/>
        <v>18240</v>
      </c>
      <c r="AO18" s="24">
        <f t="shared" si="26"/>
        <v>9000</v>
      </c>
      <c r="AP18" s="24">
        <f t="shared" si="27"/>
        <v>27240</v>
      </c>
      <c r="AQ18" s="24">
        <f t="shared" si="28"/>
        <v>3454.750447999998</v>
      </c>
      <c r="AR18" s="25">
        <f t="shared" si="29"/>
        <v>23785.249552000001</v>
      </c>
    </row>
    <row r="19" spans="1:44" x14ac:dyDescent="0.25">
      <c r="A19" s="26"/>
      <c r="B19" s="27"/>
      <c r="C19" s="15"/>
      <c r="D19" s="23">
        <v>365</v>
      </c>
      <c r="E19" s="24">
        <v>365</v>
      </c>
      <c r="F19" s="28"/>
      <c r="G19" s="28">
        <f t="shared" si="0"/>
        <v>1</v>
      </c>
      <c r="H19" s="29">
        <v>15</v>
      </c>
      <c r="I19" s="17">
        <f t="shared" si="11"/>
        <v>15</v>
      </c>
      <c r="J19" s="24">
        <v>650</v>
      </c>
      <c r="K19" s="20">
        <f t="shared" si="12"/>
        <v>9750</v>
      </c>
      <c r="M19" s="23">
        <f t="shared" si="13"/>
        <v>9750</v>
      </c>
      <c r="N19" s="17">
        <f t="shared" si="30"/>
        <v>3257.1</v>
      </c>
      <c r="O19" s="25">
        <f t="shared" si="14"/>
        <v>6492.9</v>
      </c>
      <c r="Q19" s="23">
        <f t="shared" si="15"/>
        <v>6492.9</v>
      </c>
      <c r="R19" s="17">
        <f t="shared" si="16"/>
        <v>19760</v>
      </c>
      <c r="S19" s="29">
        <f t="shared" si="17"/>
        <v>26252.9</v>
      </c>
      <c r="T19" s="24">
        <f t="shared" si="1"/>
        <v>15487.72</v>
      </c>
      <c r="U19" s="24">
        <f t="shared" si="2"/>
        <v>10765.180000000002</v>
      </c>
      <c r="V19" s="30">
        <f t="shared" si="3"/>
        <v>0.21359999999999998</v>
      </c>
      <c r="W19" s="24">
        <f t="shared" si="18"/>
        <v>2299.4424480000002</v>
      </c>
      <c r="X19" s="24">
        <f t="shared" si="4"/>
        <v>1640.18</v>
      </c>
      <c r="Y19" s="25">
        <f t="shared" si="19"/>
        <v>3939.6224480000001</v>
      </c>
      <c r="Z19" s="3"/>
      <c r="AA19" s="23">
        <f t="shared" si="5"/>
        <v>540.77852054794516</v>
      </c>
      <c r="AB19" s="24">
        <f t="shared" si="6"/>
        <v>20300.778520547945</v>
      </c>
      <c r="AC19" s="24">
        <f t="shared" si="7"/>
        <v>2668.249299989041</v>
      </c>
      <c r="AD19" s="24">
        <f t="shared" si="8"/>
        <v>2552.739008</v>
      </c>
      <c r="AE19" s="24">
        <f t="shared" si="20"/>
        <v>115.51029198904098</v>
      </c>
      <c r="AF19" s="30">
        <f t="shared" si="9"/>
        <v>0.21359999999999979</v>
      </c>
      <c r="AG19" s="25">
        <f t="shared" si="10"/>
        <v>1386.8834399999985</v>
      </c>
      <c r="AI19" s="23">
        <f t="shared" si="21"/>
        <v>3939.6224480000001</v>
      </c>
      <c r="AJ19" s="24">
        <f t="shared" si="22"/>
        <v>3939.6224479999983</v>
      </c>
      <c r="AK19" s="29">
        <f t="shared" si="23"/>
        <v>0</v>
      </c>
      <c r="AL19" s="22" t="str">
        <f t="shared" si="24"/>
        <v>Retención LISR</v>
      </c>
      <c r="AN19" s="23">
        <f t="shared" si="25"/>
        <v>19760</v>
      </c>
      <c r="AO19" s="24">
        <f t="shared" si="26"/>
        <v>9750</v>
      </c>
      <c r="AP19" s="24">
        <f t="shared" si="27"/>
        <v>29510</v>
      </c>
      <c r="AQ19" s="24">
        <f t="shared" si="28"/>
        <v>3939.6224479999983</v>
      </c>
      <c r="AR19" s="25">
        <f t="shared" si="29"/>
        <v>25570.377552000002</v>
      </c>
    </row>
    <row r="20" spans="1:44" x14ac:dyDescent="0.25">
      <c r="A20" s="26"/>
      <c r="B20" s="27"/>
      <c r="C20" s="15"/>
      <c r="D20" s="23">
        <v>365</v>
      </c>
      <c r="E20" s="24">
        <v>365</v>
      </c>
      <c r="F20" s="28"/>
      <c r="G20" s="28">
        <f t="shared" si="0"/>
        <v>1</v>
      </c>
      <c r="H20" s="29">
        <v>15</v>
      </c>
      <c r="I20" s="17">
        <f t="shared" si="11"/>
        <v>15</v>
      </c>
      <c r="J20" s="24">
        <v>700</v>
      </c>
      <c r="K20" s="20">
        <f t="shared" si="12"/>
        <v>10500</v>
      </c>
      <c r="M20" s="23">
        <f t="shared" si="13"/>
        <v>10500</v>
      </c>
      <c r="N20" s="17">
        <f t="shared" si="30"/>
        <v>3257.1</v>
      </c>
      <c r="O20" s="25">
        <f t="shared" si="14"/>
        <v>7242.9</v>
      </c>
      <c r="Q20" s="23">
        <f t="shared" si="15"/>
        <v>7242.9</v>
      </c>
      <c r="R20" s="17">
        <f t="shared" si="16"/>
        <v>21280</v>
      </c>
      <c r="S20" s="29">
        <f t="shared" si="17"/>
        <v>28522.9</v>
      </c>
      <c r="T20" s="24">
        <f t="shared" si="1"/>
        <v>15487.72</v>
      </c>
      <c r="U20" s="24">
        <f t="shared" si="2"/>
        <v>13035.180000000002</v>
      </c>
      <c r="V20" s="30">
        <f t="shared" si="3"/>
        <v>0.21359999999999998</v>
      </c>
      <c r="W20" s="24">
        <f t="shared" si="18"/>
        <v>2784.3144480000001</v>
      </c>
      <c r="X20" s="24">
        <f t="shared" si="4"/>
        <v>1640.18</v>
      </c>
      <c r="Y20" s="25">
        <f t="shared" si="19"/>
        <v>4424.4944480000004</v>
      </c>
      <c r="Z20" s="3"/>
      <c r="AA20" s="23">
        <f t="shared" si="5"/>
        <v>603.24427397260274</v>
      </c>
      <c r="AB20" s="24">
        <f t="shared" si="6"/>
        <v>21883.244273972603</v>
      </c>
      <c r="AC20" s="24">
        <f t="shared" si="7"/>
        <v>3006.263984920548</v>
      </c>
      <c r="AD20" s="24">
        <f t="shared" si="8"/>
        <v>2877.411008</v>
      </c>
      <c r="AE20" s="24">
        <f t="shared" si="20"/>
        <v>128.85297692054792</v>
      </c>
      <c r="AF20" s="30">
        <f t="shared" si="9"/>
        <v>0.21359999999999996</v>
      </c>
      <c r="AG20" s="25">
        <f t="shared" si="10"/>
        <v>1547.0834399999997</v>
      </c>
      <c r="AI20" s="23">
        <f t="shared" si="21"/>
        <v>4424.4944480000004</v>
      </c>
      <c r="AJ20" s="24">
        <f t="shared" si="22"/>
        <v>4424.4944479999995</v>
      </c>
      <c r="AK20" s="29">
        <f t="shared" si="23"/>
        <v>0</v>
      </c>
      <c r="AL20" s="22" t="str">
        <f t="shared" si="24"/>
        <v>Retención LISR</v>
      </c>
      <c r="AN20" s="23">
        <f t="shared" si="25"/>
        <v>21280</v>
      </c>
      <c r="AO20" s="24">
        <f t="shared" si="26"/>
        <v>10500</v>
      </c>
      <c r="AP20" s="24">
        <f t="shared" si="27"/>
        <v>31780</v>
      </c>
      <c r="AQ20" s="24">
        <f t="shared" si="28"/>
        <v>4424.4944479999995</v>
      </c>
      <c r="AR20" s="25">
        <f t="shared" si="29"/>
        <v>27355.505552000002</v>
      </c>
    </row>
    <row r="21" spans="1:44" x14ac:dyDescent="0.25">
      <c r="A21" s="26"/>
      <c r="B21" s="27"/>
      <c r="C21" s="15"/>
      <c r="D21" s="23">
        <v>365</v>
      </c>
      <c r="E21" s="24">
        <v>365</v>
      </c>
      <c r="F21" s="28"/>
      <c r="G21" s="28">
        <f t="shared" si="0"/>
        <v>1</v>
      </c>
      <c r="H21" s="29">
        <v>15</v>
      </c>
      <c r="I21" s="17">
        <f t="shared" si="11"/>
        <v>15</v>
      </c>
      <c r="J21" s="24">
        <v>750</v>
      </c>
      <c r="K21" s="20">
        <f t="shared" si="12"/>
        <v>11250</v>
      </c>
      <c r="M21" s="23">
        <f t="shared" si="13"/>
        <v>11250</v>
      </c>
      <c r="N21" s="17">
        <f t="shared" si="30"/>
        <v>3257.1</v>
      </c>
      <c r="O21" s="25">
        <f t="shared" si="14"/>
        <v>7992.9</v>
      </c>
      <c r="Q21" s="23">
        <f t="shared" si="15"/>
        <v>7992.9</v>
      </c>
      <c r="R21" s="17">
        <f t="shared" si="16"/>
        <v>22800</v>
      </c>
      <c r="S21" s="29">
        <f t="shared" si="17"/>
        <v>30792.9</v>
      </c>
      <c r="T21" s="24">
        <f t="shared" si="1"/>
        <v>15487.72</v>
      </c>
      <c r="U21" s="24">
        <f t="shared" si="2"/>
        <v>15305.180000000002</v>
      </c>
      <c r="V21" s="30">
        <f t="shared" si="3"/>
        <v>0.21359999999999998</v>
      </c>
      <c r="W21" s="24">
        <f t="shared" si="18"/>
        <v>3269.1864480000004</v>
      </c>
      <c r="X21" s="24">
        <f t="shared" si="4"/>
        <v>1640.18</v>
      </c>
      <c r="Y21" s="25">
        <f t="shared" si="19"/>
        <v>4909.3664480000007</v>
      </c>
      <c r="Z21" s="3"/>
      <c r="AA21" s="23">
        <f t="shared" si="5"/>
        <v>665.71002739726021</v>
      </c>
      <c r="AB21" s="24">
        <f t="shared" si="6"/>
        <v>23465.710027397261</v>
      </c>
      <c r="AC21" s="24">
        <f t="shared" si="7"/>
        <v>3344.2786698520549</v>
      </c>
      <c r="AD21" s="24">
        <f t="shared" si="8"/>
        <v>3202.0830080000001</v>
      </c>
      <c r="AE21" s="24">
        <f t="shared" si="20"/>
        <v>142.19566185205485</v>
      </c>
      <c r="AF21" s="30">
        <f t="shared" si="9"/>
        <v>0.21360000000000012</v>
      </c>
      <c r="AG21" s="25">
        <f t="shared" si="10"/>
        <v>1707.2834400000008</v>
      </c>
      <c r="AI21" s="23">
        <f t="shared" si="21"/>
        <v>4909.3664480000007</v>
      </c>
      <c r="AJ21" s="24">
        <f t="shared" si="22"/>
        <v>4909.3664480000007</v>
      </c>
      <c r="AK21" s="29">
        <f t="shared" si="23"/>
        <v>0</v>
      </c>
      <c r="AL21" s="22" t="str">
        <f t="shared" si="24"/>
        <v>Retención LISR</v>
      </c>
      <c r="AN21" s="23">
        <f t="shared" si="25"/>
        <v>22800</v>
      </c>
      <c r="AO21" s="24">
        <f t="shared" si="26"/>
        <v>11250</v>
      </c>
      <c r="AP21" s="24">
        <f t="shared" si="27"/>
        <v>34050</v>
      </c>
      <c r="AQ21" s="24">
        <f t="shared" si="28"/>
        <v>4909.3664480000007</v>
      </c>
      <c r="AR21" s="25">
        <f t="shared" si="29"/>
        <v>29140.633551999999</v>
      </c>
    </row>
    <row r="22" spans="1:44" x14ac:dyDescent="0.25">
      <c r="A22" s="26"/>
      <c r="B22" s="27"/>
      <c r="C22" s="15"/>
      <c r="D22" s="23">
        <v>365</v>
      </c>
      <c r="E22" s="24">
        <v>365</v>
      </c>
      <c r="F22" s="28"/>
      <c r="G22" s="28">
        <f t="shared" si="0"/>
        <v>1</v>
      </c>
      <c r="H22" s="29">
        <v>15</v>
      </c>
      <c r="I22" s="17">
        <f t="shared" si="11"/>
        <v>15</v>
      </c>
      <c r="J22" s="24">
        <v>800</v>
      </c>
      <c r="K22" s="20">
        <f t="shared" si="12"/>
        <v>12000</v>
      </c>
      <c r="M22" s="23">
        <f t="shared" si="13"/>
        <v>12000</v>
      </c>
      <c r="N22" s="17">
        <f t="shared" si="30"/>
        <v>3257.1</v>
      </c>
      <c r="O22" s="25">
        <f t="shared" si="14"/>
        <v>8742.9</v>
      </c>
      <c r="Q22" s="23">
        <f t="shared" si="15"/>
        <v>8742.9</v>
      </c>
      <c r="R22" s="17">
        <f t="shared" si="16"/>
        <v>24320</v>
      </c>
      <c r="S22" s="29">
        <f t="shared" si="17"/>
        <v>33062.9</v>
      </c>
      <c r="T22" s="24">
        <f t="shared" si="1"/>
        <v>31236.5</v>
      </c>
      <c r="U22" s="24">
        <f t="shared" si="2"/>
        <v>1826.4000000000015</v>
      </c>
      <c r="V22" s="30">
        <f t="shared" si="3"/>
        <v>0.23519999999999999</v>
      </c>
      <c r="W22" s="24">
        <f t="shared" si="18"/>
        <v>429.56928000000033</v>
      </c>
      <c r="X22" s="24">
        <f t="shared" si="4"/>
        <v>5004.12</v>
      </c>
      <c r="Y22" s="25">
        <f t="shared" si="19"/>
        <v>5433.6892800000005</v>
      </c>
      <c r="Z22" s="3"/>
      <c r="AA22" s="23">
        <f t="shared" si="5"/>
        <v>728.17578082191767</v>
      </c>
      <c r="AB22" s="24">
        <f t="shared" si="6"/>
        <v>25048.175780821919</v>
      </c>
      <c r="AC22" s="24">
        <f t="shared" si="7"/>
        <v>3682.2933547835619</v>
      </c>
      <c r="AD22" s="24">
        <f t="shared" si="8"/>
        <v>3526.7550080000001</v>
      </c>
      <c r="AE22" s="24">
        <f t="shared" si="20"/>
        <v>155.53834678356179</v>
      </c>
      <c r="AF22" s="30">
        <f t="shared" si="9"/>
        <v>0.21360000000000023</v>
      </c>
      <c r="AG22" s="25">
        <f t="shared" si="10"/>
        <v>1867.483440000002</v>
      </c>
      <c r="AI22" s="23">
        <f t="shared" si="21"/>
        <v>5433.6892800000005</v>
      </c>
      <c r="AJ22" s="24">
        <f t="shared" si="22"/>
        <v>5394.2384480000019</v>
      </c>
      <c r="AK22" s="29">
        <f t="shared" si="23"/>
        <v>39.450831999998627</v>
      </c>
      <c r="AL22" s="22" t="str">
        <f t="shared" si="24"/>
        <v>Retención RLISR</v>
      </c>
      <c r="AN22" s="23">
        <f t="shared" si="25"/>
        <v>24320</v>
      </c>
      <c r="AO22" s="24">
        <f t="shared" si="26"/>
        <v>12000</v>
      </c>
      <c r="AP22" s="24">
        <f t="shared" si="27"/>
        <v>36320</v>
      </c>
      <c r="AQ22" s="24">
        <f t="shared" si="28"/>
        <v>5394.2384480000019</v>
      </c>
      <c r="AR22" s="25">
        <f t="shared" si="29"/>
        <v>30925.761551999996</v>
      </c>
    </row>
    <row r="23" spans="1:44" x14ac:dyDescent="0.25">
      <c r="A23" s="26"/>
      <c r="B23" s="27"/>
      <c r="C23" s="15"/>
      <c r="D23" s="23">
        <v>365</v>
      </c>
      <c r="E23" s="24">
        <v>365</v>
      </c>
      <c r="F23" s="28"/>
      <c r="G23" s="28">
        <f t="shared" si="0"/>
        <v>1</v>
      </c>
      <c r="H23" s="29">
        <v>15</v>
      </c>
      <c r="I23" s="17">
        <f t="shared" si="11"/>
        <v>15</v>
      </c>
      <c r="J23" s="24">
        <v>850</v>
      </c>
      <c r="K23" s="20">
        <f t="shared" si="12"/>
        <v>12750</v>
      </c>
      <c r="M23" s="23">
        <f t="shared" si="13"/>
        <v>12750</v>
      </c>
      <c r="N23" s="17">
        <f t="shared" si="30"/>
        <v>3257.1</v>
      </c>
      <c r="O23" s="25">
        <f t="shared" si="14"/>
        <v>9492.9</v>
      </c>
      <c r="Q23" s="23">
        <f t="shared" si="15"/>
        <v>9492.9</v>
      </c>
      <c r="R23" s="17">
        <f t="shared" si="16"/>
        <v>25840</v>
      </c>
      <c r="S23" s="29">
        <f t="shared" si="17"/>
        <v>35332.9</v>
      </c>
      <c r="T23" s="24">
        <f t="shared" si="1"/>
        <v>31236.5</v>
      </c>
      <c r="U23" s="24">
        <f t="shared" si="2"/>
        <v>4096.4000000000015</v>
      </c>
      <c r="V23" s="30">
        <f t="shared" si="3"/>
        <v>0.23519999999999999</v>
      </c>
      <c r="W23" s="24">
        <f t="shared" si="18"/>
        <v>963.47328000000027</v>
      </c>
      <c r="X23" s="24">
        <f t="shared" si="4"/>
        <v>5004.12</v>
      </c>
      <c r="Y23" s="25">
        <f t="shared" si="19"/>
        <v>5967.59328</v>
      </c>
      <c r="Z23" s="3"/>
      <c r="AA23" s="23">
        <f t="shared" si="5"/>
        <v>790.64153424657525</v>
      </c>
      <c r="AB23" s="24">
        <f t="shared" si="6"/>
        <v>26630.641534246577</v>
      </c>
      <c r="AC23" s="24">
        <f t="shared" si="7"/>
        <v>4020.3080397150688</v>
      </c>
      <c r="AD23" s="24">
        <f t="shared" si="8"/>
        <v>3851.4270079999997</v>
      </c>
      <c r="AE23" s="24">
        <f t="shared" si="20"/>
        <v>168.88103171506918</v>
      </c>
      <c r="AF23" s="30">
        <f t="shared" si="9"/>
        <v>0.2136000000000009</v>
      </c>
      <c r="AG23" s="25">
        <f t="shared" si="10"/>
        <v>2027.6834400000084</v>
      </c>
      <c r="AI23" s="23">
        <f t="shared" si="21"/>
        <v>5967.59328</v>
      </c>
      <c r="AJ23" s="24">
        <f t="shared" si="22"/>
        <v>5879.1104480000085</v>
      </c>
      <c r="AK23" s="29">
        <f t="shared" si="23"/>
        <v>88.482831999991504</v>
      </c>
      <c r="AL23" s="22" t="str">
        <f t="shared" si="24"/>
        <v>Retención RLISR</v>
      </c>
      <c r="AN23" s="23">
        <f t="shared" si="25"/>
        <v>25840</v>
      </c>
      <c r="AO23" s="24">
        <f t="shared" si="26"/>
        <v>12750</v>
      </c>
      <c r="AP23" s="24">
        <f t="shared" si="27"/>
        <v>38590</v>
      </c>
      <c r="AQ23" s="24">
        <f t="shared" si="28"/>
        <v>5879.1104480000085</v>
      </c>
      <c r="AR23" s="25">
        <f t="shared" si="29"/>
        <v>32710.889551999993</v>
      </c>
    </row>
    <row r="24" spans="1:44" x14ac:dyDescent="0.25">
      <c r="A24" s="26"/>
      <c r="B24" s="27"/>
      <c r="C24" s="15"/>
      <c r="D24" s="23">
        <v>365</v>
      </c>
      <c r="E24" s="24">
        <v>365</v>
      </c>
      <c r="F24" s="28"/>
      <c r="G24" s="28">
        <f t="shared" si="0"/>
        <v>1</v>
      </c>
      <c r="H24" s="29">
        <v>15</v>
      </c>
      <c r="I24" s="17">
        <f t="shared" si="11"/>
        <v>15</v>
      </c>
      <c r="J24" s="24">
        <v>900</v>
      </c>
      <c r="K24" s="20">
        <f t="shared" si="12"/>
        <v>13500</v>
      </c>
      <c r="M24" s="23">
        <f t="shared" si="13"/>
        <v>13500</v>
      </c>
      <c r="N24" s="17">
        <f t="shared" si="30"/>
        <v>3257.1</v>
      </c>
      <c r="O24" s="25">
        <f t="shared" si="14"/>
        <v>10242.9</v>
      </c>
      <c r="Q24" s="23">
        <f t="shared" si="15"/>
        <v>10242.9</v>
      </c>
      <c r="R24" s="17">
        <f t="shared" si="16"/>
        <v>27360</v>
      </c>
      <c r="S24" s="29">
        <f t="shared" si="17"/>
        <v>37602.9</v>
      </c>
      <c r="T24" s="24">
        <f t="shared" si="1"/>
        <v>31236.5</v>
      </c>
      <c r="U24" s="24">
        <f t="shared" si="2"/>
        <v>6366.4000000000015</v>
      </c>
      <c r="V24" s="30">
        <f t="shared" si="3"/>
        <v>0.23519999999999999</v>
      </c>
      <c r="W24" s="24">
        <f t="shared" si="18"/>
        <v>1497.3772800000004</v>
      </c>
      <c r="X24" s="24">
        <f t="shared" si="4"/>
        <v>5004.12</v>
      </c>
      <c r="Y24" s="25">
        <f t="shared" si="19"/>
        <v>6501.4972800000005</v>
      </c>
      <c r="Z24" s="3"/>
      <c r="AA24" s="23">
        <f t="shared" si="5"/>
        <v>853.10728767123283</v>
      </c>
      <c r="AB24" s="24">
        <f t="shared" si="6"/>
        <v>28213.107287671231</v>
      </c>
      <c r="AC24" s="24">
        <f t="shared" si="7"/>
        <v>4358.3227246465749</v>
      </c>
      <c r="AD24" s="24">
        <f t="shared" si="8"/>
        <v>4176.0990080000001</v>
      </c>
      <c r="AE24" s="24">
        <f t="shared" si="20"/>
        <v>182.22371664657476</v>
      </c>
      <c r="AF24" s="30">
        <f t="shared" si="9"/>
        <v>0.21359999999999932</v>
      </c>
      <c r="AG24" s="25">
        <f t="shared" si="10"/>
        <v>2187.8834399999928</v>
      </c>
      <c r="AI24" s="23">
        <f t="shared" si="21"/>
        <v>6501.4972800000005</v>
      </c>
      <c r="AJ24" s="24">
        <f t="shared" si="22"/>
        <v>6363.9824479999934</v>
      </c>
      <c r="AK24" s="29">
        <f t="shared" si="23"/>
        <v>137.51483200000712</v>
      </c>
      <c r="AL24" s="22" t="str">
        <f t="shared" si="24"/>
        <v>Retención RLISR</v>
      </c>
      <c r="AN24" s="23">
        <f t="shared" si="25"/>
        <v>27360</v>
      </c>
      <c r="AO24" s="24">
        <f t="shared" si="26"/>
        <v>13500</v>
      </c>
      <c r="AP24" s="24">
        <f t="shared" si="27"/>
        <v>40860</v>
      </c>
      <c r="AQ24" s="24">
        <f t="shared" si="28"/>
        <v>6363.9824479999934</v>
      </c>
      <c r="AR24" s="25">
        <f t="shared" si="29"/>
        <v>34496.017552000005</v>
      </c>
    </row>
    <row r="25" spans="1:44" x14ac:dyDescent="0.25">
      <c r="A25" s="26"/>
      <c r="B25" s="27"/>
      <c r="C25" s="15"/>
      <c r="D25" s="23">
        <v>365</v>
      </c>
      <c r="E25" s="24">
        <v>365</v>
      </c>
      <c r="F25" s="28"/>
      <c r="G25" s="28">
        <f t="shared" si="0"/>
        <v>1</v>
      </c>
      <c r="H25" s="29">
        <v>15</v>
      </c>
      <c r="I25" s="17">
        <f t="shared" si="11"/>
        <v>15</v>
      </c>
      <c r="J25" s="24">
        <v>950</v>
      </c>
      <c r="K25" s="20">
        <f t="shared" si="12"/>
        <v>14250</v>
      </c>
      <c r="M25" s="23">
        <f t="shared" si="13"/>
        <v>14250</v>
      </c>
      <c r="N25" s="17">
        <f t="shared" si="30"/>
        <v>3257.1</v>
      </c>
      <c r="O25" s="25">
        <f t="shared" si="14"/>
        <v>10992.9</v>
      </c>
      <c r="Q25" s="23">
        <f t="shared" si="15"/>
        <v>10992.9</v>
      </c>
      <c r="R25" s="17">
        <f t="shared" si="16"/>
        <v>28880</v>
      </c>
      <c r="S25" s="29">
        <f t="shared" si="17"/>
        <v>39872.9</v>
      </c>
      <c r="T25" s="24">
        <f t="shared" si="1"/>
        <v>31236.5</v>
      </c>
      <c r="U25" s="24">
        <f t="shared" si="2"/>
        <v>8636.4000000000015</v>
      </c>
      <c r="V25" s="30">
        <f t="shared" si="3"/>
        <v>0.23519999999999999</v>
      </c>
      <c r="W25" s="24">
        <f t="shared" si="18"/>
        <v>2031.2812800000004</v>
      </c>
      <c r="X25" s="24">
        <f t="shared" si="4"/>
        <v>5004.12</v>
      </c>
      <c r="Y25" s="25">
        <f t="shared" si="19"/>
        <v>7035.40128</v>
      </c>
      <c r="Z25" s="3"/>
      <c r="AA25" s="23">
        <f t="shared" si="5"/>
        <v>915.5730410958904</v>
      </c>
      <c r="AB25" s="24">
        <f t="shared" si="6"/>
        <v>29795.573041095889</v>
      </c>
      <c r="AC25" s="24">
        <f t="shared" si="7"/>
        <v>4696.3374095780819</v>
      </c>
      <c r="AD25" s="24">
        <f t="shared" si="8"/>
        <v>4500.7710079999997</v>
      </c>
      <c r="AE25" s="24">
        <f t="shared" si="20"/>
        <v>195.56640157808215</v>
      </c>
      <c r="AF25" s="30">
        <f t="shared" si="9"/>
        <v>0.21359999999999996</v>
      </c>
      <c r="AG25" s="25">
        <f t="shared" si="10"/>
        <v>2348.0834399999994</v>
      </c>
      <c r="AI25" s="23">
        <f t="shared" si="21"/>
        <v>7035.40128</v>
      </c>
      <c r="AJ25" s="24">
        <f t="shared" si="22"/>
        <v>6848.8544479999991</v>
      </c>
      <c r="AK25" s="29">
        <f t="shared" si="23"/>
        <v>186.5468320000009</v>
      </c>
      <c r="AL25" s="22" t="str">
        <f t="shared" si="24"/>
        <v>Retención RLISR</v>
      </c>
      <c r="AN25" s="23">
        <f t="shared" si="25"/>
        <v>28880</v>
      </c>
      <c r="AO25" s="24">
        <f t="shared" si="26"/>
        <v>14250</v>
      </c>
      <c r="AP25" s="24">
        <f t="shared" si="27"/>
        <v>43130</v>
      </c>
      <c r="AQ25" s="24">
        <f t="shared" si="28"/>
        <v>6848.8544479999991</v>
      </c>
      <c r="AR25" s="25">
        <f t="shared" si="29"/>
        <v>36281.145552000002</v>
      </c>
    </row>
    <row r="26" spans="1:44" x14ac:dyDescent="0.25">
      <c r="A26" s="26"/>
      <c r="B26" s="27"/>
      <c r="C26" s="15"/>
      <c r="D26" s="23">
        <v>365</v>
      </c>
      <c r="E26" s="24">
        <v>365</v>
      </c>
      <c r="F26" s="28"/>
      <c r="G26" s="28">
        <f t="shared" si="0"/>
        <v>1</v>
      </c>
      <c r="H26" s="29">
        <v>15</v>
      </c>
      <c r="I26" s="17">
        <f t="shared" si="11"/>
        <v>15</v>
      </c>
      <c r="J26" s="24">
        <v>1000</v>
      </c>
      <c r="K26" s="20">
        <f t="shared" si="12"/>
        <v>15000</v>
      </c>
      <c r="M26" s="23">
        <f t="shared" si="13"/>
        <v>15000</v>
      </c>
      <c r="N26" s="17">
        <f t="shared" si="30"/>
        <v>3257.1</v>
      </c>
      <c r="O26" s="25">
        <f t="shared" si="14"/>
        <v>11742.9</v>
      </c>
      <c r="Q26" s="23">
        <f t="shared" si="15"/>
        <v>11742.9</v>
      </c>
      <c r="R26" s="17">
        <f t="shared" si="16"/>
        <v>30400</v>
      </c>
      <c r="S26" s="29">
        <f t="shared" si="17"/>
        <v>42142.9</v>
      </c>
      <c r="T26" s="24">
        <f t="shared" si="1"/>
        <v>31236.5</v>
      </c>
      <c r="U26" s="24">
        <f t="shared" si="2"/>
        <v>10906.400000000001</v>
      </c>
      <c r="V26" s="30">
        <f t="shared" si="3"/>
        <v>0.23519999999999999</v>
      </c>
      <c r="W26" s="24">
        <f t="shared" si="18"/>
        <v>2565.1852800000001</v>
      </c>
      <c r="X26" s="24">
        <f t="shared" si="4"/>
        <v>5004.12</v>
      </c>
      <c r="Y26" s="25">
        <f t="shared" si="19"/>
        <v>7569.3052800000005</v>
      </c>
      <c r="Z26" s="3"/>
      <c r="AA26" s="23">
        <f t="shared" si="5"/>
        <v>978.03879452054798</v>
      </c>
      <c r="AB26" s="24">
        <f t="shared" si="6"/>
        <v>31378.038794520548</v>
      </c>
      <c r="AC26" s="24">
        <f t="shared" si="7"/>
        <v>5037.4099244712324</v>
      </c>
      <c r="AD26" s="24">
        <f t="shared" si="8"/>
        <v>4825.4430080000002</v>
      </c>
      <c r="AE26" s="24">
        <f t="shared" si="20"/>
        <v>211.96691647123225</v>
      </c>
      <c r="AF26" s="30">
        <f t="shared" si="9"/>
        <v>0.21672649148354306</v>
      </c>
      <c r="AG26" s="25">
        <f t="shared" si="10"/>
        <v>2544.9975168420979</v>
      </c>
      <c r="AI26" s="23">
        <f t="shared" si="21"/>
        <v>7569.3052800000005</v>
      </c>
      <c r="AJ26" s="24">
        <f t="shared" si="22"/>
        <v>7370.4405248420981</v>
      </c>
      <c r="AK26" s="29">
        <f t="shared" si="23"/>
        <v>198.86475515790244</v>
      </c>
      <c r="AL26" s="22" t="str">
        <f t="shared" si="24"/>
        <v>Retención RLISR</v>
      </c>
      <c r="AN26" s="23">
        <f t="shared" si="25"/>
        <v>30400</v>
      </c>
      <c r="AO26" s="24">
        <f t="shared" si="26"/>
        <v>15000</v>
      </c>
      <c r="AP26" s="24">
        <f t="shared" si="27"/>
        <v>45400</v>
      </c>
      <c r="AQ26" s="24">
        <f t="shared" si="28"/>
        <v>7370.4405248420981</v>
      </c>
      <c r="AR26" s="25">
        <f t="shared" si="29"/>
        <v>38029.559475157905</v>
      </c>
    </row>
    <row r="27" spans="1:44" x14ac:dyDescent="0.25">
      <c r="A27" s="26"/>
      <c r="B27" s="27"/>
      <c r="C27" s="15"/>
      <c r="D27" s="23">
        <v>365</v>
      </c>
      <c r="E27" s="24">
        <v>365</v>
      </c>
      <c r="F27" s="28"/>
      <c r="G27" s="28">
        <f t="shared" si="0"/>
        <v>1</v>
      </c>
      <c r="H27" s="29">
        <v>15</v>
      </c>
      <c r="I27" s="17">
        <f t="shared" si="11"/>
        <v>15</v>
      </c>
      <c r="J27" s="24">
        <v>1100</v>
      </c>
      <c r="K27" s="20">
        <f t="shared" si="12"/>
        <v>16500</v>
      </c>
      <c r="M27" s="23">
        <f t="shared" si="13"/>
        <v>16500</v>
      </c>
      <c r="N27" s="17">
        <f t="shared" si="30"/>
        <v>3257.1</v>
      </c>
      <c r="O27" s="25">
        <f t="shared" si="14"/>
        <v>13242.9</v>
      </c>
      <c r="Q27" s="23">
        <f t="shared" si="15"/>
        <v>13242.9</v>
      </c>
      <c r="R27" s="17">
        <f t="shared" si="16"/>
        <v>33440</v>
      </c>
      <c r="S27" s="29">
        <f t="shared" si="17"/>
        <v>46682.9</v>
      </c>
      <c r="T27" s="24">
        <f t="shared" si="1"/>
        <v>31236.5</v>
      </c>
      <c r="U27" s="24">
        <f t="shared" si="2"/>
        <v>15446.400000000001</v>
      </c>
      <c r="V27" s="30">
        <f t="shared" si="3"/>
        <v>0.23519999999999999</v>
      </c>
      <c r="W27" s="24">
        <f t="shared" si="18"/>
        <v>3632.9932800000001</v>
      </c>
      <c r="X27" s="24">
        <f t="shared" si="4"/>
        <v>5004.12</v>
      </c>
      <c r="Y27" s="25">
        <f t="shared" si="19"/>
        <v>8637.1132799999996</v>
      </c>
      <c r="Z27" s="3"/>
      <c r="AA27" s="23">
        <f t="shared" si="5"/>
        <v>1102.9703013698629</v>
      </c>
      <c r="AB27" s="24">
        <f t="shared" si="6"/>
        <v>34542.97030136986</v>
      </c>
      <c r="AC27" s="24">
        <f t="shared" si="7"/>
        <v>5781.8018148821911</v>
      </c>
      <c r="AD27" s="24">
        <f t="shared" si="8"/>
        <v>5522.3832000000002</v>
      </c>
      <c r="AE27" s="24">
        <f t="shared" si="20"/>
        <v>259.41861488219092</v>
      </c>
      <c r="AF27" s="30">
        <f t="shared" si="9"/>
        <v>0.23519999999999924</v>
      </c>
      <c r="AG27" s="25">
        <f t="shared" si="10"/>
        <v>3114.7300799999898</v>
      </c>
      <c r="AI27" s="23">
        <f t="shared" si="21"/>
        <v>8637.1132799999996</v>
      </c>
      <c r="AJ27" s="24">
        <f t="shared" si="22"/>
        <v>8637.1132799999905</v>
      </c>
      <c r="AK27" s="29">
        <f t="shared" si="23"/>
        <v>0</v>
      </c>
      <c r="AL27" s="22" t="str">
        <f t="shared" si="24"/>
        <v>Retención RLISR</v>
      </c>
      <c r="AN27" s="23">
        <f t="shared" si="25"/>
        <v>33440</v>
      </c>
      <c r="AO27" s="24">
        <f t="shared" si="26"/>
        <v>16500</v>
      </c>
      <c r="AP27" s="24">
        <f t="shared" si="27"/>
        <v>49940</v>
      </c>
      <c r="AQ27" s="24">
        <f t="shared" si="28"/>
        <v>8637.1132799999905</v>
      </c>
      <c r="AR27" s="25">
        <f t="shared" si="29"/>
        <v>41302.88672000001</v>
      </c>
    </row>
    <row r="28" spans="1:44" x14ac:dyDescent="0.25">
      <c r="A28" s="26"/>
      <c r="B28" s="27"/>
      <c r="C28" s="15"/>
      <c r="D28" s="23">
        <v>365</v>
      </c>
      <c r="E28" s="24">
        <v>365</v>
      </c>
      <c r="F28" s="28"/>
      <c r="G28" s="28">
        <f t="shared" si="0"/>
        <v>1</v>
      </c>
      <c r="H28" s="29">
        <v>15</v>
      </c>
      <c r="I28" s="17">
        <f t="shared" si="11"/>
        <v>15</v>
      </c>
      <c r="J28" s="24">
        <v>1200</v>
      </c>
      <c r="K28" s="20">
        <f t="shared" si="12"/>
        <v>18000</v>
      </c>
      <c r="M28" s="23">
        <f t="shared" si="13"/>
        <v>18000</v>
      </c>
      <c r="N28" s="17">
        <f t="shared" si="30"/>
        <v>3257.1</v>
      </c>
      <c r="O28" s="25">
        <f t="shared" si="14"/>
        <v>14742.9</v>
      </c>
      <c r="Q28" s="23">
        <f t="shared" si="15"/>
        <v>14742.9</v>
      </c>
      <c r="R28" s="17">
        <f t="shared" si="16"/>
        <v>36480</v>
      </c>
      <c r="S28" s="29">
        <f t="shared" si="17"/>
        <v>51222.9</v>
      </c>
      <c r="T28" s="24">
        <f t="shared" si="1"/>
        <v>49233.01</v>
      </c>
      <c r="U28" s="24">
        <f t="shared" si="2"/>
        <v>1989.8899999999994</v>
      </c>
      <c r="V28" s="30">
        <f t="shared" si="3"/>
        <v>0.3</v>
      </c>
      <c r="W28" s="24">
        <f t="shared" si="18"/>
        <v>596.96699999999976</v>
      </c>
      <c r="X28" s="24">
        <f t="shared" si="4"/>
        <v>9236.89</v>
      </c>
      <c r="Y28" s="25">
        <f t="shared" si="19"/>
        <v>9833.857</v>
      </c>
      <c r="Z28" s="3"/>
      <c r="AA28" s="23">
        <f t="shared" si="5"/>
        <v>1227.9018082191778</v>
      </c>
      <c r="AB28" s="24">
        <f t="shared" si="6"/>
        <v>37707.901808219176</v>
      </c>
      <c r="AC28" s="24">
        <f t="shared" si="7"/>
        <v>6526.1937052931498</v>
      </c>
      <c r="AD28" s="24">
        <f t="shared" si="8"/>
        <v>6237.3912</v>
      </c>
      <c r="AE28" s="24">
        <f t="shared" si="20"/>
        <v>288.80250529314981</v>
      </c>
      <c r="AF28" s="30">
        <f t="shared" si="9"/>
        <v>0.23519999999999933</v>
      </c>
      <c r="AG28" s="25">
        <f t="shared" si="10"/>
        <v>3467.53007999999</v>
      </c>
      <c r="AI28" s="23">
        <f t="shared" si="21"/>
        <v>9833.857</v>
      </c>
      <c r="AJ28" s="24">
        <f t="shared" si="22"/>
        <v>9704.9212799999896</v>
      </c>
      <c r="AK28" s="29">
        <f t="shared" si="23"/>
        <v>128.93572000001041</v>
      </c>
      <c r="AL28" s="22" t="str">
        <f t="shared" si="24"/>
        <v>Retención RLISR</v>
      </c>
      <c r="AN28" s="23">
        <f t="shared" si="25"/>
        <v>36480</v>
      </c>
      <c r="AO28" s="24">
        <f t="shared" si="26"/>
        <v>18000</v>
      </c>
      <c r="AP28" s="24">
        <f t="shared" si="27"/>
        <v>54480</v>
      </c>
      <c r="AQ28" s="24">
        <f t="shared" si="28"/>
        <v>9704.9212799999896</v>
      </c>
      <c r="AR28" s="25">
        <f t="shared" si="29"/>
        <v>44775.078720000012</v>
      </c>
    </row>
    <row r="29" spans="1:44" x14ac:dyDescent="0.25">
      <c r="A29" s="26"/>
      <c r="B29" s="27"/>
      <c r="C29" s="15"/>
      <c r="D29" s="23">
        <v>365</v>
      </c>
      <c r="E29" s="24">
        <v>365</v>
      </c>
      <c r="F29" s="28"/>
      <c r="G29" s="28">
        <f t="shared" si="0"/>
        <v>1</v>
      </c>
      <c r="H29" s="29">
        <v>15</v>
      </c>
      <c r="I29" s="17">
        <f t="shared" si="11"/>
        <v>15</v>
      </c>
      <c r="J29" s="24">
        <v>1300</v>
      </c>
      <c r="K29" s="20">
        <f t="shared" si="12"/>
        <v>19500</v>
      </c>
      <c r="M29" s="23">
        <f t="shared" si="13"/>
        <v>19500</v>
      </c>
      <c r="N29" s="17">
        <f t="shared" si="30"/>
        <v>3257.1</v>
      </c>
      <c r="O29" s="25">
        <f t="shared" si="14"/>
        <v>16242.9</v>
      </c>
      <c r="Q29" s="23">
        <f t="shared" si="15"/>
        <v>16242.9</v>
      </c>
      <c r="R29" s="17">
        <f t="shared" si="16"/>
        <v>39520</v>
      </c>
      <c r="S29" s="29">
        <f t="shared" si="17"/>
        <v>55762.9</v>
      </c>
      <c r="T29" s="24">
        <f t="shared" si="1"/>
        <v>49233.01</v>
      </c>
      <c r="U29" s="24">
        <f t="shared" si="2"/>
        <v>6529.8899999999994</v>
      </c>
      <c r="V29" s="30">
        <f t="shared" si="3"/>
        <v>0.3</v>
      </c>
      <c r="W29" s="24">
        <f t="shared" si="18"/>
        <v>1958.9669999999996</v>
      </c>
      <c r="X29" s="24">
        <f t="shared" si="4"/>
        <v>9236.89</v>
      </c>
      <c r="Y29" s="25">
        <f t="shared" si="19"/>
        <v>11195.857</v>
      </c>
      <c r="Z29" s="3"/>
      <c r="AA29" s="23">
        <f t="shared" si="5"/>
        <v>1352.833315068493</v>
      </c>
      <c r="AB29" s="24">
        <f t="shared" si="6"/>
        <v>40872.833315068492</v>
      </c>
      <c r="AC29" s="24">
        <f t="shared" si="7"/>
        <v>7270.5855957041094</v>
      </c>
      <c r="AD29" s="24">
        <f t="shared" si="8"/>
        <v>6952.3991999999998</v>
      </c>
      <c r="AE29" s="24">
        <f t="shared" si="20"/>
        <v>318.1863957041096</v>
      </c>
      <c r="AF29" s="30">
        <f t="shared" si="9"/>
        <v>0.23520000000000005</v>
      </c>
      <c r="AG29" s="25">
        <f t="shared" si="10"/>
        <v>3820.3300800000006</v>
      </c>
      <c r="AI29" s="23">
        <f t="shared" si="21"/>
        <v>11195.857</v>
      </c>
      <c r="AJ29" s="24">
        <f t="shared" si="22"/>
        <v>10772.72928</v>
      </c>
      <c r="AK29" s="29">
        <f t="shared" si="23"/>
        <v>423.12772000000041</v>
      </c>
      <c r="AL29" s="22" t="str">
        <f t="shared" si="24"/>
        <v>Retención RLISR</v>
      </c>
      <c r="AN29" s="23">
        <f t="shared" si="25"/>
        <v>39520</v>
      </c>
      <c r="AO29" s="24">
        <f t="shared" si="26"/>
        <v>19500</v>
      </c>
      <c r="AP29" s="24">
        <f t="shared" si="27"/>
        <v>59020</v>
      </c>
      <c r="AQ29" s="24">
        <f t="shared" si="28"/>
        <v>10772.72928</v>
      </c>
      <c r="AR29" s="25">
        <f t="shared" si="29"/>
        <v>48247.27072</v>
      </c>
    </row>
    <row r="30" spans="1:44" x14ac:dyDescent="0.25">
      <c r="A30" s="26"/>
      <c r="B30" s="27"/>
      <c r="C30" s="15"/>
      <c r="D30" s="23">
        <v>365</v>
      </c>
      <c r="E30" s="24">
        <v>365</v>
      </c>
      <c r="F30" s="28"/>
      <c r="G30" s="28">
        <f t="shared" si="0"/>
        <v>1</v>
      </c>
      <c r="H30" s="29">
        <v>15</v>
      </c>
      <c r="I30" s="17">
        <f t="shared" si="11"/>
        <v>15</v>
      </c>
      <c r="J30" s="24">
        <v>1400</v>
      </c>
      <c r="K30" s="20">
        <f t="shared" si="12"/>
        <v>21000</v>
      </c>
      <c r="M30" s="23">
        <f t="shared" si="13"/>
        <v>21000</v>
      </c>
      <c r="N30" s="17">
        <f t="shared" si="30"/>
        <v>3257.1</v>
      </c>
      <c r="O30" s="25">
        <f t="shared" si="14"/>
        <v>17742.900000000001</v>
      </c>
      <c r="Q30" s="23">
        <f t="shared" si="15"/>
        <v>17742.900000000001</v>
      </c>
      <c r="R30" s="17">
        <f t="shared" si="16"/>
        <v>42560</v>
      </c>
      <c r="S30" s="29">
        <f t="shared" si="17"/>
        <v>60302.9</v>
      </c>
      <c r="T30" s="24">
        <f t="shared" si="1"/>
        <v>49233.01</v>
      </c>
      <c r="U30" s="24">
        <f t="shared" si="2"/>
        <v>11069.89</v>
      </c>
      <c r="V30" s="30">
        <f t="shared" si="3"/>
        <v>0.3</v>
      </c>
      <c r="W30" s="24">
        <f t="shared" si="18"/>
        <v>3320.9669999999996</v>
      </c>
      <c r="X30" s="24">
        <f t="shared" si="4"/>
        <v>9236.89</v>
      </c>
      <c r="Y30" s="25">
        <f t="shared" si="19"/>
        <v>12557.857</v>
      </c>
      <c r="Z30" s="3"/>
      <c r="AA30" s="23">
        <f t="shared" si="5"/>
        <v>1477.7648219178081</v>
      </c>
      <c r="AB30" s="24">
        <f t="shared" si="6"/>
        <v>44037.764821917808</v>
      </c>
      <c r="AC30" s="24">
        <f t="shared" si="7"/>
        <v>8014.9774861150681</v>
      </c>
      <c r="AD30" s="24">
        <f t="shared" si="8"/>
        <v>7667.4071999999996</v>
      </c>
      <c r="AE30" s="24">
        <f t="shared" si="20"/>
        <v>347.57028611506848</v>
      </c>
      <c r="AF30" s="30">
        <f t="shared" si="9"/>
        <v>0.23519999999999999</v>
      </c>
      <c r="AG30" s="25">
        <f t="shared" si="10"/>
        <v>4173.1300799999999</v>
      </c>
      <c r="AI30" s="23">
        <f t="shared" si="21"/>
        <v>12557.857</v>
      </c>
      <c r="AJ30" s="24">
        <f t="shared" si="22"/>
        <v>11840.53728</v>
      </c>
      <c r="AK30" s="29">
        <f t="shared" si="23"/>
        <v>717.31971999999951</v>
      </c>
      <c r="AL30" s="22" t="str">
        <f t="shared" si="24"/>
        <v>Retención RLISR</v>
      </c>
      <c r="AN30" s="23">
        <f t="shared" si="25"/>
        <v>42560</v>
      </c>
      <c r="AO30" s="24">
        <f t="shared" si="26"/>
        <v>21000</v>
      </c>
      <c r="AP30" s="24">
        <f t="shared" si="27"/>
        <v>63560</v>
      </c>
      <c r="AQ30" s="24">
        <f t="shared" si="28"/>
        <v>11840.53728</v>
      </c>
      <c r="AR30" s="25">
        <f t="shared" si="29"/>
        <v>51719.462719999996</v>
      </c>
    </row>
    <row r="31" spans="1:44" x14ac:dyDescent="0.25">
      <c r="A31" s="26"/>
      <c r="B31" s="27"/>
      <c r="C31" s="15"/>
      <c r="D31" s="23">
        <v>365</v>
      </c>
      <c r="E31" s="24">
        <v>365</v>
      </c>
      <c r="F31" s="28"/>
      <c r="G31" s="28">
        <f t="shared" si="0"/>
        <v>1</v>
      </c>
      <c r="H31" s="29">
        <v>15</v>
      </c>
      <c r="I31" s="17">
        <f t="shared" si="11"/>
        <v>15</v>
      </c>
      <c r="J31" s="24">
        <v>1500</v>
      </c>
      <c r="K31" s="20">
        <f t="shared" si="12"/>
        <v>22500</v>
      </c>
      <c r="M31" s="23">
        <f t="shared" si="13"/>
        <v>22500</v>
      </c>
      <c r="N31" s="17">
        <f t="shared" si="30"/>
        <v>3257.1</v>
      </c>
      <c r="O31" s="25">
        <f t="shared" si="14"/>
        <v>19242.900000000001</v>
      </c>
      <c r="Q31" s="23">
        <f t="shared" si="15"/>
        <v>19242.900000000001</v>
      </c>
      <c r="R31" s="17">
        <f t="shared" si="16"/>
        <v>45600</v>
      </c>
      <c r="S31" s="29">
        <f t="shared" si="17"/>
        <v>64842.9</v>
      </c>
      <c r="T31" s="24">
        <f t="shared" si="1"/>
        <v>49233.01</v>
      </c>
      <c r="U31" s="24">
        <f t="shared" si="2"/>
        <v>15609.89</v>
      </c>
      <c r="V31" s="30">
        <f t="shared" si="3"/>
        <v>0.3</v>
      </c>
      <c r="W31" s="24">
        <f t="shared" si="18"/>
        <v>4682.9669999999996</v>
      </c>
      <c r="X31" s="24">
        <f t="shared" si="4"/>
        <v>9236.89</v>
      </c>
      <c r="Y31" s="25">
        <f t="shared" si="19"/>
        <v>13919.857</v>
      </c>
      <c r="Z31" s="3"/>
      <c r="AA31" s="23">
        <f t="shared" si="5"/>
        <v>1602.6963287671233</v>
      </c>
      <c r="AB31" s="24">
        <f t="shared" si="6"/>
        <v>47202.696328767124</v>
      </c>
      <c r="AC31" s="24">
        <f t="shared" si="7"/>
        <v>8759.3693765260268</v>
      </c>
      <c r="AD31" s="24">
        <f t="shared" si="8"/>
        <v>8382.4151999999995</v>
      </c>
      <c r="AE31" s="24">
        <f t="shared" si="20"/>
        <v>376.95417652602737</v>
      </c>
      <c r="AF31" s="30">
        <f t="shared" si="9"/>
        <v>0.23519999999999999</v>
      </c>
      <c r="AG31" s="25">
        <f t="shared" si="10"/>
        <v>4525.9300800000001</v>
      </c>
      <c r="AI31" s="23">
        <f t="shared" si="21"/>
        <v>13919.857</v>
      </c>
      <c r="AJ31" s="24">
        <f t="shared" si="22"/>
        <v>12908.34528</v>
      </c>
      <c r="AK31" s="29">
        <f t="shared" si="23"/>
        <v>1011.5117200000004</v>
      </c>
      <c r="AL31" s="22" t="str">
        <f t="shared" si="24"/>
        <v>Retención RLISR</v>
      </c>
      <c r="AN31" s="23">
        <f t="shared" si="25"/>
        <v>45600</v>
      </c>
      <c r="AO31" s="24">
        <f t="shared" si="26"/>
        <v>22500</v>
      </c>
      <c r="AP31" s="24">
        <f t="shared" si="27"/>
        <v>68100</v>
      </c>
      <c r="AQ31" s="24">
        <f t="shared" si="28"/>
        <v>12908.34528</v>
      </c>
      <c r="AR31" s="25">
        <f t="shared" si="29"/>
        <v>55191.654719999999</v>
      </c>
    </row>
    <row r="32" spans="1:44" x14ac:dyDescent="0.25">
      <c r="A32" s="26"/>
      <c r="B32" s="27"/>
      <c r="C32" s="15"/>
      <c r="D32" s="23">
        <v>365</v>
      </c>
      <c r="E32" s="24">
        <v>365</v>
      </c>
      <c r="F32" s="28"/>
      <c r="G32" s="28">
        <f t="shared" si="0"/>
        <v>1</v>
      </c>
      <c r="H32" s="29">
        <v>15</v>
      </c>
      <c r="I32" s="17">
        <f t="shared" si="11"/>
        <v>15</v>
      </c>
      <c r="J32" s="24">
        <v>1600</v>
      </c>
      <c r="K32" s="20">
        <f t="shared" si="12"/>
        <v>24000</v>
      </c>
      <c r="M32" s="23">
        <f t="shared" si="13"/>
        <v>24000</v>
      </c>
      <c r="N32" s="17">
        <f t="shared" si="30"/>
        <v>3257.1</v>
      </c>
      <c r="O32" s="25">
        <f t="shared" si="14"/>
        <v>20742.900000000001</v>
      </c>
      <c r="Q32" s="23">
        <f t="shared" si="15"/>
        <v>20742.900000000001</v>
      </c>
      <c r="R32" s="17">
        <f t="shared" si="16"/>
        <v>48640</v>
      </c>
      <c r="S32" s="29">
        <f t="shared" si="17"/>
        <v>69382.899999999994</v>
      </c>
      <c r="T32" s="24">
        <f t="shared" si="1"/>
        <v>49233.01</v>
      </c>
      <c r="U32" s="24">
        <f t="shared" si="2"/>
        <v>20149.889999999992</v>
      </c>
      <c r="V32" s="30">
        <f t="shared" si="3"/>
        <v>0.3</v>
      </c>
      <c r="W32" s="24">
        <f t="shared" si="18"/>
        <v>6044.9669999999978</v>
      </c>
      <c r="X32" s="24">
        <f t="shared" si="4"/>
        <v>9236.89</v>
      </c>
      <c r="Y32" s="25">
        <f t="shared" si="19"/>
        <v>15281.856999999996</v>
      </c>
      <c r="Z32" s="3"/>
      <c r="AA32" s="23">
        <f t="shared" si="5"/>
        <v>1727.6278356164385</v>
      </c>
      <c r="AB32" s="24">
        <f t="shared" si="6"/>
        <v>50367.62783561644</v>
      </c>
      <c r="AC32" s="24">
        <f t="shared" si="7"/>
        <v>9577.2753506849313</v>
      </c>
      <c r="AD32" s="24">
        <f t="shared" si="8"/>
        <v>9097.4231999999993</v>
      </c>
      <c r="AE32" s="24">
        <f t="shared" si="20"/>
        <v>479.85215068493198</v>
      </c>
      <c r="AF32" s="30">
        <f t="shared" si="9"/>
        <v>0.27775203709525492</v>
      </c>
      <c r="AG32" s="25">
        <f t="shared" si="10"/>
        <v>5761.3827302631635</v>
      </c>
      <c r="AI32" s="23">
        <f t="shared" si="21"/>
        <v>15281.856999999996</v>
      </c>
      <c r="AJ32" s="24">
        <f t="shared" si="22"/>
        <v>14858.805930263163</v>
      </c>
      <c r="AK32" s="29">
        <f t="shared" si="23"/>
        <v>423.0510697368336</v>
      </c>
      <c r="AL32" s="22" t="str">
        <f t="shared" si="24"/>
        <v>Retención RLISR</v>
      </c>
      <c r="AN32" s="23">
        <f t="shared" si="25"/>
        <v>48640</v>
      </c>
      <c r="AO32" s="24">
        <f t="shared" si="26"/>
        <v>24000</v>
      </c>
      <c r="AP32" s="24">
        <f t="shared" si="27"/>
        <v>72640</v>
      </c>
      <c r="AQ32" s="24">
        <f t="shared" si="28"/>
        <v>14858.805930263163</v>
      </c>
      <c r="AR32" s="25">
        <f t="shared" si="29"/>
        <v>57781.194069736841</v>
      </c>
    </row>
    <row r="33" spans="1:44" x14ac:dyDescent="0.25">
      <c r="A33" s="26"/>
      <c r="B33" s="27"/>
      <c r="C33" s="15"/>
      <c r="D33" s="23">
        <v>365</v>
      </c>
      <c r="E33" s="24">
        <v>365</v>
      </c>
      <c r="F33" s="28"/>
      <c r="G33" s="28">
        <f t="shared" si="0"/>
        <v>1</v>
      </c>
      <c r="H33" s="29">
        <v>15</v>
      </c>
      <c r="I33" s="17">
        <f t="shared" si="11"/>
        <v>15</v>
      </c>
      <c r="J33" s="24">
        <v>1700</v>
      </c>
      <c r="K33" s="20">
        <f t="shared" si="12"/>
        <v>25500</v>
      </c>
      <c r="M33" s="23">
        <f t="shared" si="13"/>
        <v>25500</v>
      </c>
      <c r="N33" s="17">
        <f t="shared" si="30"/>
        <v>3257.1</v>
      </c>
      <c r="O33" s="25">
        <f t="shared" si="14"/>
        <v>22242.9</v>
      </c>
      <c r="Q33" s="23">
        <f t="shared" si="15"/>
        <v>22242.9</v>
      </c>
      <c r="R33" s="17">
        <f t="shared" si="16"/>
        <v>51680</v>
      </c>
      <c r="S33" s="29">
        <f t="shared" si="17"/>
        <v>73922.899999999994</v>
      </c>
      <c r="T33" s="24">
        <f t="shared" si="1"/>
        <v>49233.01</v>
      </c>
      <c r="U33" s="24">
        <f t="shared" si="2"/>
        <v>24689.889999999992</v>
      </c>
      <c r="V33" s="30">
        <f t="shared" si="3"/>
        <v>0.3</v>
      </c>
      <c r="W33" s="24">
        <f t="shared" si="18"/>
        <v>7406.9669999999969</v>
      </c>
      <c r="X33" s="24">
        <f t="shared" si="4"/>
        <v>9236.89</v>
      </c>
      <c r="Y33" s="25">
        <f t="shared" si="19"/>
        <v>16643.856999999996</v>
      </c>
      <c r="Z33" s="3"/>
      <c r="AA33" s="23">
        <f t="shared" si="5"/>
        <v>1852.5593424657534</v>
      </c>
      <c r="AB33" s="24">
        <f t="shared" si="6"/>
        <v>53532.559342465756</v>
      </c>
      <c r="AC33" s="24">
        <f t="shared" si="7"/>
        <v>10526.754802739726</v>
      </c>
      <c r="AD33" s="24">
        <f t="shared" si="8"/>
        <v>9970.9869999999992</v>
      </c>
      <c r="AE33" s="24">
        <f t="shared" si="20"/>
        <v>555.7678027397269</v>
      </c>
      <c r="AF33" s="30">
        <f t="shared" si="9"/>
        <v>0.30000000000000049</v>
      </c>
      <c r="AG33" s="25">
        <f t="shared" si="10"/>
        <v>6672.8700000000117</v>
      </c>
      <c r="AI33" s="23">
        <f t="shared" si="21"/>
        <v>16643.856999999996</v>
      </c>
      <c r="AJ33" s="24">
        <f t="shared" si="22"/>
        <v>16643.857000000011</v>
      </c>
      <c r="AK33" s="29">
        <f t="shared" si="23"/>
        <v>0</v>
      </c>
      <c r="AL33" s="22" t="str">
        <f t="shared" si="24"/>
        <v>Retención LISR</v>
      </c>
      <c r="AN33" s="23">
        <f t="shared" si="25"/>
        <v>51680</v>
      </c>
      <c r="AO33" s="24">
        <f t="shared" si="26"/>
        <v>25500</v>
      </c>
      <c r="AP33" s="24">
        <f t="shared" si="27"/>
        <v>77180</v>
      </c>
      <c r="AQ33" s="24">
        <f t="shared" si="28"/>
        <v>16643.856999999996</v>
      </c>
      <c r="AR33" s="25">
        <f t="shared" si="29"/>
        <v>60536.143000000004</v>
      </c>
    </row>
    <row r="34" spans="1:44" x14ac:dyDescent="0.25">
      <c r="A34" s="26"/>
      <c r="B34" s="27"/>
      <c r="C34" s="15"/>
      <c r="D34" s="23">
        <v>365</v>
      </c>
      <c r="E34" s="24">
        <v>365</v>
      </c>
      <c r="F34" s="28"/>
      <c r="G34" s="28">
        <f t="shared" si="0"/>
        <v>1</v>
      </c>
      <c r="H34" s="29">
        <v>15</v>
      </c>
      <c r="I34" s="17">
        <f t="shared" si="11"/>
        <v>15</v>
      </c>
      <c r="J34" s="24">
        <v>1800</v>
      </c>
      <c r="K34" s="20">
        <f t="shared" si="12"/>
        <v>27000</v>
      </c>
      <c r="M34" s="23">
        <f t="shared" si="13"/>
        <v>27000</v>
      </c>
      <c r="N34" s="17">
        <f t="shared" si="30"/>
        <v>3257.1</v>
      </c>
      <c r="O34" s="25">
        <f t="shared" si="14"/>
        <v>23742.9</v>
      </c>
      <c r="Q34" s="23">
        <f t="shared" si="15"/>
        <v>23742.9</v>
      </c>
      <c r="R34" s="17">
        <f t="shared" si="16"/>
        <v>54720</v>
      </c>
      <c r="S34" s="29">
        <f t="shared" si="17"/>
        <v>78462.899999999994</v>
      </c>
      <c r="T34" s="24">
        <f t="shared" si="1"/>
        <v>49233.01</v>
      </c>
      <c r="U34" s="24">
        <f t="shared" si="2"/>
        <v>29229.889999999992</v>
      </c>
      <c r="V34" s="30">
        <f t="shared" si="3"/>
        <v>0.3</v>
      </c>
      <c r="W34" s="24">
        <f t="shared" si="18"/>
        <v>8768.9669999999969</v>
      </c>
      <c r="X34" s="24">
        <f t="shared" si="4"/>
        <v>9236.89</v>
      </c>
      <c r="Y34" s="25">
        <f t="shared" si="19"/>
        <v>18005.856999999996</v>
      </c>
      <c r="Z34" s="3"/>
      <c r="AA34" s="23">
        <f t="shared" si="5"/>
        <v>1977.4908493150685</v>
      </c>
      <c r="AB34" s="24">
        <f t="shared" si="6"/>
        <v>56697.490849315065</v>
      </c>
      <c r="AC34" s="24">
        <f t="shared" si="7"/>
        <v>11476.234254794519</v>
      </c>
      <c r="AD34" s="24">
        <f t="shared" si="8"/>
        <v>10882.986999999999</v>
      </c>
      <c r="AE34" s="24">
        <f t="shared" si="20"/>
        <v>593.2472547945199</v>
      </c>
      <c r="AF34" s="30">
        <f t="shared" si="9"/>
        <v>0.29999999999999966</v>
      </c>
      <c r="AG34" s="25">
        <f t="shared" si="10"/>
        <v>7122.8699999999926</v>
      </c>
      <c r="AI34" s="23">
        <f t="shared" si="21"/>
        <v>18005.856999999996</v>
      </c>
      <c r="AJ34" s="24">
        <f t="shared" si="22"/>
        <v>18005.856999999993</v>
      </c>
      <c r="AK34" s="29">
        <f t="shared" si="23"/>
        <v>0</v>
      </c>
      <c r="AL34" s="22" t="str">
        <f t="shared" si="24"/>
        <v>Retención LISR</v>
      </c>
      <c r="AN34" s="23">
        <f t="shared" si="25"/>
        <v>54720</v>
      </c>
      <c r="AO34" s="24">
        <f t="shared" si="26"/>
        <v>27000</v>
      </c>
      <c r="AP34" s="24">
        <f t="shared" si="27"/>
        <v>81720</v>
      </c>
      <c r="AQ34" s="24">
        <f t="shared" si="28"/>
        <v>18005.856999999993</v>
      </c>
      <c r="AR34" s="25">
        <f t="shared" si="29"/>
        <v>63714.143000000011</v>
      </c>
    </row>
    <row r="35" spans="1:44" x14ac:dyDescent="0.25">
      <c r="A35" s="26"/>
      <c r="B35" s="27"/>
      <c r="C35" s="15"/>
      <c r="D35" s="23">
        <v>365</v>
      </c>
      <c r="E35" s="24">
        <v>365</v>
      </c>
      <c r="F35" s="28"/>
      <c r="G35" s="28">
        <f t="shared" si="0"/>
        <v>1</v>
      </c>
      <c r="H35" s="29">
        <v>15</v>
      </c>
      <c r="I35" s="17">
        <f t="shared" si="11"/>
        <v>15</v>
      </c>
      <c r="J35" s="24">
        <v>1900</v>
      </c>
      <c r="K35" s="20">
        <f t="shared" si="12"/>
        <v>28500</v>
      </c>
      <c r="M35" s="23">
        <f t="shared" si="13"/>
        <v>28500</v>
      </c>
      <c r="N35" s="17">
        <f t="shared" si="30"/>
        <v>3257.1</v>
      </c>
      <c r="O35" s="25">
        <f t="shared" si="14"/>
        <v>25242.9</v>
      </c>
      <c r="Q35" s="23">
        <f t="shared" si="15"/>
        <v>25242.9</v>
      </c>
      <c r="R35" s="17">
        <f t="shared" si="16"/>
        <v>57760</v>
      </c>
      <c r="S35" s="29">
        <f t="shared" si="17"/>
        <v>83002.899999999994</v>
      </c>
      <c r="T35" s="24">
        <f t="shared" si="1"/>
        <v>49233.01</v>
      </c>
      <c r="U35" s="24">
        <f t="shared" si="2"/>
        <v>33769.889999999992</v>
      </c>
      <c r="V35" s="30">
        <f t="shared" si="3"/>
        <v>0.3</v>
      </c>
      <c r="W35" s="24">
        <f t="shared" si="18"/>
        <v>10130.966999999997</v>
      </c>
      <c r="X35" s="24">
        <f t="shared" si="4"/>
        <v>9236.89</v>
      </c>
      <c r="Y35" s="25">
        <f t="shared" si="19"/>
        <v>19367.856999999996</v>
      </c>
      <c r="Z35" s="3"/>
      <c r="AA35" s="23">
        <f t="shared" si="5"/>
        <v>2102.4223561643835</v>
      </c>
      <c r="AB35" s="24">
        <f t="shared" si="6"/>
        <v>59862.422356164381</v>
      </c>
      <c r="AC35" s="24">
        <f t="shared" si="7"/>
        <v>12425.713706849314</v>
      </c>
      <c r="AD35" s="24">
        <f t="shared" si="8"/>
        <v>11794.986999999999</v>
      </c>
      <c r="AE35" s="24">
        <f t="shared" si="20"/>
        <v>630.72670684931472</v>
      </c>
      <c r="AF35" s="30">
        <f t="shared" si="9"/>
        <v>0.29999999999999982</v>
      </c>
      <c r="AG35" s="25">
        <f t="shared" si="10"/>
        <v>7572.8699999999963</v>
      </c>
      <c r="AI35" s="23">
        <f t="shared" si="21"/>
        <v>19367.856999999996</v>
      </c>
      <c r="AJ35" s="24">
        <f t="shared" si="22"/>
        <v>19367.856999999996</v>
      </c>
      <c r="AK35" s="29">
        <f t="shared" si="23"/>
        <v>0</v>
      </c>
      <c r="AL35" s="22" t="str">
        <f t="shared" si="24"/>
        <v>Retención LISR</v>
      </c>
      <c r="AN35" s="23">
        <f t="shared" si="25"/>
        <v>57760</v>
      </c>
      <c r="AO35" s="24">
        <f t="shared" si="26"/>
        <v>28500</v>
      </c>
      <c r="AP35" s="24">
        <f t="shared" si="27"/>
        <v>86260</v>
      </c>
      <c r="AQ35" s="24">
        <f t="shared" si="28"/>
        <v>19367.856999999996</v>
      </c>
      <c r="AR35" s="25">
        <f t="shared" si="29"/>
        <v>66892.143000000011</v>
      </c>
    </row>
    <row r="36" spans="1:44" x14ac:dyDescent="0.25">
      <c r="A36" s="26"/>
      <c r="B36" s="27"/>
      <c r="C36" s="15"/>
      <c r="D36" s="23">
        <v>365</v>
      </c>
      <c r="E36" s="24">
        <v>365</v>
      </c>
      <c r="F36" s="28"/>
      <c r="G36" s="28">
        <f t="shared" si="0"/>
        <v>1</v>
      </c>
      <c r="H36" s="29">
        <v>15</v>
      </c>
      <c r="I36" s="17">
        <f t="shared" si="11"/>
        <v>15</v>
      </c>
      <c r="J36" s="24">
        <v>2000</v>
      </c>
      <c r="K36" s="20">
        <f t="shared" si="12"/>
        <v>30000</v>
      </c>
      <c r="M36" s="23">
        <f t="shared" si="13"/>
        <v>30000</v>
      </c>
      <c r="N36" s="17">
        <f t="shared" si="30"/>
        <v>3257.1</v>
      </c>
      <c r="O36" s="25">
        <f t="shared" si="14"/>
        <v>26742.9</v>
      </c>
      <c r="Q36" s="23">
        <f t="shared" si="15"/>
        <v>26742.9</v>
      </c>
      <c r="R36" s="17">
        <f t="shared" si="16"/>
        <v>60800</v>
      </c>
      <c r="S36" s="29">
        <f t="shared" si="17"/>
        <v>87542.9</v>
      </c>
      <c r="T36" s="24">
        <f t="shared" si="1"/>
        <v>49233.01</v>
      </c>
      <c r="U36" s="24">
        <f t="shared" si="2"/>
        <v>38309.889999999992</v>
      </c>
      <c r="V36" s="30">
        <f t="shared" si="3"/>
        <v>0.3</v>
      </c>
      <c r="W36" s="24">
        <f t="shared" si="18"/>
        <v>11492.966999999997</v>
      </c>
      <c r="X36" s="24">
        <f t="shared" si="4"/>
        <v>9236.89</v>
      </c>
      <c r="Y36" s="25">
        <f t="shared" si="19"/>
        <v>20729.856999999996</v>
      </c>
      <c r="Z36" s="3"/>
      <c r="AA36" s="23">
        <f t="shared" si="5"/>
        <v>2227.3538630136986</v>
      </c>
      <c r="AB36" s="24">
        <f t="shared" si="6"/>
        <v>63027.353863013697</v>
      </c>
      <c r="AC36" s="24">
        <f t="shared" si="7"/>
        <v>13375.193158904109</v>
      </c>
      <c r="AD36" s="24">
        <f t="shared" si="8"/>
        <v>12706.986999999999</v>
      </c>
      <c r="AE36" s="24">
        <f t="shared" si="20"/>
        <v>668.20615890410954</v>
      </c>
      <c r="AF36" s="30">
        <f t="shared" si="9"/>
        <v>0.3</v>
      </c>
      <c r="AG36" s="25">
        <f t="shared" si="10"/>
        <v>8022.87</v>
      </c>
      <c r="AI36" s="23">
        <f t="shared" si="21"/>
        <v>20729.856999999996</v>
      </c>
      <c r="AJ36" s="24">
        <f t="shared" si="22"/>
        <v>20729.857</v>
      </c>
      <c r="AK36" s="29">
        <f t="shared" si="23"/>
        <v>0</v>
      </c>
      <c r="AL36" s="22" t="str">
        <f t="shared" si="24"/>
        <v>Retención LISR</v>
      </c>
      <c r="AN36" s="23">
        <f t="shared" si="25"/>
        <v>60800</v>
      </c>
      <c r="AO36" s="24">
        <f t="shared" si="26"/>
        <v>30000</v>
      </c>
      <c r="AP36" s="24">
        <f t="shared" si="27"/>
        <v>90800</v>
      </c>
      <c r="AQ36" s="24">
        <f t="shared" si="28"/>
        <v>20729.856999999996</v>
      </c>
      <c r="AR36" s="25">
        <f t="shared" si="29"/>
        <v>70070.143000000011</v>
      </c>
    </row>
    <row r="37" spans="1:44" x14ac:dyDescent="0.25">
      <c r="A37" s="26"/>
      <c r="B37" s="27"/>
      <c r="C37" s="15"/>
      <c r="D37" s="23">
        <v>365</v>
      </c>
      <c r="E37" s="24">
        <v>365</v>
      </c>
      <c r="F37" s="28"/>
      <c r="G37" s="28">
        <f t="shared" si="0"/>
        <v>1</v>
      </c>
      <c r="H37" s="29">
        <v>15</v>
      </c>
      <c r="I37" s="17">
        <f t="shared" si="11"/>
        <v>15</v>
      </c>
      <c r="J37" s="24">
        <v>2100</v>
      </c>
      <c r="K37" s="20">
        <f t="shared" si="12"/>
        <v>31500</v>
      </c>
      <c r="M37" s="23">
        <f t="shared" si="13"/>
        <v>31500</v>
      </c>
      <c r="N37" s="17">
        <f t="shared" si="30"/>
        <v>3257.1</v>
      </c>
      <c r="O37" s="25">
        <f t="shared" si="14"/>
        <v>28242.9</v>
      </c>
      <c r="Q37" s="23">
        <f t="shared" si="15"/>
        <v>28242.9</v>
      </c>
      <c r="R37" s="17">
        <f t="shared" si="16"/>
        <v>63840</v>
      </c>
      <c r="S37" s="29">
        <f t="shared" si="17"/>
        <v>92082.9</v>
      </c>
      <c r="T37" s="24">
        <f t="shared" si="1"/>
        <v>49233.01</v>
      </c>
      <c r="U37" s="24">
        <f t="shared" si="2"/>
        <v>42849.889999999992</v>
      </c>
      <c r="V37" s="30">
        <f t="shared" si="3"/>
        <v>0.3</v>
      </c>
      <c r="W37" s="24">
        <f t="shared" si="18"/>
        <v>12854.966999999997</v>
      </c>
      <c r="X37" s="24">
        <f t="shared" si="4"/>
        <v>9236.89</v>
      </c>
      <c r="Y37" s="25">
        <f t="shared" si="19"/>
        <v>22091.856999999996</v>
      </c>
      <c r="Z37" s="3"/>
      <c r="AA37" s="23">
        <f t="shared" si="5"/>
        <v>2352.2853698630138</v>
      </c>
      <c r="AB37" s="24">
        <f t="shared" si="6"/>
        <v>66192.285369863021</v>
      </c>
      <c r="AC37" s="24">
        <f t="shared" si="7"/>
        <v>14324.672610958904</v>
      </c>
      <c r="AD37" s="24">
        <f t="shared" si="8"/>
        <v>13618.986999999997</v>
      </c>
      <c r="AE37" s="24">
        <f t="shared" si="20"/>
        <v>705.68561095890618</v>
      </c>
      <c r="AF37" s="30">
        <f t="shared" si="9"/>
        <v>0.30000000000000088</v>
      </c>
      <c r="AG37" s="25">
        <f t="shared" si="10"/>
        <v>8472.8700000000244</v>
      </c>
      <c r="AI37" s="23">
        <f t="shared" si="21"/>
        <v>22091.856999999996</v>
      </c>
      <c r="AJ37" s="24">
        <f t="shared" si="22"/>
        <v>22091.857000000022</v>
      </c>
      <c r="AK37" s="29">
        <f t="shared" si="23"/>
        <v>0</v>
      </c>
      <c r="AL37" s="22" t="str">
        <f t="shared" si="24"/>
        <v>Retención LISR</v>
      </c>
      <c r="AN37" s="23">
        <f t="shared" si="25"/>
        <v>63840</v>
      </c>
      <c r="AO37" s="24">
        <f t="shared" si="26"/>
        <v>31500</v>
      </c>
      <c r="AP37" s="24">
        <f t="shared" si="27"/>
        <v>95340</v>
      </c>
      <c r="AQ37" s="24">
        <f t="shared" si="28"/>
        <v>22091.856999999996</v>
      </c>
      <c r="AR37" s="25">
        <f t="shared" si="29"/>
        <v>73248.143000000011</v>
      </c>
    </row>
    <row r="38" spans="1:44" x14ac:dyDescent="0.25">
      <c r="A38" s="26"/>
      <c r="B38" s="27"/>
      <c r="C38" s="15"/>
      <c r="D38" s="23">
        <v>365</v>
      </c>
      <c r="E38" s="24">
        <v>365</v>
      </c>
      <c r="F38" s="28"/>
      <c r="G38" s="28">
        <f t="shared" si="0"/>
        <v>1</v>
      </c>
      <c r="H38" s="29">
        <v>15</v>
      </c>
      <c r="I38" s="17">
        <f t="shared" si="11"/>
        <v>15</v>
      </c>
      <c r="J38" s="24">
        <v>2200</v>
      </c>
      <c r="K38" s="20">
        <f t="shared" si="12"/>
        <v>33000</v>
      </c>
      <c r="M38" s="23">
        <f t="shared" si="13"/>
        <v>33000</v>
      </c>
      <c r="N38" s="17">
        <f t="shared" si="30"/>
        <v>3257.1</v>
      </c>
      <c r="O38" s="25">
        <f t="shared" si="14"/>
        <v>29742.9</v>
      </c>
      <c r="Q38" s="23">
        <f t="shared" si="15"/>
        <v>29742.9</v>
      </c>
      <c r="R38" s="17">
        <f t="shared" si="16"/>
        <v>66880</v>
      </c>
      <c r="S38" s="29">
        <f t="shared" si="17"/>
        <v>96622.9</v>
      </c>
      <c r="T38" s="24">
        <f t="shared" si="1"/>
        <v>93993.91</v>
      </c>
      <c r="U38" s="24">
        <f t="shared" si="2"/>
        <v>2628.9899999999907</v>
      </c>
      <c r="V38" s="30">
        <f t="shared" si="3"/>
        <v>0.32</v>
      </c>
      <c r="W38" s="24">
        <f t="shared" si="18"/>
        <v>841.27679999999702</v>
      </c>
      <c r="X38" s="24">
        <f t="shared" si="4"/>
        <v>22665.17</v>
      </c>
      <c r="Y38" s="25">
        <f t="shared" si="19"/>
        <v>23506.446799999994</v>
      </c>
      <c r="Z38" s="3"/>
      <c r="AA38" s="23">
        <f t="shared" si="5"/>
        <v>2477.2168767123289</v>
      </c>
      <c r="AB38" s="24">
        <f t="shared" si="6"/>
        <v>69357.216876712322</v>
      </c>
      <c r="AC38" s="24">
        <f t="shared" si="7"/>
        <v>15274.152063013695</v>
      </c>
      <c r="AD38" s="24">
        <f t="shared" si="8"/>
        <v>14530.986999999997</v>
      </c>
      <c r="AE38" s="24">
        <f t="shared" si="20"/>
        <v>743.16506301369736</v>
      </c>
      <c r="AF38" s="30">
        <f t="shared" si="9"/>
        <v>0.29999999999999949</v>
      </c>
      <c r="AG38" s="25">
        <f t="shared" si="10"/>
        <v>8922.8699999999844</v>
      </c>
      <c r="AI38" s="23">
        <f t="shared" si="21"/>
        <v>23506.446799999994</v>
      </c>
      <c r="AJ38" s="24">
        <f t="shared" si="22"/>
        <v>23453.856999999982</v>
      </c>
      <c r="AK38" s="29">
        <f t="shared" si="23"/>
        <v>52.589800000012474</v>
      </c>
      <c r="AL38" s="22" t="str">
        <f t="shared" si="24"/>
        <v>Retención RLISR</v>
      </c>
      <c r="AN38" s="23">
        <f t="shared" si="25"/>
        <v>66880</v>
      </c>
      <c r="AO38" s="24">
        <f t="shared" si="26"/>
        <v>33000</v>
      </c>
      <c r="AP38" s="24">
        <f t="shared" si="27"/>
        <v>99880</v>
      </c>
      <c r="AQ38" s="24">
        <f t="shared" si="28"/>
        <v>23453.856999999982</v>
      </c>
      <c r="AR38" s="25">
        <f t="shared" si="29"/>
        <v>76426.143000000011</v>
      </c>
    </row>
    <row r="39" spans="1:44" x14ac:dyDescent="0.25">
      <c r="A39" s="26"/>
      <c r="B39" s="27"/>
      <c r="C39" s="15"/>
      <c r="D39" s="23">
        <v>365</v>
      </c>
      <c r="E39" s="24">
        <v>365</v>
      </c>
      <c r="F39" s="28"/>
      <c r="G39" s="28">
        <f t="shared" si="0"/>
        <v>1</v>
      </c>
      <c r="H39" s="29">
        <v>15</v>
      </c>
      <c r="I39" s="17">
        <f t="shared" si="11"/>
        <v>15</v>
      </c>
      <c r="J39" s="24">
        <v>2300</v>
      </c>
      <c r="K39" s="20">
        <f t="shared" si="12"/>
        <v>34500</v>
      </c>
      <c r="M39" s="23">
        <f t="shared" si="13"/>
        <v>34500</v>
      </c>
      <c r="N39" s="17">
        <f t="shared" si="30"/>
        <v>3257.1</v>
      </c>
      <c r="O39" s="25">
        <f t="shared" si="14"/>
        <v>31242.9</v>
      </c>
      <c r="Q39" s="23">
        <f t="shared" si="15"/>
        <v>31242.9</v>
      </c>
      <c r="R39" s="17">
        <f t="shared" si="16"/>
        <v>69920</v>
      </c>
      <c r="S39" s="29">
        <f t="shared" si="17"/>
        <v>101162.9</v>
      </c>
      <c r="T39" s="24">
        <f t="shared" si="1"/>
        <v>93993.91</v>
      </c>
      <c r="U39" s="24">
        <f t="shared" si="2"/>
        <v>7168.9899999999907</v>
      </c>
      <c r="V39" s="30">
        <f t="shared" si="3"/>
        <v>0.32</v>
      </c>
      <c r="W39" s="24">
        <f t="shared" si="18"/>
        <v>2294.0767999999971</v>
      </c>
      <c r="X39" s="24">
        <f t="shared" si="4"/>
        <v>22665.17</v>
      </c>
      <c r="Y39" s="25">
        <f t="shared" si="19"/>
        <v>24959.246799999994</v>
      </c>
      <c r="Z39" s="3"/>
      <c r="AA39" s="23">
        <f t="shared" si="5"/>
        <v>2602.1483835616436</v>
      </c>
      <c r="AB39" s="24">
        <f t="shared" si="6"/>
        <v>72522.148383561638</v>
      </c>
      <c r="AC39" s="24">
        <f t="shared" si="7"/>
        <v>16223.63151506849</v>
      </c>
      <c r="AD39" s="24">
        <f t="shared" si="8"/>
        <v>15442.986999999997</v>
      </c>
      <c r="AE39" s="24">
        <f t="shared" si="20"/>
        <v>780.64451506849218</v>
      </c>
      <c r="AF39" s="30">
        <f t="shared" si="9"/>
        <v>0.29999999999999966</v>
      </c>
      <c r="AG39" s="25">
        <f t="shared" si="10"/>
        <v>9372.8699999999899</v>
      </c>
      <c r="AI39" s="23">
        <f t="shared" si="21"/>
        <v>24959.246799999994</v>
      </c>
      <c r="AJ39" s="24">
        <f t="shared" si="22"/>
        <v>24815.856999999989</v>
      </c>
      <c r="AK39" s="29">
        <f t="shared" si="23"/>
        <v>143.38980000000447</v>
      </c>
      <c r="AL39" s="22" t="str">
        <f t="shared" si="24"/>
        <v>Retención RLISR</v>
      </c>
      <c r="AN39" s="23">
        <f t="shared" si="25"/>
        <v>69920</v>
      </c>
      <c r="AO39" s="24">
        <f t="shared" si="26"/>
        <v>34500</v>
      </c>
      <c r="AP39" s="24">
        <f t="shared" si="27"/>
        <v>104420</v>
      </c>
      <c r="AQ39" s="24">
        <f t="shared" si="28"/>
        <v>24815.856999999989</v>
      </c>
      <c r="AR39" s="25">
        <f t="shared" si="29"/>
        <v>79604.143000000011</v>
      </c>
    </row>
    <row r="40" spans="1:44" x14ac:dyDescent="0.25">
      <c r="A40" s="26"/>
      <c r="B40" s="27"/>
      <c r="C40" s="15"/>
      <c r="D40" s="23">
        <v>365</v>
      </c>
      <c r="E40" s="24">
        <v>365</v>
      </c>
      <c r="F40" s="28"/>
      <c r="G40" s="28">
        <f t="shared" si="0"/>
        <v>1</v>
      </c>
      <c r="H40" s="29">
        <v>15</v>
      </c>
      <c r="I40" s="17">
        <f t="shared" si="11"/>
        <v>15</v>
      </c>
      <c r="J40" s="24">
        <v>2400</v>
      </c>
      <c r="K40" s="20">
        <f t="shared" si="12"/>
        <v>36000</v>
      </c>
      <c r="M40" s="23">
        <f t="shared" si="13"/>
        <v>36000</v>
      </c>
      <c r="N40" s="17">
        <f t="shared" si="30"/>
        <v>3257.1</v>
      </c>
      <c r="O40" s="25">
        <f t="shared" si="14"/>
        <v>32742.9</v>
      </c>
      <c r="Q40" s="23">
        <f t="shared" si="15"/>
        <v>32742.9</v>
      </c>
      <c r="R40" s="17">
        <f t="shared" si="16"/>
        <v>72960</v>
      </c>
      <c r="S40" s="29">
        <f t="shared" si="17"/>
        <v>105702.9</v>
      </c>
      <c r="T40" s="24">
        <f t="shared" ref="T40:T60" si="31">+VLOOKUP(S40,t_isrm21,1)</f>
        <v>93993.91</v>
      </c>
      <c r="U40" s="24">
        <f t="shared" si="2"/>
        <v>11708.989999999991</v>
      </c>
      <c r="V40" s="30">
        <f t="shared" ref="V40:V60" si="32">+VLOOKUP(S40,t_isrm21,4)</f>
        <v>0.32</v>
      </c>
      <c r="W40" s="24">
        <f t="shared" si="18"/>
        <v>3746.8767999999973</v>
      </c>
      <c r="X40" s="24">
        <f t="shared" ref="X40:X60" si="33">+VLOOKUP(S40,t_isrm21,3)</f>
        <v>22665.17</v>
      </c>
      <c r="Y40" s="25">
        <f t="shared" si="19"/>
        <v>26412.046799999996</v>
      </c>
      <c r="Z40" s="3"/>
      <c r="AA40" s="23">
        <f t="shared" si="5"/>
        <v>2727.0798904109588</v>
      </c>
      <c r="AB40" s="24">
        <f t="shared" si="6"/>
        <v>75687.079890410954</v>
      </c>
      <c r="AC40" s="24">
        <f t="shared" ref="AC40:AC60" si="34">+(((AB40-VLOOKUP(AB40,t_isrm21,1)))*(VLOOKUP(AB40,t_isrm21,4)))+(VLOOKUP(AB40,t_isrm21,3))</f>
        <v>17173.110967123284</v>
      </c>
      <c r="AD40" s="24">
        <f t="shared" ref="AD40:AD60" si="35">+(((R40-VLOOKUP(R40,t_isrm21,1)))*(VLOOKUP(R40,t_isrm21,4)))+(VLOOKUP(R40,t_isrm21,3))</f>
        <v>16354.986999999997</v>
      </c>
      <c r="AE40" s="24">
        <f t="shared" si="20"/>
        <v>818.123967123287</v>
      </c>
      <c r="AF40" s="30">
        <f t="shared" si="9"/>
        <v>0.29999999999999977</v>
      </c>
      <c r="AG40" s="25">
        <f t="shared" si="10"/>
        <v>9822.8699999999935</v>
      </c>
      <c r="AI40" s="23">
        <f t="shared" si="21"/>
        <v>26412.046799999996</v>
      </c>
      <c r="AJ40" s="24">
        <f t="shared" si="22"/>
        <v>26177.856999999989</v>
      </c>
      <c r="AK40" s="29">
        <f t="shared" si="23"/>
        <v>234.18980000000738</v>
      </c>
      <c r="AL40" s="22" t="str">
        <f t="shared" si="24"/>
        <v>Retención RLISR</v>
      </c>
      <c r="AN40" s="23">
        <f t="shared" si="25"/>
        <v>72960</v>
      </c>
      <c r="AO40" s="24">
        <f t="shared" si="26"/>
        <v>36000</v>
      </c>
      <c r="AP40" s="24">
        <f t="shared" si="27"/>
        <v>108960</v>
      </c>
      <c r="AQ40" s="24">
        <f t="shared" si="28"/>
        <v>26177.856999999989</v>
      </c>
      <c r="AR40" s="25">
        <f t="shared" si="29"/>
        <v>82782.143000000011</v>
      </c>
    </row>
    <row r="41" spans="1:44" x14ac:dyDescent="0.25">
      <c r="A41" s="26"/>
      <c r="B41" s="27"/>
      <c r="C41" s="15"/>
      <c r="D41" s="23">
        <v>365</v>
      </c>
      <c r="E41" s="24">
        <v>365</v>
      </c>
      <c r="F41" s="28"/>
      <c r="G41" s="28">
        <f t="shared" si="0"/>
        <v>1</v>
      </c>
      <c r="H41" s="29">
        <v>15</v>
      </c>
      <c r="I41" s="17">
        <f t="shared" si="11"/>
        <v>15</v>
      </c>
      <c r="J41" s="24">
        <v>2500</v>
      </c>
      <c r="K41" s="20">
        <f t="shared" si="12"/>
        <v>37500</v>
      </c>
      <c r="M41" s="23">
        <f t="shared" si="13"/>
        <v>37500</v>
      </c>
      <c r="N41" s="17">
        <f t="shared" si="30"/>
        <v>3257.1</v>
      </c>
      <c r="O41" s="25">
        <f t="shared" si="14"/>
        <v>34242.9</v>
      </c>
      <c r="Q41" s="23">
        <f t="shared" si="15"/>
        <v>34242.9</v>
      </c>
      <c r="R41" s="17">
        <f t="shared" si="16"/>
        <v>76000</v>
      </c>
      <c r="S41" s="29">
        <f t="shared" si="17"/>
        <v>110242.9</v>
      </c>
      <c r="T41" s="24">
        <f t="shared" si="31"/>
        <v>93993.91</v>
      </c>
      <c r="U41" s="24">
        <f t="shared" si="2"/>
        <v>16248.989999999991</v>
      </c>
      <c r="V41" s="30">
        <f t="shared" si="32"/>
        <v>0.32</v>
      </c>
      <c r="W41" s="24">
        <f t="shared" si="18"/>
        <v>5199.6767999999975</v>
      </c>
      <c r="X41" s="24">
        <f t="shared" si="33"/>
        <v>22665.17</v>
      </c>
      <c r="Y41" s="25">
        <f t="shared" si="19"/>
        <v>27864.846799999996</v>
      </c>
      <c r="Z41" s="3"/>
      <c r="AA41" s="23">
        <f t="shared" si="5"/>
        <v>2852.011397260274</v>
      </c>
      <c r="AB41" s="24">
        <f t="shared" si="6"/>
        <v>78852.01139726027</v>
      </c>
      <c r="AC41" s="24">
        <f t="shared" si="34"/>
        <v>18122.590419178079</v>
      </c>
      <c r="AD41" s="24">
        <f t="shared" si="35"/>
        <v>17266.986999999997</v>
      </c>
      <c r="AE41" s="24">
        <f t="shared" si="20"/>
        <v>855.60341917808182</v>
      </c>
      <c r="AF41" s="30">
        <f t="shared" si="9"/>
        <v>0.29999999999999988</v>
      </c>
      <c r="AG41" s="25">
        <f t="shared" si="10"/>
        <v>10272.869999999997</v>
      </c>
      <c r="AI41" s="23">
        <f t="shared" si="21"/>
        <v>27864.846799999996</v>
      </c>
      <c r="AJ41" s="24">
        <f t="shared" si="22"/>
        <v>27539.856999999996</v>
      </c>
      <c r="AK41" s="29">
        <f t="shared" si="23"/>
        <v>324.98979999999938</v>
      </c>
      <c r="AL41" s="22" t="str">
        <f t="shared" si="24"/>
        <v>Retención RLISR</v>
      </c>
      <c r="AN41" s="23">
        <f t="shared" si="25"/>
        <v>76000</v>
      </c>
      <c r="AO41" s="24">
        <f t="shared" si="26"/>
        <v>37500</v>
      </c>
      <c r="AP41" s="24">
        <f t="shared" si="27"/>
        <v>113500</v>
      </c>
      <c r="AQ41" s="24">
        <f t="shared" si="28"/>
        <v>27539.856999999996</v>
      </c>
      <c r="AR41" s="25">
        <f t="shared" si="29"/>
        <v>85960.143000000011</v>
      </c>
    </row>
    <row r="42" spans="1:44" x14ac:dyDescent="0.25">
      <c r="A42" s="26"/>
      <c r="B42" s="27"/>
      <c r="C42" s="15"/>
      <c r="D42" s="23">
        <v>365</v>
      </c>
      <c r="E42" s="24">
        <v>365</v>
      </c>
      <c r="F42" s="28"/>
      <c r="G42" s="28">
        <f t="shared" si="0"/>
        <v>1</v>
      </c>
      <c r="H42" s="29">
        <v>15</v>
      </c>
      <c r="I42" s="17">
        <f t="shared" si="11"/>
        <v>15</v>
      </c>
      <c r="J42" s="24">
        <v>2600</v>
      </c>
      <c r="K42" s="20">
        <f t="shared" si="12"/>
        <v>39000</v>
      </c>
      <c r="M42" s="23">
        <f t="shared" si="13"/>
        <v>39000</v>
      </c>
      <c r="N42" s="17">
        <f t="shared" si="30"/>
        <v>3257.1</v>
      </c>
      <c r="O42" s="25">
        <f t="shared" si="14"/>
        <v>35742.9</v>
      </c>
      <c r="Q42" s="23">
        <f t="shared" si="15"/>
        <v>35742.9</v>
      </c>
      <c r="R42" s="17">
        <f t="shared" si="16"/>
        <v>79040</v>
      </c>
      <c r="S42" s="29">
        <f t="shared" si="17"/>
        <v>114782.9</v>
      </c>
      <c r="T42" s="24">
        <f t="shared" si="31"/>
        <v>93993.91</v>
      </c>
      <c r="U42" s="24">
        <f t="shared" si="2"/>
        <v>20788.989999999991</v>
      </c>
      <c r="V42" s="30">
        <f t="shared" si="32"/>
        <v>0.32</v>
      </c>
      <c r="W42" s="24">
        <f t="shared" si="18"/>
        <v>6652.4767999999967</v>
      </c>
      <c r="X42" s="24">
        <f t="shared" si="33"/>
        <v>22665.17</v>
      </c>
      <c r="Y42" s="25">
        <f t="shared" si="19"/>
        <v>29317.646799999995</v>
      </c>
      <c r="Z42" s="3"/>
      <c r="AA42" s="23">
        <f t="shared" si="5"/>
        <v>2976.9429041095891</v>
      </c>
      <c r="AB42" s="24">
        <f t="shared" si="6"/>
        <v>82016.942904109586</v>
      </c>
      <c r="AC42" s="24">
        <f t="shared" si="34"/>
        <v>19072.069871232874</v>
      </c>
      <c r="AD42" s="24">
        <f t="shared" si="35"/>
        <v>18178.987000000001</v>
      </c>
      <c r="AE42" s="24">
        <f t="shared" si="20"/>
        <v>893.082871232873</v>
      </c>
      <c r="AF42" s="30">
        <f t="shared" si="9"/>
        <v>0.29999999999999877</v>
      </c>
      <c r="AG42" s="25">
        <f t="shared" si="10"/>
        <v>10722.869999999957</v>
      </c>
      <c r="AI42" s="23">
        <f t="shared" si="21"/>
        <v>29317.646799999995</v>
      </c>
      <c r="AJ42" s="24">
        <f t="shared" si="22"/>
        <v>28901.85699999996</v>
      </c>
      <c r="AK42" s="29">
        <f t="shared" si="23"/>
        <v>415.78980000003503</v>
      </c>
      <c r="AL42" s="22" t="str">
        <f t="shared" si="24"/>
        <v>Retención RLISR</v>
      </c>
      <c r="AN42" s="23">
        <f t="shared" si="25"/>
        <v>79040</v>
      </c>
      <c r="AO42" s="24">
        <f t="shared" si="26"/>
        <v>39000</v>
      </c>
      <c r="AP42" s="24">
        <f t="shared" si="27"/>
        <v>118040</v>
      </c>
      <c r="AQ42" s="24">
        <f t="shared" si="28"/>
        <v>28901.85699999996</v>
      </c>
      <c r="AR42" s="25">
        <f t="shared" si="29"/>
        <v>89138.14300000004</v>
      </c>
    </row>
    <row r="43" spans="1:44" x14ac:dyDescent="0.25">
      <c r="A43" s="26"/>
      <c r="B43" s="27"/>
      <c r="C43" s="15"/>
      <c r="D43" s="23">
        <v>365</v>
      </c>
      <c r="E43" s="24">
        <v>365</v>
      </c>
      <c r="F43" s="28"/>
      <c r="G43" s="28">
        <f t="shared" si="0"/>
        <v>1</v>
      </c>
      <c r="H43" s="29">
        <v>15</v>
      </c>
      <c r="I43" s="17">
        <f t="shared" si="11"/>
        <v>15</v>
      </c>
      <c r="J43" s="24">
        <v>2700</v>
      </c>
      <c r="K43" s="20">
        <f t="shared" si="12"/>
        <v>40500</v>
      </c>
      <c r="M43" s="23">
        <f t="shared" si="13"/>
        <v>40500</v>
      </c>
      <c r="N43" s="17">
        <f t="shared" si="30"/>
        <v>3257.1</v>
      </c>
      <c r="O43" s="25">
        <f t="shared" si="14"/>
        <v>37242.9</v>
      </c>
      <c r="Q43" s="23">
        <f t="shared" si="15"/>
        <v>37242.9</v>
      </c>
      <c r="R43" s="17">
        <f t="shared" si="16"/>
        <v>82080</v>
      </c>
      <c r="S43" s="29">
        <f t="shared" si="17"/>
        <v>119322.9</v>
      </c>
      <c r="T43" s="24">
        <f t="shared" si="31"/>
        <v>93993.91</v>
      </c>
      <c r="U43" s="24">
        <f t="shared" si="2"/>
        <v>25328.989999999991</v>
      </c>
      <c r="V43" s="30">
        <f t="shared" si="32"/>
        <v>0.32</v>
      </c>
      <c r="W43" s="24">
        <f t="shared" si="18"/>
        <v>8105.2767999999969</v>
      </c>
      <c r="X43" s="24">
        <f t="shared" si="33"/>
        <v>22665.17</v>
      </c>
      <c r="Y43" s="25">
        <f t="shared" si="19"/>
        <v>30770.446799999994</v>
      </c>
      <c r="Z43" s="3"/>
      <c r="AA43" s="23">
        <f t="shared" si="5"/>
        <v>3101.8744109589043</v>
      </c>
      <c r="AB43" s="24">
        <f t="shared" si="6"/>
        <v>85181.874410958902</v>
      </c>
      <c r="AC43" s="24">
        <f t="shared" si="34"/>
        <v>20021.549323287669</v>
      </c>
      <c r="AD43" s="24">
        <f t="shared" si="35"/>
        <v>19090.987000000001</v>
      </c>
      <c r="AE43" s="24">
        <f t="shared" si="20"/>
        <v>930.56232328766782</v>
      </c>
      <c r="AF43" s="30">
        <f t="shared" si="9"/>
        <v>0.29999999999999888</v>
      </c>
      <c r="AG43" s="25">
        <f t="shared" si="10"/>
        <v>11172.869999999959</v>
      </c>
      <c r="AI43" s="23">
        <f t="shared" si="21"/>
        <v>30770.446799999994</v>
      </c>
      <c r="AJ43" s="24">
        <f t="shared" si="22"/>
        <v>30263.85699999996</v>
      </c>
      <c r="AK43" s="29">
        <f t="shared" si="23"/>
        <v>506.5898000000343</v>
      </c>
      <c r="AL43" s="22" t="str">
        <f t="shared" si="24"/>
        <v>Retención RLISR</v>
      </c>
      <c r="AN43" s="23">
        <f t="shared" si="25"/>
        <v>82080</v>
      </c>
      <c r="AO43" s="24">
        <f t="shared" si="26"/>
        <v>40500</v>
      </c>
      <c r="AP43" s="24">
        <f t="shared" si="27"/>
        <v>122580</v>
      </c>
      <c r="AQ43" s="24">
        <f t="shared" si="28"/>
        <v>30263.85699999996</v>
      </c>
      <c r="AR43" s="25">
        <f t="shared" si="29"/>
        <v>92316.14300000004</v>
      </c>
    </row>
    <row r="44" spans="1:44" x14ac:dyDescent="0.25">
      <c r="A44" s="26"/>
      <c r="B44" s="27"/>
      <c r="C44" s="15"/>
      <c r="D44" s="23">
        <v>365</v>
      </c>
      <c r="E44" s="24">
        <v>365</v>
      </c>
      <c r="F44" s="28"/>
      <c r="G44" s="28">
        <f t="shared" si="0"/>
        <v>1</v>
      </c>
      <c r="H44" s="29">
        <v>15</v>
      </c>
      <c r="I44" s="17">
        <f t="shared" si="11"/>
        <v>15</v>
      </c>
      <c r="J44" s="24">
        <v>2800</v>
      </c>
      <c r="K44" s="20">
        <f t="shared" si="12"/>
        <v>42000</v>
      </c>
      <c r="M44" s="23">
        <f t="shared" si="13"/>
        <v>42000</v>
      </c>
      <c r="N44" s="17">
        <f t="shared" si="30"/>
        <v>3257.1</v>
      </c>
      <c r="O44" s="25">
        <f t="shared" si="14"/>
        <v>38742.9</v>
      </c>
      <c r="Q44" s="23">
        <f t="shared" si="15"/>
        <v>38742.9</v>
      </c>
      <c r="R44" s="17">
        <f t="shared" si="16"/>
        <v>85120</v>
      </c>
      <c r="S44" s="29">
        <f t="shared" si="17"/>
        <v>123862.9</v>
      </c>
      <c r="T44" s="24">
        <f t="shared" si="31"/>
        <v>93993.91</v>
      </c>
      <c r="U44" s="24">
        <f t="shared" si="2"/>
        <v>29868.989999999991</v>
      </c>
      <c r="V44" s="30">
        <f t="shared" si="32"/>
        <v>0.32</v>
      </c>
      <c r="W44" s="24">
        <f t="shared" si="18"/>
        <v>9558.0767999999971</v>
      </c>
      <c r="X44" s="24">
        <f t="shared" si="33"/>
        <v>22665.17</v>
      </c>
      <c r="Y44" s="25">
        <f t="shared" si="19"/>
        <v>32223.246799999994</v>
      </c>
      <c r="Z44" s="3"/>
      <c r="AA44" s="23">
        <f t="shared" si="5"/>
        <v>3226.805917808219</v>
      </c>
      <c r="AB44" s="24">
        <f t="shared" si="6"/>
        <v>88346.805917808219</v>
      </c>
      <c r="AC44" s="24">
        <f t="shared" si="34"/>
        <v>20971.028775342464</v>
      </c>
      <c r="AD44" s="24">
        <f t="shared" si="35"/>
        <v>20002.987000000001</v>
      </c>
      <c r="AE44" s="24">
        <f t="shared" si="20"/>
        <v>968.04177534246264</v>
      </c>
      <c r="AF44" s="30">
        <f t="shared" si="9"/>
        <v>0.29999999999999905</v>
      </c>
      <c r="AG44" s="25">
        <f t="shared" si="10"/>
        <v>11622.869999999963</v>
      </c>
      <c r="AI44" s="23">
        <f t="shared" si="21"/>
        <v>32223.246799999994</v>
      </c>
      <c r="AJ44" s="24">
        <f t="shared" si="22"/>
        <v>31625.856999999964</v>
      </c>
      <c r="AK44" s="29">
        <f t="shared" si="23"/>
        <v>597.38980000002994</v>
      </c>
      <c r="AL44" s="22" t="str">
        <f t="shared" si="24"/>
        <v>Retención RLISR</v>
      </c>
      <c r="AN44" s="23">
        <f t="shared" si="25"/>
        <v>85120</v>
      </c>
      <c r="AO44" s="24">
        <f t="shared" si="26"/>
        <v>42000</v>
      </c>
      <c r="AP44" s="24">
        <f t="shared" si="27"/>
        <v>127120</v>
      </c>
      <c r="AQ44" s="24">
        <f t="shared" si="28"/>
        <v>31625.856999999964</v>
      </c>
      <c r="AR44" s="25">
        <f t="shared" si="29"/>
        <v>95494.14300000004</v>
      </c>
    </row>
    <row r="45" spans="1:44" x14ac:dyDescent="0.25">
      <c r="A45" s="26"/>
      <c r="B45" s="27"/>
      <c r="C45" s="15"/>
      <c r="D45" s="23">
        <v>365</v>
      </c>
      <c r="E45" s="24">
        <v>365</v>
      </c>
      <c r="F45" s="28"/>
      <c r="G45" s="28">
        <f t="shared" si="0"/>
        <v>1</v>
      </c>
      <c r="H45" s="29">
        <v>15</v>
      </c>
      <c r="I45" s="17">
        <f t="shared" si="11"/>
        <v>15</v>
      </c>
      <c r="J45" s="24">
        <v>2900</v>
      </c>
      <c r="K45" s="20">
        <f t="shared" si="12"/>
        <v>43500</v>
      </c>
      <c r="M45" s="23">
        <f t="shared" si="13"/>
        <v>43500</v>
      </c>
      <c r="N45" s="17">
        <f t="shared" si="30"/>
        <v>3257.1</v>
      </c>
      <c r="O45" s="25">
        <f t="shared" si="14"/>
        <v>40242.9</v>
      </c>
      <c r="Q45" s="23">
        <f t="shared" si="15"/>
        <v>40242.9</v>
      </c>
      <c r="R45" s="17">
        <f t="shared" si="16"/>
        <v>88160</v>
      </c>
      <c r="S45" s="29">
        <f t="shared" si="17"/>
        <v>128402.9</v>
      </c>
      <c r="T45" s="24">
        <f t="shared" si="31"/>
        <v>125325.21</v>
      </c>
      <c r="U45" s="24">
        <f t="shared" si="2"/>
        <v>3077.6899999999878</v>
      </c>
      <c r="V45" s="30">
        <f t="shared" si="32"/>
        <v>0.34</v>
      </c>
      <c r="W45" s="24">
        <f t="shared" si="18"/>
        <v>1046.414599999996</v>
      </c>
      <c r="X45" s="24">
        <f t="shared" si="33"/>
        <v>32691.18</v>
      </c>
      <c r="Y45" s="25">
        <f t="shared" si="19"/>
        <v>33737.594599999997</v>
      </c>
      <c r="Z45" s="3"/>
      <c r="AA45" s="23">
        <f t="shared" si="5"/>
        <v>3351.7374246575341</v>
      </c>
      <c r="AB45" s="24">
        <f t="shared" si="6"/>
        <v>91511.737424657535</v>
      </c>
      <c r="AC45" s="24">
        <f t="shared" si="34"/>
        <v>21920.508227397258</v>
      </c>
      <c r="AD45" s="24">
        <f t="shared" si="35"/>
        <v>20914.987000000001</v>
      </c>
      <c r="AE45" s="24">
        <f t="shared" si="20"/>
        <v>1005.5212273972575</v>
      </c>
      <c r="AF45" s="30">
        <f t="shared" si="9"/>
        <v>0.29999999999999916</v>
      </c>
      <c r="AG45" s="25">
        <f t="shared" si="10"/>
        <v>12072.869999999966</v>
      </c>
      <c r="AI45" s="23">
        <f t="shared" si="21"/>
        <v>33737.594599999997</v>
      </c>
      <c r="AJ45" s="24">
        <f t="shared" si="22"/>
        <v>32987.856999999967</v>
      </c>
      <c r="AK45" s="29">
        <f t="shared" si="23"/>
        <v>749.73760000002949</v>
      </c>
      <c r="AL45" s="22" t="str">
        <f t="shared" si="24"/>
        <v>Retención RLISR</v>
      </c>
      <c r="AN45" s="23">
        <f t="shared" si="25"/>
        <v>88160</v>
      </c>
      <c r="AO45" s="24">
        <f t="shared" si="26"/>
        <v>43500</v>
      </c>
      <c r="AP45" s="24">
        <f t="shared" si="27"/>
        <v>131660</v>
      </c>
      <c r="AQ45" s="24">
        <f t="shared" si="28"/>
        <v>32987.856999999967</v>
      </c>
      <c r="AR45" s="25">
        <f t="shared" si="29"/>
        <v>98672.14300000004</v>
      </c>
    </row>
    <row r="46" spans="1:44" x14ac:dyDescent="0.25">
      <c r="A46" s="26"/>
      <c r="B46" s="27"/>
      <c r="C46" s="15"/>
      <c r="D46" s="23">
        <v>365</v>
      </c>
      <c r="E46" s="24">
        <v>365</v>
      </c>
      <c r="F46" s="28"/>
      <c r="G46" s="28">
        <f t="shared" si="0"/>
        <v>1</v>
      </c>
      <c r="H46" s="29">
        <v>15</v>
      </c>
      <c r="I46" s="17">
        <f t="shared" si="11"/>
        <v>15</v>
      </c>
      <c r="J46" s="24">
        <v>3000</v>
      </c>
      <c r="K46" s="20">
        <f t="shared" si="12"/>
        <v>45000</v>
      </c>
      <c r="M46" s="23">
        <f t="shared" si="13"/>
        <v>45000</v>
      </c>
      <c r="N46" s="17">
        <f t="shared" si="30"/>
        <v>3257.1</v>
      </c>
      <c r="O46" s="25">
        <f t="shared" si="14"/>
        <v>41742.9</v>
      </c>
      <c r="Q46" s="23">
        <f t="shared" si="15"/>
        <v>41742.9</v>
      </c>
      <c r="R46" s="17">
        <f t="shared" si="16"/>
        <v>91200</v>
      </c>
      <c r="S46" s="29">
        <f t="shared" si="17"/>
        <v>132942.9</v>
      </c>
      <c r="T46" s="24">
        <f t="shared" si="31"/>
        <v>125325.21</v>
      </c>
      <c r="U46" s="24">
        <f t="shared" si="2"/>
        <v>7617.6899999999878</v>
      </c>
      <c r="V46" s="30">
        <f t="shared" si="32"/>
        <v>0.34</v>
      </c>
      <c r="W46" s="24">
        <f t="shared" si="18"/>
        <v>2590.0145999999959</v>
      </c>
      <c r="X46" s="24">
        <f t="shared" si="33"/>
        <v>32691.18</v>
      </c>
      <c r="Y46" s="25">
        <f t="shared" si="19"/>
        <v>35281.194599999995</v>
      </c>
      <c r="Z46" s="3"/>
      <c r="AA46" s="23">
        <f t="shared" si="5"/>
        <v>3476.6689315068493</v>
      </c>
      <c r="AB46" s="24">
        <f t="shared" si="6"/>
        <v>94676.668931506851</v>
      </c>
      <c r="AC46" s="24">
        <f t="shared" si="34"/>
        <v>22883.652858082191</v>
      </c>
      <c r="AD46" s="24">
        <f t="shared" si="35"/>
        <v>21826.987000000001</v>
      </c>
      <c r="AE46" s="24">
        <f t="shared" si="20"/>
        <v>1056.6658580821895</v>
      </c>
      <c r="AF46" s="30">
        <f t="shared" si="9"/>
        <v>0.30393053779331586</v>
      </c>
      <c r="AG46" s="25">
        <f t="shared" si="10"/>
        <v>12686.942046052605</v>
      </c>
      <c r="AI46" s="23">
        <f t="shared" si="21"/>
        <v>35281.194599999995</v>
      </c>
      <c r="AJ46" s="24">
        <f t="shared" si="22"/>
        <v>34513.92904605261</v>
      </c>
      <c r="AK46" s="29">
        <f t="shared" si="23"/>
        <v>767.26555394738534</v>
      </c>
      <c r="AL46" s="22" t="str">
        <f t="shared" si="24"/>
        <v>Retención RLISR</v>
      </c>
      <c r="AN46" s="23">
        <f t="shared" si="25"/>
        <v>91200</v>
      </c>
      <c r="AO46" s="24">
        <f t="shared" si="26"/>
        <v>45000</v>
      </c>
      <c r="AP46" s="24">
        <f t="shared" si="27"/>
        <v>136200</v>
      </c>
      <c r="AQ46" s="24">
        <f t="shared" si="28"/>
        <v>34513.92904605261</v>
      </c>
      <c r="AR46" s="25">
        <f t="shared" si="29"/>
        <v>101686.07095394739</v>
      </c>
    </row>
    <row r="47" spans="1:44" x14ac:dyDescent="0.25">
      <c r="A47" s="26"/>
      <c r="B47" s="27"/>
      <c r="C47" s="15"/>
      <c r="D47" s="23">
        <v>365</v>
      </c>
      <c r="E47" s="24">
        <v>365</v>
      </c>
      <c r="F47" s="28"/>
      <c r="G47" s="28">
        <f t="shared" si="0"/>
        <v>1</v>
      </c>
      <c r="H47" s="29">
        <v>15</v>
      </c>
      <c r="I47" s="17">
        <f t="shared" si="11"/>
        <v>15</v>
      </c>
      <c r="J47" s="24">
        <v>3100</v>
      </c>
      <c r="K47" s="20">
        <f t="shared" si="12"/>
        <v>46500</v>
      </c>
      <c r="M47" s="23">
        <f t="shared" si="13"/>
        <v>46500</v>
      </c>
      <c r="N47" s="17">
        <f t="shared" si="30"/>
        <v>3257.1</v>
      </c>
      <c r="O47" s="25">
        <f t="shared" si="14"/>
        <v>43242.9</v>
      </c>
      <c r="Q47" s="23">
        <f t="shared" si="15"/>
        <v>43242.9</v>
      </c>
      <c r="R47" s="17">
        <f t="shared" si="16"/>
        <v>94240</v>
      </c>
      <c r="S47" s="29">
        <f t="shared" si="17"/>
        <v>137482.9</v>
      </c>
      <c r="T47" s="24">
        <f t="shared" si="31"/>
        <v>125325.21</v>
      </c>
      <c r="U47" s="24">
        <f t="shared" si="2"/>
        <v>12157.689999999988</v>
      </c>
      <c r="V47" s="30">
        <f t="shared" si="32"/>
        <v>0.34</v>
      </c>
      <c r="W47" s="24">
        <f t="shared" si="18"/>
        <v>4133.6145999999962</v>
      </c>
      <c r="X47" s="24">
        <f t="shared" si="33"/>
        <v>32691.18</v>
      </c>
      <c r="Y47" s="25">
        <f t="shared" si="19"/>
        <v>36824.794599999994</v>
      </c>
      <c r="Z47" s="3"/>
      <c r="AA47" s="23">
        <f t="shared" si="5"/>
        <v>3601.6004383561644</v>
      </c>
      <c r="AB47" s="24">
        <f t="shared" si="6"/>
        <v>97841.600438356167</v>
      </c>
      <c r="AC47" s="24">
        <f t="shared" si="34"/>
        <v>23896.430940273971</v>
      </c>
      <c r="AD47" s="24">
        <f t="shared" si="35"/>
        <v>22743.918799999996</v>
      </c>
      <c r="AE47" s="24">
        <f t="shared" si="20"/>
        <v>1152.5121402739751</v>
      </c>
      <c r="AF47" s="30">
        <f t="shared" si="9"/>
        <v>0.32000000000000067</v>
      </c>
      <c r="AG47" s="25">
        <f t="shared" si="10"/>
        <v>13837.72800000003</v>
      </c>
      <c r="AI47" s="23">
        <f t="shared" si="21"/>
        <v>36824.794599999994</v>
      </c>
      <c r="AJ47" s="24">
        <f t="shared" si="22"/>
        <v>36581.646800000024</v>
      </c>
      <c r="AK47" s="29">
        <f t="shared" si="23"/>
        <v>243.14779999996972</v>
      </c>
      <c r="AL47" s="22" t="str">
        <f t="shared" si="24"/>
        <v>Retención RLISR</v>
      </c>
      <c r="AN47" s="23">
        <f t="shared" si="25"/>
        <v>94240</v>
      </c>
      <c r="AO47" s="24">
        <f t="shared" si="26"/>
        <v>46500</v>
      </c>
      <c r="AP47" s="24">
        <f t="shared" si="27"/>
        <v>140740</v>
      </c>
      <c r="AQ47" s="24">
        <f t="shared" si="28"/>
        <v>36581.646800000024</v>
      </c>
      <c r="AR47" s="25">
        <f t="shared" si="29"/>
        <v>104158.35319999998</v>
      </c>
    </row>
    <row r="48" spans="1:44" x14ac:dyDescent="0.25">
      <c r="A48" s="26"/>
      <c r="B48" s="27"/>
      <c r="C48" s="15"/>
      <c r="D48" s="23">
        <v>365</v>
      </c>
      <c r="E48" s="24">
        <v>365</v>
      </c>
      <c r="F48" s="28"/>
      <c r="G48" s="28">
        <f t="shared" si="0"/>
        <v>1</v>
      </c>
      <c r="H48" s="29">
        <v>15</v>
      </c>
      <c r="I48" s="17">
        <f t="shared" si="11"/>
        <v>15</v>
      </c>
      <c r="J48" s="24">
        <v>3200</v>
      </c>
      <c r="K48" s="20">
        <f t="shared" si="12"/>
        <v>48000</v>
      </c>
      <c r="M48" s="23">
        <f t="shared" si="13"/>
        <v>48000</v>
      </c>
      <c r="N48" s="17">
        <f t="shared" si="30"/>
        <v>3257.1</v>
      </c>
      <c r="O48" s="25">
        <f t="shared" si="14"/>
        <v>44742.9</v>
      </c>
      <c r="Q48" s="23">
        <f t="shared" si="15"/>
        <v>44742.9</v>
      </c>
      <c r="R48" s="17">
        <f t="shared" si="16"/>
        <v>97280</v>
      </c>
      <c r="S48" s="29">
        <f t="shared" si="17"/>
        <v>142022.9</v>
      </c>
      <c r="T48" s="24">
        <f t="shared" si="31"/>
        <v>125325.21</v>
      </c>
      <c r="U48" s="24">
        <f t="shared" si="2"/>
        <v>16697.689999999988</v>
      </c>
      <c r="V48" s="30">
        <f t="shared" si="32"/>
        <v>0.34</v>
      </c>
      <c r="W48" s="24">
        <f t="shared" si="18"/>
        <v>5677.2145999999966</v>
      </c>
      <c r="X48" s="24">
        <f t="shared" si="33"/>
        <v>32691.18</v>
      </c>
      <c r="Y48" s="25">
        <f t="shared" si="19"/>
        <v>38368.3946</v>
      </c>
      <c r="Z48" s="3"/>
      <c r="AA48" s="23">
        <f t="shared" si="5"/>
        <v>3726.5319452054796</v>
      </c>
      <c r="AB48" s="24">
        <f t="shared" si="6"/>
        <v>101006.53194520548</v>
      </c>
      <c r="AC48" s="24">
        <f t="shared" si="34"/>
        <v>24909.209022465751</v>
      </c>
      <c r="AD48" s="24">
        <f t="shared" si="35"/>
        <v>23716.718799999999</v>
      </c>
      <c r="AE48" s="24">
        <f t="shared" si="20"/>
        <v>1192.4902224657526</v>
      </c>
      <c r="AF48" s="30">
        <f t="shared" si="9"/>
        <v>0.31999999999999978</v>
      </c>
      <c r="AG48" s="25">
        <f t="shared" si="10"/>
        <v>14317.72799999999</v>
      </c>
      <c r="AI48" s="23">
        <f t="shared" si="21"/>
        <v>38368.3946</v>
      </c>
      <c r="AJ48" s="24">
        <f t="shared" si="22"/>
        <v>38034.446799999991</v>
      </c>
      <c r="AK48" s="29">
        <f t="shared" si="23"/>
        <v>333.94780000000901</v>
      </c>
      <c r="AL48" s="22" t="str">
        <f t="shared" si="24"/>
        <v>Retención RLISR</v>
      </c>
      <c r="AN48" s="23">
        <f t="shared" si="25"/>
        <v>97280</v>
      </c>
      <c r="AO48" s="24">
        <f t="shared" si="26"/>
        <v>48000</v>
      </c>
      <c r="AP48" s="24">
        <f t="shared" si="27"/>
        <v>145280</v>
      </c>
      <c r="AQ48" s="24">
        <f t="shared" si="28"/>
        <v>38034.446799999991</v>
      </c>
      <c r="AR48" s="25">
        <f t="shared" si="29"/>
        <v>107245.55320000001</v>
      </c>
    </row>
    <row r="49" spans="1:44" x14ac:dyDescent="0.25">
      <c r="A49" s="26"/>
      <c r="B49" s="27"/>
      <c r="C49" s="15"/>
      <c r="D49" s="23">
        <v>365</v>
      </c>
      <c r="E49" s="24">
        <v>365</v>
      </c>
      <c r="F49" s="28"/>
      <c r="G49" s="28">
        <f t="shared" si="0"/>
        <v>1</v>
      </c>
      <c r="H49" s="29">
        <v>15</v>
      </c>
      <c r="I49" s="17">
        <f t="shared" si="11"/>
        <v>15</v>
      </c>
      <c r="J49" s="24">
        <v>3300</v>
      </c>
      <c r="K49" s="20">
        <f t="shared" si="12"/>
        <v>49500</v>
      </c>
      <c r="M49" s="23">
        <f t="shared" si="13"/>
        <v>49500</v>
      </c>
      <c r="N49" s="17">
        <f t="shared" si="30"/>
        <v>3257.1</v>
      </c>
      <c r="O49" s="25">
        <f t="shared" si="14"/>
        <v>46242.9</v>
      </c>
      <c r="Q49" s="23">
        <f t="shared" si="15"/>
        <v>46242.9</v>
      </c>
      <c r="R49" s="17">
        <f t="shared" si="16"/>
        <v>100320</v>
      </c>
      <c r="S49" s="29">
        <f t="shared" si="17"/>
        <v>146562.9</v>
      </c>
      <c r="T49" s="24">
        <f t="shared" si="31"/>
        <v>125325.21</v>
      </c>
      <c r="U49" s="24">
        <f t="shared" si="2"/>
        <v>21237.689999999988</v>
      </c>
      <c r="V49" s="30">
        <f t="shared" si="32"/>
        <v>0.34</v>
      </c>
      <c r="W49" s="24">
        <f t="shared" si="18"/>
        <v>7220.8145999999961</v>
      </c>
      <c r="X49" s="24">
        <f t="shared" si="33"/>
        <v>32691.18</v>
      </c>
      <c r="Y49" s="25">
        <f t="shared" si="19"/>
        <v>39911.994599999998</v>
      </c>
      <c r="Z49" s="3"/>
      <c r="AA49" s="23">
        <f t="shared" si="5"/>
        <v>3851.4634520547943</v>
      </c>
      <c r="AB49" s="24">
        <f t="shared" si="6"/>
        <v>104171.4634520548</v>
      </c>
      <c r="AC49" s="24">
        <f t="shared" si="34"/>
        <v>25921.987104657532</v>
      </c>
      <c r="AD49" s="24">
        <f t="shared" si="35"/>
        <v>24689.518799999998</v>
      </c>
      <c r="AE49" s="24">
        <f t="shared" si="20"/>
        <v>1232.4683046575337</v>
      </c>
      <c r="AF49" s="30">
        <f t="shared" si="9"/>
        <v>0.3199999999999999</v>
      </c>
      <c r="AG49" s="25">
        <f t="shared" si="10"/>
        <v>14797.727999999996</v>
      </c>
      <c r="AI49" s="23">
        <f t="shared" si="21"/>
        <v>39911.994599999998</v>
      </c>
      <c r="AJ49" s="24">
        <f t="shared" si="22"/>
        <v>39487.246799999994</v>
      </c>
      <c r="AK49" s="29">
        <f t="shared" si="23"/>
        <v>424.74780000000464</v>
      </c>
      <c r="AL49" s="22" t="str">
        <f t="shared" si="24"/>
        <v>Retención RLISR</v>
      </c>
      <c r="AN49" s="23">
        <f t="shared" si="25"/>
        <v>100320</v>
      </c>
      <c r="AO49" s="24">
        <f t="shared" si="26"/>
        <v>49500</v>
      </c>
      <c r="AP49" s="24">
        <f t="shared" si="27"/>
        <v>149820</v>
      </c>
      <c r="AQ49" s="24">
        <f t="shared" si="28"/>
        <v>39487.246799999994</v>
      </c>
      <c r="AR49" s="25">
        <f t="shared" si="29"/>
        <v>110332.75320000001</v>
      </c>
    </row>
    <row r="50" spans="1:44" x14ac:dyDescent="0.25">
      <c r="A50" s="26"/>
      <c r="B50" s="27"/>
      <c r="C50" s="15"/>
      <c r="D50" s="23">
        <v>365</v>
      </c>
      <c r="E50" s="24">
        <v>365</v>
      </c>
      <c r="F50" s="28"/>
      <c r="G50" s="28">
        <f t="shared" si="0"/>
        <v>1</v>
      </c>
      <c r="H50" s="29">
        <v>15</v>
      </c>
      <c r="I50" s="17">
        <f t="shared" si="11"/>
        <v>15</v>
      </c>
      <c r="J50" s="24">
        <v>3400</v>
      </c>
      <c r="K50" s="20">
        <f t="shared" si="12"/>
        <v>51000</v>
      </c>
      <c r="M50" s="23">
        <f t="shared" si="13"/>
        <v>51000</v>
      </c>
      <c r="N50" s="17">
        <f t="shared" si="30"/>
        <v>3257.1</v>
      </c>
      <c r="O50" s="25">
        <f t="shared" si="14"/>
        <v>47742.9</v>
      </c>
      <c r="Q50" s="23">
        <f t="shared" si="15"/>
        <v>47742.9</v>
      </c>
      <c r="R50" s="17">
        <f t="shared" si="16"/>
        <v>103360</v>
      </c>
      <c r="S50" s="29">
        <f t="shared" si="17"/>
        <v>151102.9</v>
      </c>
      <c r="T50" s="24">
        <f t="shared" si="31"/>
        <v>125325.21</v>
      </c>
      <c r="U50" s="24">
        <f t="shared" si="2"/>
        <v>25777.689999999988</v>
      </c>
      <c r="V50" s="30">
        <f t="shared" si="32"/>
        <v>0.34</v>
      </c>
      <c r="W50" s="24">
        <f t="shared" si="18"/>
        <v>8764.4145999999964</v>
      </c>
      <c r="X50" s="24">
        <f t="shared" si="33"/>
        <v>32691.18</v>
      </c>
      <c r="Y50" s="25">
        <f t="shared" si="19"/>
        <v>41455.594599999997</v>
      </c>
      <c r="Z50" s="3"/>
      <c r="AA50" s="23">
        <f t="shared" si="5"/>
        <v>3976.3949589041094</v>
      </c>
      <c r="AB50" s="24">
        <f t="shared" si="6"/>
        <v>107336.39495890411</v>
      </c>
      <c r="AC50" s="24">
        <f t="shared" si="34"/>
        <v>26934.765186849312</v>
      </c>
      <c r="AD50" s="24">
        <f t="shared" si="35"/>
        <v>25662.318799999997</v>
      </c>
      <c r="AE50" s="24">
        <f t="shared" si="20"/>
        <v>1272.4463868493149</v>
      </c>
      <c r="AF50" s="30">
        <f t="shared" si="9"/>
        <v>0.31999999999999995</v>
      </c>
      <c r="AG50" s="25">
        <f t="shared" si="10"/>
        <v>15277.727999999997</v>
      </c>
      <c r="AI50" s="23">
        <f t="shared" si="21"/>
        <v>41455.594599999997</v>
      </c>
      <c r="AJ50" s="24">
        <f t="shared" si="22"/>
        <v>40940.046799999996</v>
      </c>
      <c r="AK50" s="29">
        <f t="shared" si="23"/>
        <v>515.54780000000028</v>
      </c>
      <c r="AL50" s="22" t="str">
        <f t="shared" si="24"/>
        <v>Retención RLISR</v>
      </c>
      <c r="AN50" s="23">
        <f t="shared" si="25"/>
        <v>103360</v>
      </c>
      <c r="AO50" s="24">
        <f t="shared" si="26"/>
        <v>51000</v>
      </c>
      <c r="AP50" s="24">
        <f t="shared" si="27"/>
        <v>154360</v>
      </c>
      <c r="AQ50" s="24">
        <f t="shared" si="28"/>
        <v>40940.046799999996</v>
      </c>
      <c r="AR50" s="25">
        <f t="shared" si="29"/>
        <v>113419.9532</v>
      </c>
    </row>
    <row r="51" spans="1:44" x14ac:dyDescent="0.25">
      <c r="A51" s="26"/>
      <c r="B51" s="27"/>
      <c r="C51" s="15"/>
      <c r="D51" s="23">
        <v>365</v>
      </c>
      <c r="E51" s="24">
        <v>365</v>
      </c>
      <c r="F51" s="28"/>
      <c r="G51" s="28">
        <f t="shared" si="0"/>
        <v>1</v>
      </c>
      <c r="H51" s="29">
        <v>15</v>
      </c>
      <c r="I51" s="17">
        <f t="shared" si="11"/>
        <v>15</v>
      </c>
      <c r="J51" s="24">
        <v>3500</v>
      </c>
      <c r="K51" s="20">
        <f t="shared" si="12"/>
        <v>52500</v>
      </c>
      <c r="M51" s="23">
        <f t="shared" si="13"/>
        <v>52500</v>
      </c>
      <c r="N51" s="17">
        <f t="shared" si="30"/>
        <v>3257.1</v>
      </c>
      <c r="O51" s="25">
        <f t="shared" si="14"/>
        <v>49242.9</v>
      </c>
      <c r="Q51" s="23">
        <f t="shared" si="15"/>
        <v>49242.9</v>
      </c>
      <c r="R51" s="17">
        <f t="shared" si="16"/>
        <v>106400</v>
      </c>
      <c r="S51" s="29">
        <f t="shared" si="17"/>
        <v>155642.9</v>
      </c>
      <c r="T51" s="24">
        <f t="shared" si="31"/>
        <v>125325.21</v>
      </c>
      <c r="U51" s="24">
        <f t="shared" si="2"/>
        <v>30317.689999999988</v>
      </c>
      <c r="V51" s="30">
        <f t="shared" si="32"/>
        <v>0.34</v>
      </c>
      <c r="W51" s="24">
        <f t="shared" si="18"/>
        <v>10308.014599999997</v>
      </c>
      <c r="X51" s="24">
        <f t="shared" si="33"/>
        <v>32691.18</v>
      </c>
      <c r="Y51" s="25">
        <f t="shared" si="19"/>
        <v>42999.194599999995</v>
      </c>
      <c r="Z51" s="3"/>
      <c r="AA51" s="23">
        <f t="shared" si="5"/>
        <v>4101.3264657534246</v>
      </c>
      <c r="AB51" s="24">
        <f t="shared" si="6"/>
        <v>110501.32646575343</v>
      </c>
      <c r="AC51" s="24">
        <f t="shared" si="34"/>
        <v>27947.543269041096</v>
      </c>
      <c r="AD51" s="24">
        <f t="shared" si="35"/>
        <v>26635.118799999997</v>
      </c>
      <c r="AE51" s="24">
        <f t="shared" si="20"/>
        <v>1312.4244690410997</v>
      </c>
      <c r="AF51" s="30">
        <f t="shared" si="9"/>
        <v>0.32000000000000089</v>
      </c>
      <c r="AG51" s="25">
        <f t="shared" si="10"/>
        <v>15757.728000000045</v>
      </c>
      <c r="AI51" s="23">
        <f t="shared" si="21"/>
        <v>42999.194599999995</v>
      </c>
      <c r="AJ51" s="24">
        <f t="shared" si="22"/>
        <v>42392.846800000043</v>
      </c>
      <c r="AK51" s="29">
        <f t="shared" si="23"/>
        <v>606.34779999995226</v>
      </c>
      <c r="AL51" s="22" t="str">
        <f t="shared" si="24"/>
        <v>Retención RLISR</v>
      </c>
      <c r="AN51" s="23">
        <f t="shared" si="25"/>
        <v>106400</v>
      </c>
      <c r="AO51" s="24">
        <f t="shared" si="26"/>
        <v>52500</v>
      </c>
      <c r="AP51" s="24">
        <f t="shared" si="27"/>
        <v>158900</v>
      </c>
      <c r="AQ51" s="24">
        <f t="shared" si="28"/>
        <v>42392.846800000043</v>
      </c>
      <c r="AR51" s="25">
        <f t="shared" si="29"/>
        <v>116507.15319999996</v>
      </c>
    </row>
    <row r="52" spans="1:44" x14ac:dyDescent="0.25">
      <c r="A52" s="26"/>
      <c r="B52" s="27"/>
      <c r="C52" s="15"/>
      <c r="D52" s="23">
        <v>365</v>
      </c>
      <c r="E52" s="24">
        <v>365</v>
      </c>
      <c r="F52" s="28"/>
      <c r="G52" s="28">
        <f t="shared" si="0"/>
        <v>1</v>
      </c>
      <c r="H52" s="29">
        <v>15</v>
      </c>
      <c r="I52" s="17">
        <f t="shared" si="11"/>
        <v>15</v>
      </c>
      <c r="J52" s="24">
        <v>3600</v>
      </c>
      <c r="K52" s="20">
        <f t="shared" si="12"/>
        <v>54000</v>
      </c>
      <c r="M52" s="23">
        <f t="shared" si="13"/>
        <v>54000</v>
      </c>
      <c r="N52" s="17">
        <f t="shared" si="30"/>
        <v>3257.1</v>
      </c>
      <c r="O52" s="25">
        <f t="shared" si="14"/>
        <v>50742.9</v>
      </c>
      <c r="Q52" s="23">
        <f t="shared" si="15"/>
        <v>50742.9</v>
      </c>
      <c r="R52" s="17">
        <f t="shared" si="16"/>
        <v>109440</v>
      </c>
      <c r="S52" s="29">
        <f t="shared" si="17"/>
        <v>160182.9</v>
      </c>
      <c r="T52" s="24">
        <f t="shared" si="31"/>
        <v>125325.21</v>
      </c>
      <c r="U52" s="24">
        <f t="shared" si="2"/>
        <v>34857.689999999988</v>
      </c>
      <c r="V52" s="30">
        <f t="shared" si="32"/>
        <v>0.34</v>
      </c>
      <c r="W52" s="24">
        <f t="shared" si="18"/>
        <v>11851.614599999997</v>
      </c>
      <c r="X52" s="24">
        <f t="shared" si="33"/>
        <v>32691.18</v>
      </c>
      <c r="Y52" s="25">
        <f t="shared" si="19"/>
        <v>44542.794599999994</v>
      </c>
      <c r="Z52" s="3"/>
      <c r="AA52" s="23">
        <f t="shared" si="5"/>
        <v>4226.2579726027388</v>
      </c>
      <c r="AB52" s="24">
        <f t="shared" si="6"/>
        <v>113666.25797260273</v>
      </c>
      <c r="AC52" s="24">
        <f t="shared" si="34"/>
        <v>28960.321351232873</v>
      </c>
      <c r="AD52" s="24">
        <f t="shared" si="35"/>
        <v>27607.918799999999</v>
      </c>
      <c r="AE52" s="24">
        <f t="shared" si="20"/>
        <v>1352.4025512328735</v>
      </c>
      <c r="AF52" s="30">
        <f t="shared" si="9"/>
        <v>0.31999999999999929</v>
      </c>
      <c r="AG52" s="25">
        <f t="shared" si="10"/>
        <v>16237.727999999965</v>
      </c>
      <c r="AI52" s="23">
        <f t="shared" si="21"/>
        <v>44542.794599999994</v>
      </c>
      <c r="AJ52" s="24">
        <f t="shared" si="22"/>
        <v>43845.646799999966</v>
      </c>
      <c r="AK52" s="29">
        <f t="shared" si="23"/>
        <v>697.14780000002793</v>
      </c>
      <c r="AL52" s="22" t="str">
        <f t="shared" si="24"/>
        <v>Retención RLISR</v>
      </c>
      <c r="AN52" s="23">
        <f t="shared" si="25"/>
        <v>109440</v>
      </c>
      <c r="AO52" s="24">
        <f t="shared" si="26"/>
        <v>54000</v>
      </c>
      <c r="AP52" s="24">
        <f t="shared" si="27"/>
        <v>163440</v>
      </c>
      <c r="AQ52" s="24">
        <f t="shared" si="28"/>
        <v>43845.646799999966</v>
      </c>
      <c r="AR52" s="25">
        <f t="shared" si="29"/>
        <v>119594.35320000004</v>
      </c>
    </row>
    <row r="53" spans="1:44" x14ac:dyDescent="0.25">
      <c r="A53" s="26"/>
      <c r="B53" s="27"/>
      <c r="C53" s="15"/>
      <c r="D53" s="23">
        <v>365</v>
      </c>
      <c r="E53" s="24">
        <v>365</v>
      </c>
      <c r="F53" s="28"/>
      <c r="G53" s="28">
        <f t="shared" si="0"/>
        <v>1</v>
      </c>
      <c r="H53" s="29">
        <v>15</v>
      </c>
      <c r="I53" s="17">
        <f t="shared" si="11"/>
        <v>15</v>
      </c>
      <c r="J53" s="24">
        <v>3700</v>
      </c>
      <c r="K53" s="20">
        <f t="shared" si="12"/>
        <v>55500</v>
      </c>
      <c r="M53" s="23">
        <f t="shared" si="13"/>
        <v>55500</v>
      </c>
      <c r="N53" s="17">
        <f t="shared" si="30"/>
        <v>3257.1</v>
      </c>
      <c r="O53" s="25">
        <f t="shared" si="14"/>
        <v>52242.9</v>
      </c>
      <c r="Q53" s="23">
        <f t="shared" si="15"/>
        <v>52242.9</v>
      </c>
      <c r="R53" s="17">
        <f t="shared" si="16"/>
        <v>112480</v>
      </c>
      <c r="S53" s="29">
        <f t="shared" si="17"/>
        <v>164722.9</v>
      </c>
      <c r="T53" s="24">
        <f t="shared" si="31"/>
        <v>125325.21</v>
      </c>
      <c r="U53" s="24">
        <f t="shared" si="2"/>
        <v>39397.689999999988</v>
      </c>
      <c r="V53" s="30">
        <f t="shared" si="32"/>
        <v>0.34</v>
      </c>
      <c r="W53" s="24">
        <f t="shared" si="18"/>
        <v>13395.214599999998</v>
      </c>
      <c r="X53" s="24">
        <f t="shared" si="33"/>
        <v>32691.18</v>
      </c>
      <c r="Y53" s="25">
        <f t="shared" si="19"/>
        <v>46086.3946</v>
      </c>
      <c r="Z53" s="3"/>
      <c r="AA53" s="23">
        <f t="shared" si="5"/>
        <v>4351.1894794520549</v>
      </c>
      <c r="AB53" s="24">
        <f t="shared" si="6"/>
        <v>116831.18947945205</v>
      </c>
      <c r="AC53" s="24">
        <f t="shared" si="34"/>
        <v>29973.099433424653</v>
      </c>
      <c r="AD53" s="24">
        <f t="shared" si="35"/>
        <v>28580.718799999995</v>
      </c>
      <c r="AE53" s="24">
        <f t="shared" si="20"/>
        <v>1392.3806334246583</v>
      </c>
      <c r="AF53" s="30">
        <f t="shared" si="9"/>
        <v>0.32000000000000017</v>
      </c>
      <c r="AG53" s="25">
        <f t="shared" si="10"/>
        <v>16717.72800000001</v>
      </c>
      <c r="AI53" s="23">
        <f t="shared" si="21"/>
        <v>46086.3946</v>
      </c>
      <c r="AJ53" s="24">
        <f t="shared" si="22"/>
        <v>45298.446800000005</v>
      </c>
      <c r="AK53" s="29">
        <f t="shared" si="23"/>
        <v>787.94779999999446</v>
      </c>
      <c r="AL53" s="22" t="str">
        <f t="shared" si="24"/>
        <v>Retención RLISR</v>
      </c>
      <c r="AN53" s="23">
        <f t="shared" si="25"/>
        <v>112480</v>
      </c>
      <c r="AO53" s="24">
        <f t="shared" si="26"/>
        <v>55500</v>
      </c>
      <c r="AP53" s="24">
        <f t="shared" si="27"/>
        <v>167980</v>
      </c>
      <c r="AQ53" s="24">
        <f t="shared" si="28"/>
        <v>45298.446800000005</v>
      </c>
      <c r="AR53" s="25">
        <f t="shared" si="29"/>
        <v>122681.55319999999</v>
      </c>
    </row>
    <row r="54" spans="1:44" x14ac:dyDescent="0.25">
      <c r="A54" s="26"/>
      <c r="B54" s="27"/>
      <c r="C54" s="15"/>
      <c r="D54" s="23">
        <v>365</v>
      </c>
      <c r="E54" s="24">
        <v>365</v>
      </c>
      <c r="F54" s="28"/>
      <c r="G54" s="28">
        <f t="shared" si="0"/>
        <v>1</v>
      </c>
      <c r="H54" s="29">
        <v>15</v>
      </c>
      <c r="I54" s="17">
        <f t="shared" si="11"/>
        <v>15</v>
      </c>
      <c r="J54" s="24">
        <v>3800</v>
      </c>
      <c r="K54" s="20">
        <f t="shared" si="12"/>
        <v>57000</v>
      </c>
      <c r="M54" s="23">
        <f t="shared" si="13"/>
        <v>57000</v>
      </c>
      <c r="N54" s="17">
        <f t="shared" si="30"/>
        <v>3257.1</v>
      </c>
      <c r="O54" s="25">
        <f t="shared" si="14"/>
        <v>53742.9</v>
      </c>
      <c r="Q54" s="23">
        <f t="shared" si="15"/>
        <v>53742.9</v>
      </c>
      <c r="R54" s="17">
        <f t="shared" si="16"/>
        <v>115520</v>
      </c>
      <c r="S54" s="29">
        <f t="shared" si="17"/>
        <v>169262.9</v>
      </c>
      <c r="T54" s="24">
        <f t="shared" si="31"/>
        <v>125325.21</v>
      </c>
      <c r="U54" s="24">
        <f t="shared" si="2"/>
        <v>43937.689999999988</v>
      </c>
      <c r="V54" s="30">
        <f t="shared" si="32"/>
        <v>0.34</v>
      </c>
      <c r="W54" s="24">
        <f t="shared" si="18"/>
        <v>14938.814599999996</v>
      </c>
      <c r="X54" s="24">
        <f t="shared" si="33"/>
        <v>32691.18</v>
      </c>
      <c r="Y54" s="25">
        <f t="shared" si="19"/>
        <v>47629.994599999998</v>
      </c>
      <c r="Z54" s="3"/>
      <c r="AA54" s="23">
        <f t="shared" si="5"/>
        <v>4476.1209863013701</v>
      </c>
      <c r="AB54" s="24">
        <f t="shared" si="6"/>
        <v>119996.12098630136</v>
      </c>
      <c r="AC54" s="24">
        <f t="shared" si="34"/>
        <v>30985.877515616434</v>
      </c>
      <c r="AD54" s="24">
        <f t="shared" si="35"/>
        <v>29553.518799999998</v>
      </c>
      <c r="AE54" s="24">
        <f t="shared" si="20"/>
        <v>1432.3587156164358</v>
      </c>
      <c r="AF54" s="30">
        <f t="shared" si="9"/>
        <v>0.3199999999999994</v>
      </c>
      <c r="AG54" s="25">
        <f t="shared" si="10"/>
        <v>17197.727999999966</v>
      </c>
      <c r="AI54" s="23">
        <f t="shared" si="21"/>
        <v>47629.994599999998</v>
      </c>
      <c r="AJ54" s="24">
        <f t="shared" si="22"/>
        <v>46751.246799999964</v>
      </c>
      <c r="AK54" s="29">
        <f t="shared" si="23"/>
        <v>878.74780000003375</v>
      </c>
      <c r="AL54" s="22" t="str">
        <f t="shared" si="24"/>
        <v>Retención RLISR</v>
      </c>
      <c r="AN54" s="23">
        <f t="shared" si="25"/>
        <v>115520</v>
      </c>
      <c r="AO54" s="24">
        <f t="shared" si="26"/>
        <v>57000</v>
      </c>
      <c r="AP54" s="24">
        <f t="shared" si="27"/>
        <v>172520</v>
      </c>
      <c r="AQ54" s="24">
        <f t="shared" si="28"/>
        <v>46751.246799999964</v>
      </c>
      <c r="AR54" s="25">
        <f t="shared" si="29"/>
        <v>125768.75320000004</v>
      </c>
    </row>
    <row r="55" spans="1:44" x14ac:dyDescent="0.25">
      <c r="A55" s="26"/>
      <c r="B55" s="27"/>
      <c r="C55" s="15"/>
      <c r="D55" s="23">
        <v>365</v>
      </c>
      <c r="E55" s="24">
        <v>365</v>
      </c>
      <c r="F55" s="28"/>
      <c r="G55" s="28">
        <f t="shared" si="0"/>
        <v>1</v>
      </c>
      <c r="H55" s="29">
        <v>15</v>
      </c>
      <c r="I55" s="17">
        <f t="shared" si="11"/>
        <v>15</v>
      </c>
      <c r="J55" s="24">
        <v>3900</v>
      </c>
      <c r="K55" s="20">
        <f t="shared" si="12"/>
        <v>58500</v>
      </c>
      <c r="M55" s="23">
        <f t="shared" si="13"/>
        <v>58500</v>
      </c>
      <c r="N55" s="17">
        <f t="shared" si="30"/>
        <v>3257.1</v>
      </c>
      <c r="O55" s="25">
        <f t="shared" si="14"/>
        <v>55242.9</v>
      </c>
      <c r="Q55" s="23">
        <f t="shared" si="15"/>
        <v>55242.9</v>
      </c>
      <c r="R55" s="17">
        <f t="shared" si="16"/>
        <v>118560</v>
      </c>
      <c r="S55" s="29">
        <f t="shared" si="17"/>
        <v>173802.9</v>
      </c>
      <c r="T55" s="24">
        <f t="shared" si="31"/>
        <v>125325.21</v>
      </c>
      <c r="U55" s="24">
        <f t="shared" si="2"/>
        <v>48477.689999999988</v>
      </c>
      <c r="V55" s="30">
        <f t="shared" si="32"/>
        <v>0.34</v>
      </c>
      <c r="W55" s="24">
        <f t="shared" si="18"/>
        <v>16482.414599999996</v>
      </c>
      <c r="X55" s="24">
        <f t="shared" si="33"/>
        <v>32691.18</v>
      </c>
      <c r="Y55" s="25">
        <f t="shared" si="19"/>
        <v>49173.594599999997</v>
      </c>
      <c r="Z55" s="3"/>
      <c r="AA55" s="23">
        <f t="shared" si="5"/>
        <v>4601.0524931506852</v>
      </c>
      <c r="AB55" s="24">
        <f t="shared" si="6"/>
        <v>123161.05249315068</v>
      </c>
      <c r="AC55" s="24">
        <f t="shared" si="34"/>
        <v>31998.655597808218</v>
      </c>
      <c r="AD55" s="24">
        <f t="shared" si="35"/>
        <v>30526.318799999997</v>
      </c>
      <c r="AE55" s="24">
        <f t="shared" si="20"/>
        <v>1472.3367978082206</v>
      </c>
      <c r="AF55" s="30">
        <f t="shared" si="9"/>
        <v>0.32000000000000028</v>
      </c>
      <c r="AG55" s="25">
        <f t="shared" si="10"/>
        <v>17677.728000000017</v>
      </c>
      <c r="AI55" s="23">
        <f t="shared" si="21"/>
        <v>49173.594599999997</v>
      </c>
      <c r="AJ55" s="24">
        <f t="shared" si="22"/>
        <v>48204.046800000011</v>
      </c>
      <c r="AK55" s="29">
        <f t="shared" si="23"/>
        <v>969.54779999998573</v>
      </c>
      <c r="AL55" s="22" t="str">
        <f t="shared" si="24"/>
        <v>Retención RLISR</v>
      </c>
      <c r="AN55" s="23">
        <f t="shared" si="25"/>
        <v>118560</v>
      </c>
      <c r="AO55" s="24">
        <f t="shared" si="26"/>
        <v>58500</v>
      </c>
      <c r="AP55" s="24">
        <f t="shared" si="27"/>
        <v>177060</v>
      </c>
      <c r="AQ55" s="24">
        <f t="shared" si="28"/>
        <v>48204.046800000011</v>
      </c>
      <c r="AR55" s="25">
        <f t="shared" si="29"/>
        <v>128855.95319999999</v>
      </c>
    </row>
    <row r="56" spans="1:44" x14ac:dyDescent="0.25">
      <c r="A56" s="26"/>
      <c r="B56" s="27"/>
      <c r="C56" s="15"/>
      <c r="D56" s="23">
        <v>365</v>
      </c>
      <c r="E56" s="24">
        <v>365</v>
      </c>
      <c r="F56" s="28"/>
      <c r="G56" s="28">
        <f t="shared" si="0"/>
        <v>1</v>
      </c>
      <c r="H56" s="29">
        <v>15</v>
      </c>
      <c r="I56" s="17">
        <f t="shared" si="11"/>
        <v>15</v>
      </c>
      <c r="J56" s="24">
        <v>4000</v>
      </c>
      <c r="K56" s="20">
        <f t="shared" si="12"/>
        <v>60000</v>
      </c>
      <c r="M56" s="23">
        <f t="shared" si="13"/>
        <v>60000</v>
      </c>
      <c r="N56" s="17">
        <f t="shared" si="30"/>
        <v>3257.1</v>
      </c>
      <c r="O56" s="25">
        <f t="shared" si="14"/>
        <v>56742.9</v>
      </c>
      <c r="Q56" s="23">
        <f t="shared" si="15"/>
        <v>56742.9</v>
      </c>
      <c r="R56" s="17">
        <f t="shared" si="16"/>
        <v>121600</v>
      </c>
      <c r="S56" s="29">
        <f t="shared" si="17"/>
        <v>178342.9</v>
      </c>
      <c r="T56" s="24">
        <f t="shared" si="31"/>
        <v>125325.21</v>
      </c>
      <c r="U56" s="24">
        <f t="shared" si="2"/>
        <v>53017.689999999988</v>
      </c>
      <c r="V56" s="30">
        <f t="shared" si="32"/>
        <v>0.34</v>
      </c>
      <c r="W56" s="24">
        <f t="shared" si="18"/>
        <v>18026.014599999999</v>
      </c>
      <c r="X56" s="24">
        <f t="shared" si="33"/>
        <v>32691.18</v>
      </c>
      <c r="Y56" s="25">
        <f t="shared" si="19"/>
        <v>50717.194600000003</v>
      </c>
      <c r="Z56" s="3"/>
      <c r="AA56" s="23">
        <f t="shared" si="5"/>
        <v>4725.9840000000004</v>
      </c>
      <c r="AB56" s="24">
        <f t="shared" si="6"/>
        <v>126325.984</v>
      </c>
      <c r="AC56" s="24">
        <f t="shared" si="34"/>
        <v>33031.443159999995</v>
      </c>
      <c r="AD56" s="24">
        <f t="shared" si="35"/>
        <v>31499.118799999997</v>
      </c>
      <c r="AE56" s="24">
        <f t="shared" si="20"/>
        <v>1532.3243599999987</v>
      </c>
      <c r="AF56" s="30">
        <f t="shared" si="9"/>
        <v>0.32423392884952607</v>
      </c>
      <c r="AG56" s="25">
        <f t="shared" si="10"/>
        <v>18397.973401315772</v>
      </c>
      <c r="AI56" s="23">
        <f t="shared" si="21"/>
        <v>50717.194600000003</v>
      </c>
      <c r="AJ56" s="24">
        <f t="shared" si="22"/>
        <v>49897.092201315769</v>
      </c>
      <c r="AK56" s="29">
        <f t="shared" si="23"/>
        <v>820.10239868423378</v>
      </c>
      <c r="AL56" s="22" t="str">
        <f t="shared" si="24"/>
        <v>Retención RLISR</v>
      </c>
      <c r="AN56" s="23">
        <f t="shared" si="25"/>
        <v>121600</v>
      </c>
      <c r="AO56" s="24">
        <f t="shared" si="26"/>
        <v>60000</v>
      </c>
      <c r="AP56" s="24">
        <f t="shared" si="27"/>
        <v>181600</v>
      </c>
      <c r="AQ56" s="24">
        <f t="shared" si="28"/>
        <v>49897.092201315769</v>
      </c>
      <c r="AR56" s="25">
        <f t="shared" si="29"/>
        <v>131702.90779868423</v>
      </c>
    </row>
    <row r="57" spans="1:44" x14ac:dyDescent="0.25">
      <c r="A57" s="26"/>
      <c r="B57" s="27"/>
      <c r="C57" s="15"/>
      <c r="D57" s="23">
        <v>365</v>
      </c>
      <c r="E57" s="24">
        <v>365</v>
      </c>
      <c r="F57" s="28"/>
      <c r="G57" s="28">
        <f t="shared" si="0"/>
        <v>1</v>
      </c>
      <c r="H57" s="29">
        <v>15</v>
      </c>
      <c r="I57" s="17">
        <f t="shared" si="11"/>
        <v>15</v>
      </c>
      <c r="J57" s="24">
        <v>4100</v>
      </c>
      <c r="K57" s="20">
        <f t="shared" si="12"/>
        <v>61500</v>
      </c>
      <c r="M57" s="23">
        <f t="shared" si="13"/>
        <v>61500</v>
      </c>
      <c r="N57" s="17">
        <f t="shared" si="30"/>
        <v>3257.1</v>
      </c>
      <c r="O57" s="25">
        <f t="shared" si="14"/>
        <v>58242.9</v>
      </c>
      <c r="Q57" s="23">
        <f t="shared" si="15"/>
        <v>58242.9</v>
      </c>
      <c r="R57" s="17">
        <f t="shared" si="16"/>
        <v>124640</v>
      </c>
      <c r="S57" s="29">
        <f t="shared" si="17"/>
        <v>182882.9</v>
      </c>
      <c r="T57" s="24">
        <f t="shared" si="31"/>
        <v>125325.21</v>
      </c>
      <c r="U57" s="24">
        <f t="shared" si="2"/>
        <v>57557.689999999988</v>
      </c>
      <c r="V57" s="30">
        <f t="shared" si="32"/>
        <v>0.34</v>
      </c>
      <c r="W57" s="24">
        <f t="shared" si="18"/>
        <v>19569.614599999997</v>
      </c>
      <c r="X57" s="24">
        <f t="shared" si="33"/>
        <v>32691.18</v>
      </c>
      <c r="Y57" s="25">
        <f t="shared" si="19"/>
        <v>52260.794599999994</v>
      </c>
      <c r="Z57" s="3"/>
      <c r="AA57" s="23">
        <f t="shared" si="5"/>
        <v>4850.9155068493146</v>
      </c>
      <c r="AB57" s="24">
        <f t="shared" si="6"/>
        <v>129490.91550684931</v>
      </c>
      <c r="AC57" s="24">
        <f t="shared" si="34"/>
        <v>34107.519872328761</v>
      </c>
      <c r="AD57" s="24">
        <f t="shared" si="35"/>
        <v>32471.918799999999</v>
      </c>
      <c r="AE57" s="24">
        <f t="shared" si="20"/>
        <v>1635.6010723287618</v>
      </c>
      <c r="AF57" s="30">
        <f t="shared" si="9"/>
        <v>0.33717368814594961</v>
      </c>
      <c r="AG57" s="25">
        <f t="shared" si="10"/>
        <v>19637.973401315729</v>
      </c>
      <c r="AI57" s="23">
        <f t="shared" si="21"/>
        <v>52260.794599999994</v>
      </c>
      <c r="AJ57" s="24">
        <f t="shared" si="22"/>
        <v>52109.892201315728</v>
      </c>
      <c r="AK57" s="29">
        <f t="shared" si="23"/>
        <v>150.90239868426579</v>
      </c>
      <c r="AL57" s="22" t="str">
        <f t="shared" si="24"/>
        <v>Retención RLISR</v>
      </c>
      <c r="AN57" s="23">
        <f t="shared" si="25"/>
        <v>124640</v>
      </c>
      <c r="AO57" s="24">
        <f t="shared" si="26"/>
        <v>61500</v>
      </c>
      <c r="AP57" s="24">
        <f t="shared" si="27"/>
        <v>186140</v>
      </c>
      <c r="AQ57" s="24">
        <f t="shared" si="28"/>
        <v>52109.892201315728</v>
      </c>
      <c r="AR57" s="25">
        <f t="shared" si="29"/>
        <v>134030.10779868427</v>
      </c>
    </row>
    <row r="58" spans="1:44" x14ac:dyDescent="0.25">
      <c r="A58" s="26"/>
      <c r="B58" s="27"/>
      <c r="C58" s="15"/>
      <c r="D58" s="23">
        <v>365</v>
      </c>
      <c r="E58" s="24">
        <v>365</v>
      </c>
      <c r="F58" s="28"/>
      <c r="G58" s="28">
        <f t="shared" si="0"/>
        <v>1</v>
      </c>
      <c r="H58" s="29">
        <v>15</v>
      </c>
      <c r="I58" s="17">
        <f t="shared" si="11"/>
        <v>15</v>
      </c>
      <c r="J58" s="24">
        <v>4200</v>
      </c>
      <c r="K58" s="20">
        <f t="shared" si="12"/>
        <v>63000</v>
      </c>
      <c r="M58" s="23">
        <f t="shared" si="13"/>
        <v>63000</v>
      </c>
      <c r="N58" s="17">
        <f t="shared" si="30"/>
        <v>3257.1</v>
      </c>
      <c r="O58" s="25">
        <f t="shared" si="14"/>
        <v>59742.9</v>
      </c>
      <c r="Q58" s="23">
        <f t="shared" si="15"/>
        <v>59742.9</v>
      </c>
      <c r="R58" s="17">
        <f t="shared" si="16"/>
        <v>127680</v>
      </c>
      <c r="S58" s="29">
        <f t="shared" si="17"/>
        <v>187422.9</v>
      </c>
      <c r="T58" s="24">
        <f t="shared" si="31"/>
        <v>125325.21</v>
      </c>
      <c r="U58" s="24">
        <f t="shared" si="2"/>
        <v>62097.689999999988</v>
      </c>
      <c r="V58" s="30">
        <f t="shared" si="32"/>
        <v>0.34</v>
      </c>
      <c r="W58" s="24">
        <f t="shared" si="18"/>
        <v>21113.214599999996</v>
      </c>
      <c r="X58" s="24">
        <f t="shared" si="33"/>
        <v>32691.18</v>
      </c>
      <c r="Y58" s="25">
        <f t="shared" si="19"/>
        <v>53804.3946</v>
      </c>
      <c r="Z58" s="3"/>
      <c r="AA58" s="23">
        <f t="shared" si="5"/>
        <v>4975.8470136986298</v>
      </c>
      <c r="AB58" s="24">
        <f t="shared" si="6"/>
        <v>132655.84701369863</v>
      </c>
      <c r="AC58" s="24">
        <f t="shared" si="34"/>
        <v>35183.596584657535</v>
      </c>
      <c r="AD58" s="24">
        <f t="shared" si="35"/>
        <v>33491.808599999997</v>
      </c>
      <c r="AE58" s="24">
        <f t="shared" si="20"/>
        <v>1691.7879846575379</v>
      </c>
      <c r="AF58" s="30">
        <f t="shared" si="9"/>
        <v>0.34000000000000075</v>
      </c>
      <c r="AG58" s="25">
        <f t="shared" si="10"/>
        <v>20312.586000000047</v>
      </c>
      <c r="AI58" s="23">
        <f t="shared" si="21"/>
        <v>53804.3946</v>
      </c>
      <c r="AJ58" s="24">
        <f t="shared" si="22"/>
        <v>53804.394600000043</v>
      </c>
      <c r="AK58" s="29">
        <f t="shared" si="23"/>
        <v>0</v>
      </c>
      <c r="AL58" s="22" t="str">
        <f t="shared" si="24"/>
        <v>Retención LISR</v>
      </c>
      <c r="AN58" s="23">
        <f t="shared" si="25"/>
        <v>127680</v>
      </c>
      <c r="AO58" s="24">
        <f t="shared" si="26"/>
        <v>63000</v>
      </c>
      <c r="AP58" s="24">
        <f t="shared" si="27"/>
        <v>190680</v>
      </c>
      <c r="AQ58" s="24">
        <f t="shared" si="28"/>
        <v>53804.3946</v>
      </c>
      <c r="AR58" s="25">
        <f t="shared" si="29"/>
        <v>136875.6054</v>
      </c>
    </row>
    <row r="59" spans="1:44" x14ac:dyDescent="0.25">
      <c r="A59" s="26"/>
      <c r="B59" s="27"/>
      <c r="C59" s="15"/>
      <c r="D59" s="23">
        <v>365</v>
      </c>
      <c r="E59" s="24">
        <v>365</v>
      </c>
      <c r="F59" s="28"/>
      <c r="G59" s="28">
        <f t="shared" si="0"/>
        <v>1</v>
      </c>
      <c r="H59" s="29">
        <v>15</v>
      </c>
      <c r="I59" s="17">
        <f t="shared" si="11"/>
        <v>15</v>
      </c>
      <c r="J59" s="24">
        <v>4300</v>
      </c>
      <c r="K59" s="20">
        <f t="shared" si="12"/>
        <v>64500</v>
      </c>
      <c r="M59" s="23">
        <f t="shared" si="13"/>
        <v>64500</v>
      </c>
      <c r="N59" s="17">
        <f t="shared" si="30"/>
        <v>3257.1</v>
      </c>
      <c r="O59" s="25">
        <f t="shared" si="14"/>
        <v>61242.9</v>
      </c>
      <c r="Q59" s="23">
        <f t="shared" si="15"/>
        <v>61242.9</v>
      </c>
      <c r="R59" s="17">
        <f t="shared" si="16"/>
        <v>130720</v>
      </c>
      <c r="S59" s="29">
        <f t="shared" si="17"/>
        <v>191962.9</v>
      </c>
      <c r="T59" s="24">
        <f t="shared" si="31"/>
        <v>125325.21</v>
      </c>
      <c r="U59" s="24">
        <f t="shared" si="2"/>
        <v>66637.689999999988</v>
      </c>
      <c r="V59" s="30">
        <f t="shared" si="32"/>
        <v>0.34</v>
      </c>
      <c r="W59" s="24">
        <f t="shared" si="18"/>
        <v>22656.814599999998</v>
      </c>
      <c r="X59" s="24">
        <f t="shared" si="33"/>
        <v>32691.18</v>
      </c>
      <c r="Y59" s="25">
        <f t="shared" si="19"/>
        <v>55347.994599999998</v>
      </c>
      <c r="Z59" s="3"/>
      <c r="AA59" s="23">
        <f t="shared" si="5"/>
        <v>5100.7785205479449</v>
      </c>
      <c r="AB59" s="24">
        <f t="shared" si="6"/>
        <v>135820.77852054796</v>
      </c>
      <c r="AC59" s="24">
        <f t="shared" si="34"/>
        <v>36259.673296986308</v>
      </c>
      <c r="AD59" s="24">
        <f t="shared" si="35"/>
        <v>34525.408599999995</v>
      </c>
      <c r="AE59" s="24">
        <f t="shared" si="20"/>
        <v>1734.2646969863126</v>
      </c>
      <c r="AF59" s="30">
        <f t="shared" si="9"/>
        <v>0.34000000000000224</v>
      </c>
      <c r="AG59" s="25">
        <f t="shared" si="10"/>
        <v>20822.586000000138</v>
      </c>
      <c r="AI59" s="23">
        <f t="shared" si="21"/>
        <v>55347.994599999998</v>
      </c>
      <c r="AJ59" s="24">
        <f t="shared" si="22"/>
        <v>55347.994600000136</v>
      </c>
      <c r="AK59" s="29">
        <f t="shared" si="23"/>
        <v>-1.3824319466948509E-10</v>
      </c>
      <c r="AL59" s="22" t="str">
        <f t="shared" si="24"/>
        <v>Retención LISR</v>
      </c>
      <c r="AN59" s="23">
        <f t="shared" si="25"/>
        <v>130720</v>
      </c>
      <c r="AO59" s="24">
        <f t="shared" si="26"/>
        <v>64500</v>
      </c>
      <c r="AP59" s="24">
        <f t="shared" si="27"/>
        <v>195220</v>
      </c>
      <c r="AQ59" s="24">
        <f t="shared" si="28"/>
        <v>55347.994599999998</v>
      </c>
      <c r="AR59" s="25">
        <f t="shared" si="29"/>
        <v>139872.00539999999</v>
      </c>
    </row>
    <row r="60" spans="1:44" x14ac:dyDescent="0.25">
      <c r="A60" s="26"/>
      <c r="B60" s="27"/>
      <c r="C60" s="15"/>
      <c r="D60" s="23">
        <v>365</v>
      </c>
      <c r="E60" s="24">
        <v>365</v>
      </c>
      <c r="F60" s="28"/>
      <c r="G60" s="28">
        <f t="shared" si="0"/>
        <v>1</v>
      </c>
      <c r="H60" s="29">
        <v>15</v>
      </c>
      <c r="I60" s="17">
        <f t="shared" si="11"/>
        <v>15</v>
      </c>
      <c r="J60" s="24">
        <v>4500</v>
      </c>
      <c r="K60" s="20">
        <f t="shared" si="12"/>
        <v>67500</v>
      </c>
      <c r="M60" s="23">
        <f t="shared" si="13"/>
        <v>67500</v>
      </c>
      <c r="N60" s="17">
        <f t="shared" si="30"/>
        <v>3257.1</v>
      </c>
      <c r="O60" s="25">
        <f t="shared" si="14"/>
        <v>64242.9</v>
      </c>
      <c r="Q60" s="23">
        <f t="shared" si="15"/>
        <v>64242.9</v>
      </c>
      <c r="R60" s="17">
        <f t="shared" si="16"/>
        <v>136800</v>
      </c>
      <c r="S60" s="29">
        <f t="shared" si="17"/>
        <v>201042.9</v>
      </c>
      <c r="T60" s="24">
        <f t="shared" si="31"/>
        <v>125325.21</v>
      </c>
      <c r="U60" s="24">
        <f t="shared" si="2"/>
        <v>75717.689999999988</v>
      </c>
      <c r="V60" s="30">
        <f t="shared" si="32"/>
        <v>0.34</v>
      </c>
      <c r="W60" s="24">
        <f t="shared" si="18"/>
        <v>25744.014599999999</v>
      </c>
      <c r="X60" s="24">
        <f t="shared" si="33"/>
        <v>32691.18</v>
      </c>
      <c r="Y60" s="25">
        <f t="shared" si="19"/>
        <v>58435.194600000003</v>
      </c>
      <c r="Z60" s="3"/>
      <c r="AA60" s="23">
        <f t="shared" si="5"/>
        <v>5350.6415342465752</v>
      </c>
      <c r="AB60" s="24">
        <f t="shared" si="6"/>
        <v>142150.64153424656</v>
      </c>
      <c r="AC60" s="24">
        <f t="shared" si="34"/>
        <v>38411.826721643833</v>
      </c>
      <c r="AD60" s="24">
        <f t="shared" si="35"/>
        <v>36592.6086</v>
      </c>
      <c r="AE60" s="24">
        <f t="shared" si="20"/>
        <v>1819.218121643833</v>
      </c>
      <c r="AF60" s="30">
        <f t="shared" si="9"/>
        <v>0.33999999999999952</v>
      </c>
      <c r="AG60" s="25">
        <f t="shared" si="10"/>
        <v>21842.58599999997</v>
      </c>
      <c r="AI60" s="23">
        <f t="shared" si="21"/>
        <v>58435.194600000003</v>
      </c>
      <c r="AJ60" s="24">
        <f t="shared" si="22"/>
        <v>58435.194599999973</v>
      </c>
      <c r="AK60" s="29">
        <f t="shared" si="23"/>
        <v>0</v>
      </c>
      <c r="AL60" s="22" t="str">
        <f t="shared" si="24"/>
        <v>Retención LISR</v>
      </c>
      <c r="AN60" s="23">
        <f t="shared" si="25"/>
        <v>136800</v>
      </c>
      <c r="AO60" s="24">
        <f t="shared" si="26"/>
        <v>67500</v>
      </c>
      <c r="AP60" s="24">
        <f t="shared" si="27"/>
        <v>204300</v>
      </c>
      <c r="AQ60" s="24">
        <f t="shared" si="28"/>
        <v>58435.194599999973</v>
      </c>
      <c r="AR60" s="25">
        <f t="shared" si="29"/>
        <v>145864.80540000001</v>
      </c>
    </row>
    <row r="61" spans="1:44" x14ac:dyDescent="0.25">
      <c r="A61" s="26"/>
      <c r="B61" s="27"/>
      <c r="C61" s="15"/>
      <c r="D61" s="23"/>
      <c r="E61" s="24"/>
      <c r="F61" s="28"/>
      <c r="G61" s="28"/>
      <c r="H61" s="24"/>
      <c r="I61" s="24"/>
      <c r="J61" s="28"/>
      <c r="K61" s="31"/>
      <c r="M61" s="23"/>
      <c r="N61" s="24"/>
      <c r="O61" s="31"/>
      <c r="Q61" s="23"/>
      <c r="R61" s="24"/>
      <c r="S61" s="29"/>
      <c r="T61" s="24"/>
      <c r="U61" s="24"/>
      <c r="V61" s="30"/>
      <c r="W61" s="24"/>
      <c r="X61" s="24"/>
      <c r="Y61" s="25"/>
      <c r="Z61" s="3"/>
      <c r="AA61" s="23"/>
      <c r="AB61" s="24"/>
      <c r="AC61" s="24"/>
      <c r="AD61" s="24"/>
      <c r="AE61" s="24"/>
      <c r="AF61" s="30"/>
      <c r="AG61" s="31"/>
      <c r="AI61" s="23"/>
      <c r="AJ61" s="24"/>
      <c r="AK61" s="24"/>
      <c r="AL61" s="32"/>
      <c r="AN61" s="23"/>
      <c r="AO61" s="24"/>
      <c r="AP61" s="24"/>
      <c r="AQ61" s="24"/>
      <c r="AR61" s="31"/>
    </row>
    <row r="62" spans="1:44" s="33" customFormat="1" ht="15.75" thickBot="1" x14ac:dyDescent="0.3">
      <c r="A62" s="51" t="s">
        <v>42</v>
      </c>
      <c r="B62" s="52"/>
      <c r="D62" s="34">
        <f>SUM(D8:D60)</f>
        <v>19345</v>
      </c>
      <c r="E62" s="35">
        <f>SUM(E8:E60)</f>
        <v>19345</v>
      </c>
      <c r="F62" s="36"/>
      <c r="G62" s="35"/>
      <c r="H62" s="35">
        <f>SUM(H8:H60)</f>
        <v>795</v>
      </c>
      <c r="I62" s="35"/>
      <c r="J62" s="35"/>
      <c r="K62" s="37">
        <f>SUM(K8:K60)</f>
        <v>1565203.05</v>
      </c>
      <c r="L62" s="38"/>
      <c r="M62" s="34">
        <f>SUM(M8:M61)</f>
        <v>1565203.05</v>
      </c>
      <c r="N62" s="35">
        <f>SUM(N8:N61)</f>
        <v>172626.30000000016</v>
      </c>
      <c r="O62" s="37">
        <f>SUM(O8:O60)</f>
        <v>1392576.7499999998</v>
      </c>
      <c r="P62" s="38"/>
      <c r="Q62" s="34">
        <f>SUM(Q8:Q60)</f>
        <v>1392576.7499999998</v>
      </c>
      <c r="R62" s="35">
        <f>SUM(R8:R61)</f>
        <v>3172144.8480000002</v>
      </c>
      <c r="S62" s="35">
        <f>SUM(Q62:R62)</f>
        <v>4564721.5980000002</v>
      </c>
      <c r="T62" s="36"/>
      <c r="U62" s="36"/>
      <c r="V62" s="36"/>
      <c r="W62" s="36"/>
      <c r="X62" s="36"/>
      <c r="Y62" s="37">
        <f>SUM(Y8:Y61)</f>
        <v>1152305.8160224</v>
      </c>
      <c r="Z62" s="4"/>
      <c r="AA62" s="39"/>
      <c r="AB62" s="35"/>
      <c r="AC62" s="36"/>
      <c r="AD62" s="36"/>
      <c r="AE62" s="36"/>
      <c r="AF62" s="36"/>
      <c r="AG62" s="37">
        <f>SUM(AG8:AG61)</f>
        <v>422554.80235684197</v>
      </c>
      <c r="AH62" s="4"/>
      <c r="AI62" s="34">
        <f>SUM(AI8:AI60)</f>
        <v>1152305.8160224</v>
      </c>
      <c r="AJ62" s="35">
        <f>SUM(AJ8:AJ60)</f>
        <v>1138449.2302592422</v>
      </c>
      <c r="AK62" s="35">
        <f>SUM(AK8:AK60)</f>
        <v>13856.585763157993</v>
      </c>
      <c r="AL62" s="40"/>
      <c r="AN62" s="41">
        <f>SUM(AN8:AN61)</f>
        <v>3172144.8480000002</v>
      </c>
      <c r="AO62" s="42">
        <f t="shared" ref="AO62:AR62" si="36">SUM(AO8:AO61)</f>
        <v>1565203.05</v>
      </c>
      <c r="AP62" s="42">
        <f t="shared" si="36"/>
        <v>4737347.898</v>
      </c>
      <c r="AQ62" s="42">
        <f t="shared" si="36"/>
        <v>1138449.230259242</v>
      </c>
      <c r="AR62" s="43">
        <f t="shared" si="36"/>
        <v>3598898.6677407585</v>
      </c>
    </row>
    <row r="74" spans="4:7" x14ac:dyDescent="0.25">
      <c r="D74" t="s">
        <v>43</v>
      </c>
      <c r="E74" t="s">
        <v>44</v>
      </c>
      <c r="F74" t="s">
        <v>45</v>
      </c>
      <c r="G74" s="44" t="s">
        <v>46</v>
      </c>
    </row>
    <row r="75" spans="4:7" x14ac:dyDescent="0.25">
      <c r="D75" t="s">
        <v>47</v>
      </c>
      <c r="E75" t="s">
        <v>47</v>
      </c>
      <c r="F75" t="s">
        <v>47</v>
      </c>
      <c r="G75" t="s">
        <v>48</v>
      </c>
    </row>
    <row r="76" spans="4:7" x14ac:dyDescent="0.25">
      <c r="D76" s="45">
        <v>0.01</v>
      </c>
      <c r="E76" s="45">
        <v>746.04</v>
      </c>
      <c r="F76" s="45">
        <v>0</v>
      </c>
      <c r="G76" s="46">
        <v>1.9199999999999998E-2</v>
      </c>
    </row>
    <row r="77" spans="4:7" x14ac:dyDescent="0.25">
      <c r="D77" s="45">
        <v>746.05</v>
      </c>
      <c r="E77" s="45">
        <v>6332.05</v>
      </c>
      <c r="F77" s="45">
        <v>14.32</v>
      </c>
      <c r="G77" s="46">
        <v>6.4000000000000001E-2</v>
      </c>
    </row>
    <row r="78" spans="4:7" x14ac:dyDescent="0.25">
      <c r="D78" s="45">
        <v>6332.06</v>
      </c>
      <c r="E78" s="45">
        <v>11128.01</v>
      </c>
      <c r="F78" s="45">
        <v>371.83</v>
      </c>
      <c r="G78" s="46">
        <v>0.10880000000000001</v>
      </c>
    </row>
    <row r="79" spans="4:7" x14ac:dyDescent="0.25">
      <c r="D79" s="45">
        <v>11128.02</v>
      </c>
      <c r="E79" s="45">
        <v>12935.82</v>
      </c>
      <c r="F79" s="45">
        <v>893.63</v>
      </c>
      <c r="G79" s="46">
        <v>0.16</v>
      </c>
    </row>
    <row r="80" spans="4:7" x14ac:dyDescent="0.25">
      <c r="D80" s="45">
        <v>12935.83</v>
      </c>
      <c r="E80" s="45">
        <v>15487.71</v>
      </c>
      <c r="F80" s="45">
        <v>1182.8800000000001</v>
      </c>
      <c r="G80" s="46">
        <v>0.17920000000000003</v>
      </c>
    </row>
    <row r="81" spans="4:7" x14ac:dyDescent="0.25">
      <c r="D81" s="45">
        <v>15487.72</v>
      </c>
      <c r="E81" s="45">
        <v>31236.49</v>
      </c>
      <c r="F81" s="45">
        <v>1640.18</v>
      </c>
      <c r="G81" s="46">
        <v>0.21359999999999998</v>
      </c>
    </row>
    <row r="82" spans="4:7" x14ac:dyDescent="0.25">
      <c r="D82" s="45">
        <v>31236.5</v>
      </c>
      <c r="E82" s="45">
        <v>49233</v>
      </c>
      <c r="F82" s="45">
        <v>5004.12</v>
      </c>
      <c r="G82" s="46">
        <v>0.23519999999999999</v>
      </c>
    </row>
    <row r="83" spans="4:7" x14ac:dyDescent="0.25">
      <c r="D83" s="45">
        <v>49233.01</v>
      </c>
      <c r="E83" s="45">
        <v>93993.9</v>
      </c>
      <c r="F83" s="45">
        <v>9236.89</v>
      </c>
      <c r="G83" s="46">
        <v>0.3</v>
      </c>
    </row>
    <row r="84" spans="4:7" x14ac:dyDescent="0.25">
      <c r="D84" s="45">
        <v>93993.91</v>
      </c>
      <c r="E84" s="45">
        <v>125325.2</v>
      </c>
      <c r="F84" s="45">
        <v>22665.17</v>
      </c>
      <c r="G84" s="46">
        <v>0.32</v>
      </c>
    </row>
    <row r="85" spans="4:7" x14ac:dyDescent="0.25">
      <c r="D85" s="45">
        <v>125325.21</v>
      </c>
      <c r="E85" s="45">
        <v>375975.61</v>
      </c>
      <c r="F85" s="45">
        <v>32691.18</v>
      </c>
      <c r="G85" s="46">
        <v>0.34</v>
      </c>
    </row>
    <row r="86" spans="4:7" x14ac:dyDescent="0.25">
      <c r="D86" s="45">
        <v>375975.62</v>
      </c>
      <c r="E86" s="45" t="s">
        <v>49</v>
      </c>
      <c r="F86" s="45">
        <v>117912.32000000001</v>
      </c>
      <c r="G86" s="46">
        <v>0.35</v>
      </c>
    </row>
  </sheetData>
  <mergeCells count="8">
    <mergeCell ref="AN6:AR6"/>
    <mergeCell ref="A62:B62"/>
    <mergeCell ref="A6:B6"/>
    <mergeCell ref="D6:K6"/>
    <mergeCell ref="M6:O6"/>
    <mergeCell ref="Q6:Y6"/>
    <mergeCell ref="AA6:AG6"/>
    <mergeCell ref="AI6:AL6"/>
  </mergeCells>
  <conditionalFormatting sqref="AL8:AL60">
    <cfRule type="containsText" dxfId="1" priority="1" operator="containsText" text="Retención RLISR">
      <formula>NOT(ISERROR(SEARCH("Retención RLISR",AL8)))</formula>
    </cfRule>
    <cfRule type="containsText" dxfId="0" priority="2" operator="containsText" text="Retención LISR">
      <formula>NOT(ISERROR(SEARCH("Retención LISR",AL8)))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6E4-C724-4B86-999A-50D1E86B20ED}">
  <sheetPr>
    <tabColor rgb="FF00B0F0"/>
  </sheetPr>
  <dimension ref="A1:F5"/>
  <sheetViews>
    <sheetView workbookViewId="0">
      <selection activeCell="A5" sqref="A5:F5"/>
    </sheetView>
  </sheetViews>
  <sheetFormatPr baseColWidth="10" defaultRowHeight="15" x14ac:dyDescent="0.25"/>
  <cols>
    <col min="1" max="1" width="16" customWidth="1"/>
    <col min="8" max="8" width="16.42578125" customWidth="1"/>
  </cols>
  <sheetData>
    <row r="1" spans="1:6" ht="52.5" x14ac:dyDescent="0.25">
      <c r="A1" s="65" t="s">
        <v>50</v>
      </c>
      <c r="B1" s="65"/>
      <c r="C1" s="65"/>
      <c r="D1" s="65"/>
      <c r="E1" s="65"/>
    </row>
    <row r="2" spans="1:6" ht="15.75" x14ac:dyDescent="0.25">
      <c r="A2" s="47" t="s">
        <v>51</v>
      </c>
    </row>
    <row r="3" spans="1:6" x14ac:dyDescent="0.25">
      <c r="A3" s="66" t="s">
        <v>52</v>
      </c>
      <c r="B3" s="66"/>
      <c r="C3" s="66"/>
      <c r="D3" s="66"/>
      <c r="E3" s="66"/>
    </row>
    <row r="4" spans="1:6" ht="15.75" x14ac:dyDescent="0.25">
      <c r="A4" s="47" t="s">
        <v>53</v>
      </c>
    </row>
    <row r="5" spans="1:6" x14ac:dyDescent="0.25">
      <c r="A5" s="66" t="s">
        <v>54</v>
      </c>
      <c r="B5" s="66"/>
      <c r="C5" s="66"/>
      <c r="D5" s="66"/>
      <c r="E5" s="66"/>
      <c r="F5" s="66"/>
    </row>
  </sheetData>
  <sheetProtection algorithmName="SHA-512" hashValue="DlZ3SlOujlKdpU2Kzxd22nza4Rk3tgbEU1h1uf74+smQYVZ0tyGO5AzyEFSwWO892KJ8NdJ2DWDUz/6lZPoUvw==" saltValue="YtgOHAB+attVr0MdGocJMg==" spinCount="100000" sheet="1" objects="1" scenarios="1"/>
  <mergeCells count="3">
    <mergeCell ref="A1:E1"/>
    <mergeCell ref="A3:E3"/>
    <mergeCell ref="A5:F5"/>
  </mergeCells>
  <hyperlinks>
    <hyperlink ref="A3" r:id="rId1" xr:uid="{9F68BD0E-B56B-415D-8891-A24941115189}"/>
    <hyperlink ref="A5" r:id="rId2" xr:uid="{18B649B0-D62D-45AC-9AD1-978C4F054E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AGUINALDO 2023</vt:lpstr>
      <vt:lpstr>paquetefiscal@gmail.com</vt:lpstr>
      <vt:lpstr>t_isrm21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A' Perez</dc:creator>
  <cp:lastModifiedBy>Marco A' Perez</cp:lastModifiedBy>
  <dcterms:created xsi:type="dcterms:W3CDTF">2022-11-17T16:53:32Z</dcterms:created>
  <dcterms:modified xsi:type="dcterms:W3CDTF">2024-01-09T15:20:28Z</dcterms:modified>
</cp:coreProperties>
</file>