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amon\Documents\UFES\GitHub\Instel-I\"/>
    </mc:Choice>
  </mc:AlternateContent>
  <xr:revisionPtr revIDLastSave="0" documentId="13_ncr:1_{AAC3237E-B55C-41A9-B528-586CAAF44D47}" xr6:coauthVersionLast="47" xr6:coauthVersionMax="47" xr10:uidLastSave="{00000000-0000-0000-0000-000000000000}"/>
  <bookViews>
    <workbookView xWindow="-120" yWindow="-120" windowWidth="29040" windowHeight="15720" firstSheet="4" activeTab="5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  <sheet name="Secção Mínima" sheetId="4" r:id="rId4"/>
    <sheet name="Capacidade de Corrente" sheetId="5" r:id="rId5"/>
    <sheet name="Limite de Queda de Tensão" sheetId="6" r:id="rId6"/>
    <sheet name="Dimensionamento de Eletrodutos" sheetId="9" r:id="rId7"/>
    <sheet name="Dimensionamento de Disjuntores" sheetId="10" r:id="rId8"/>
    <sheet name="Classif. da unidade Consumidora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5" l="1"/>
  <c r="G173" i="6"/>
  <c r="E173" i="6"/>
  <c r="I173" i="6" s="1"/>
  <c r="J173" i="6" s="1"/>
  <c r="K27" i="5"/>
  <c r="E21" i="7"/>
  <c r="G17" i="7"/>
  <c r="G11" i="7"/>
  <c r="K23" i="3"/>
  <c r="G166" i="6"/>
  <c r="E166" i="6"/>
  <c r="G159" i="6"/>
  <c r="E159" i="6"/>
  <c r="I159" i="6" s="1"/>
  <c r="J159" i="6" s="1"/>
  <c r="G152" i="6"/>
  <c r="E152" i="6"/>
  <c r="G145" i="6"/>
  <c r="E145" i="6"/>
  <c r="G138" i="6"/>
  <c r="E138" i="6"/>
  <c r="I138" i="6" s="1"/>
  <c r="J138" i="6" s="1"/>
  <c r="G131" i="6"/>
  <c r="E131" i="6"/>
  <c r="G124" i="6"/>
  <c r="E124" i="6"/>
  <c r="I124" i="6" s="1"/>
  <c r="J124" i="6" s="1"/>
  <c r="G117" i="6"/>
  <c r="E117" i="6"/>
  <c r="I117" i="6" s="1"/>
  <c r="G111" i="6"/>
  <c r="E111" i="6"/>
  <c r="I111" i="6" s="1"/>
  <c r="G110" i="6"/>
  <c r="E110" i="6"/>
  <c r="G109" i="6"/>
  <c r="E109" i="6"/>
  <c r="G100" i="6"/>
  <c r="G101" i="6"/>
  <c r="G102" i="6"/>
  <c r="G103" i="6"/>
  <c r="E103" i="6"/>
  <c r="E102" i="6"/>
  <c r="I102" i="6" s="1"/>
  <c r="E101" i="6"/>
  <c r="E100" i="6"/>
  <c r="I11" i="3"/>
  <c r="K11" i="3" s="1"/>
  <c r="G94" i="6"/>
  <c r="E94" i="6"/>
  <c r="G93" i="6"/>
  <c r="E93" i="6"/>
  <c r="G92" i="6"/>
  <c r="E92" i="6"/>
  <c r="G91" i="6"/>
  <c r="E91" i="6"/>
  <c r="G90" i="6"/>
  <c r="E90" i="6"/>
  <c r="G84" i="6"/>
  <c r="E84" i="6"/>
  <c r="I84" i="6" s="1"/>
  <c r="G83" i="6"/>
  <c r="E83" i="6"/>
  <c r="G82" i="6"/>
  <c r="E82" i="6"/>
  <c r="I82" i="6" s="1"/>
  <c r="G81" i="6"/>
  <c r="E81" i="6"/>
  <c r="G80" i="6"/>
  <c r="E80" i="6"/>
  <c r="G79" i="6"/>
  <c r="E79" i="6"/>
  <c r="G73" i="6"/>
  <c r="E73" i="6"/>
  <c r="G72" i="6"/>
  <c r="E72" i="6"/>
  <c r="G71" i="6"/>
  <c r="E71" i="6"/>
  <c r="G70" i="6"/>
  <c r="E70" i="6"/>
  <c r="G64" i="6"/>
  <c r="E64" i="6"/>
  <c r="G63" i="6"/>
  <c r="E63" i="6"/>
  <c r="G62" i="6"/>
  <c r="E62" i="6"/>
  <c r="G61" i="6"/>
  <c r="E61" i="6"/>
  <c r="G60" i="6"/>
  <c r="E60" i="6"/>
  <c r="G54" i="6"/>
  <c r="E54" i="6"/>
  <c r="G53" i="6"/>
  <c r="E53" i="6"/>
  <c r="G52" i="6"/>
  <c r="E52" i="6"/>
  <c r="G51" i="6"/>
  <c r="E51" i="6"/>
  <c r="G50" i="6"/>
  <c r="E50" i="6"/>
  <c r="G49" i="6"/>
  <c r="E49" i="6"/>
  <c r="G42" i="6"/>
  <c r="E42" i="6"/>
  <c r="G43" i="6"/>
  <c r="E43" i="6"/>
  <c r="G41" i="6"/>
  <c r="E41" i="6"/>
  <c r="G40" i="6"/>
  <c r="E40" i="6"/>
  <c r="G39" i="6"/>
  <c r="E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30" i="6"/>
  <c r="E30" i="6"/>
  <c r="G29" i="6"/>
  <c r="E29" i="6"/>
  <c r="G18" i="6"/>
  <c r="G19" i="6"/>
  <c r="G20" i="6"/>
  <c r="G21" i="6"/>
  <c r="G22" i="6"/>
  <c r="G23" i="6"/>
  <c r="E20" i="6"/>
  <c r="E21" i="6"/>
  <c r="E22" i="6"/>
  <c r="E23" i="6"/>
  <c r="E19" i="6"/>
  <c r="E18" i="6"/>
  <c r="G15" i="6"/>
  <c r="G16" i="6"/>
  <c r="G17" i="6"/>
  <c r="G14" i="6"/>
  <c r="E15" i="6"/>
  <c r="E16" i="6"/>
  <c r="E17" i="6"/>
  <c r="E14" i="6"/>
  <c r="I6" i="5"/>
  <c r="K6" i="5" s="1"/>
  <c r="O6" i="5" s="1"/>
  <c r="I7" i="5"/>
  <c r="K7" i="5" s="1"/>
  <c r="O7" i="5" s="1"/>
  <c r="I8" i="5"/>
  <c r="K8" i="5" s="1"/>
  <c r="O8" i="5" s="1"/>
  <c r="I9" i="5"/>
  <c r="K9" i="5" s="1"/>
  <c r="K26" i="5"/>
  <c r="O26" i="5" s="1"/>
  <c r="K25" i="5"/>
  <c r="O25" i="5" s="1"/>
  <c r="K24" i="5"/>
  <c r="O24" i="5" s="1"/>
  <c r="K23" i="5"/>
  <c r="O23" i="5" s="1"/>
  <c r="I22" i="5"/>
  <c r="K22" i="5" s="1"/>
  <c r="O22" i="5" s="1"/>
  <c r="I21" i="5"/>
  <c r="K21" i="5" s="1"/>
  <c r="O21" i="5" s="1"/>
  <c r="I20" i="5"/>
  <c r="K20" i="5" s="1"/>
  <c r="O20" i="5" s="1"/>
  <c r="I19" i="5"/>
  <c r="K19" i="5" s="1"/>
  <c r="O19" i="5" s="1"/>
  <c r="I18" i="5"/>
  <c r="K18" i="5" s="1"/>
  <c r="O18" i="5" s="1"/>
  <c r="I17" i="5"/>
  <c r="K17" i="5" s="1"/>
  <c r="O17" i="5" s="1"/>
  <c r="I16" i="5"/>
  <c r="K16" i="5" s="1"/>
  <c r="O16" i="5" s="1"/>
  <c r="I15" i="5"/>
  <c r="K15" i="5" s="1"/>
  <c r="O15" i="5" s="1"/>
  <c r="I14" i="5"/>
  <c r="K14" i="5" s="1"/>
  <c r="O14" i="5" s="1"/>
  <c r="I13" i="5"/>
  <c r="K13" i="5" s="1"/>
  <c r="O13" i="5" s="1"/>
  <c r="I12" i="5"/>
  <c r="K12" i="5" s="1"/>
  <c r="O12" i="5" s="1"/>
  <c r="I11" i="5"/>
  <c r="K11" i="5" s="1"/>
  <c r="O11" i="5" s="1"/>
  <c r="I10" i="5"/>
  <c r="K10" i="5" s="1"/>
  <c r="O10" i="5" s="1"/>
  <c r="O9" i="5"/>
  <c r="K22" i="3"/>
  <c r="K24" i="3"/>
  <c r="K25" i="3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0" i="3"/>
  <c r="K10" i="3" s="1"/>
  <c r="I9" i="3"/>
  <c r="K9" i="3" s="1"/>
  <c r="I8" i="3"/>
  <c r="K8" i="3" s="1"/>
  <c r="I7" i="3"/>
  <c r="K7" i="3" s="1"/>
  <c r="I6" i="3"/>
  <c r="K6" i="3" s="1"/>
  <c r="I5" i="3"/>
  <c r="L21" i="2"/>
  <c r="J21" i="2"/>
  <c r="I21" i="2"/>
  <c r="H21" i="2"/>
  <c r="G21" i="2"/>
  <c r="F21" i="2"/>
  <c r="E21" i="2"/>
  <c r="D21" i="2"/>
  <c r="C21" i="2"/>
  <c r="I26" i="3" l="1"/>
  <c r="I166" i="6"/>
  <c r="J166" i="6" s="1"/>
  <c r="I152" i="6"/>
  <c r="J152" i="6" s="1"/>
  <c r="I145" i="6"/>
  <c r="J145" i="6" s="1"/>
  <c r="I131" i="6"/>
  <c r="J131" i="6" s="1"/>
  <c r="J117" i="6"/>
  <c r="I110" i="6"/>
  <c r="I109" i="6"/>
  <c r="J109" i="6" s="1"/>
  <c r="I100" i="6"/>
  <c r="J101" i="6" s="1"/>
  <c r="I101" i="6"/>
  <c r="J103" i="6" s="1"/>
  <c r="J110" i="6"/>
  <c r="J111" i="6"/>
  <c r="I83" i="6"/>
  <c r="I94" i="6"/>
  <c r="I103" i="6"/>
  <c r="I93" i="6"/>
  <c r="I91" i="6"/>
  <c r="I90" i="6"/>
  <c r="I92" i="6"/>
  <c r="J91" i="6"/>
  <c r="I81" i="6"/>
  <c r="I80" i="6"/>
  <c r="I79" i="6"/>
  <c r="I71" i="6"/>
  <c r="I70" i="6"/>
  <c r="J70" i="6" s="1"/>
  <c r="I72" i="6"/>
  <c r="I73" i="6"/>
  <c r="I60" i="6"/>
  <c r="I61" i="6"/>
  <c r="I62" i="6"/>
  <c r="I63" i="6"/>
  <c r="I64" i="6"/>
  <c r="I42" i="6"/>
  <c r="I29" i="6"/>
  <c r="J29" i="6" s="1"/>
  <c r="I51" i="6"/>
  <c r="I54" i="6"/>
  <c r="I50" i="6"/>
  <c r="I53" i="6"/>
  <c r="I52" i="6"/>
  <c r="I49" i="6"/>
  <c r="I20" i="6"/>
  <c r="I37" i="6"/>
  <c r="I41" i="6"/>
  <c r="I39" i="6"/>
  <c r="I32" i="6"/>
  <c r="I40" i="6"/>
  <c r="I43" i="6"/>
  <c r="I35" i="6"/>
  <c r="I34" i="6"/>
  <c r="I33" i="6"/>
  <c r="I31" i="6"/>
  <c r="I30" i="6"/>
  <c r="I38" i="6"/>
  <c r="I36" i="6"/>
  <c r="I18" i="6"/>
  <c r="I19" i="6"/>
  <c r="I23" i="6"/>
  <c r="I22" i="6"/>
  <c r="I21" i="6"/>
  <c r="I14" i="6"/>
  <c r="I17" i="6"/>
  <c r="I16" i="6"/>
  <c r="I15" i="6"/>
  <c r="I27" i="5"/>
  <c r="K5" i="3"/>
  <c r="K26" i="3" s="1"/>
  <c r="J84" i="6" l="1"/>
  <c r="J100" i="6"/>
  <c r="J102" i="6"/>
  <c r="J93" i="6"/>
  <c r="J94" i="6"/>
  <c r="J90" i="6"/>
  <c r="J73" i="6"/>
  <c r="J72" i="6"/>
  <c r="J71" i="6"/>
  <c r="J92" i="6"/>
  <c r="J83" i="6"/>
  <c r="J79" i="6"/>
  <c r="J82" i="6"/>
  <c r="J81" i="6"/>
  <c r="J80" i="6"/>
  <c r="J62" i="6"/>
  <c r="J63" i="6"/>
  <c r="J60" i="6"/>
  <c r="J61" i="6"/>
  <c r="J64" i="6"/>
  <c r="J35" i="6"/>
  <c r="J32" i="6"/>
  <c r="J43" i="6"/>
  <c r="J31" i="6"/>
  <c r="J42" i="6"/>
  <c r="J39" i="6"/>
  <c r="J37" i="6"/>
  <c r="J41" i="6"/>
  <c r="J40" i="6"/>
  <c r="J30" i="6"/>
  <c r="J38" i="6"/>
  <c r="J33" i="6"/>
  <c r="J34" i="6"/>
  <c r="J36" i="6"/>
  <c r="J53" i="6"/>
  <c r="J50" i="6"/>
  <c r="J51" i="6"/>
  <c r="J54" i="6"/>
  <c r="J49" i="6"/>
  <c r="J52" i="6"/>
  <c r="J14" i="6"/>
  <c r="J20" i="6"/>
  <c r="J15" i="6"/>
  <c r="J16" i="6"/>
  <c r="J17" i="6"/>
  <c r="J18" i="6"/>
  <c r="J19" i="6"/>
  <c r="J23" i="6"/>
  <c r="J22" i="6"/>
  <c r="J21" i="6"/>
</calcChain>
</file>

<file path=xl/sharedStrings.xml><?xml version="1.0" encoding="utf-8"?>
<sst xmlns="http://schemas.openxmlformats.org/spreadsheetml/2006/main" count="549" uniqueCount="302">
  <si>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</si>
  <si>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</si>
  <si>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</si>
  <si>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</si>
  <si>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</si>
  <si>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</si>
  <si>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</si>
  <si>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</si>
  <si>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</si>
  <si>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</si>
  <si>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</si>
  <si>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</si>
  <si>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</si>
  <si>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</si>
  <si>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</si>
  <si>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</si>
  <si>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</si>
  <si>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</si>
  <si>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</si>
  <si>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</si>
  <si>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</si>
  <si>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</si>
  <si>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</si>
  <si>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</si>
  <si>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</si>
  <si>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</si>
  <si>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</si>
  <si>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</si>
  <si>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</si>
  <si>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</si>
  <si>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</si>
  <si>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</si>
  <si>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</si>
  <si>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</si>
  <si>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</si>
  <si>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</si>
  <si>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</si>
  <si>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</si>
  <si>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</si>
  <si>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</si>
  <si>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</si>
  <si>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</si>
  <si>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</si>
  <si>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</si>
  <si>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</si>
  <si>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</si>
  <si>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</si>
  <si>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</si>
  <si>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</si>
  <si>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</si>
  <si>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</si>
  <si>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</si>
  <si>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</si>
  <si>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</si>
  <si>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</si>
  <si>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</si>
  <si>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</si>
  <si>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</si>
  <si>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</si>
  <si>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</si>
  <si>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</si>
  <si>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</si>
  <si>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</si>
  <si>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</si>
  <si>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</si>
  <si>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</si>
  <si>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</si>
  <si>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</si>
  <si>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</si>
  <si>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</si>
  <si>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</si>
  <si>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</si>
  <si>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100 VA</t>
  </si>
  <si>
    <t>200 VA</t>
  </si>
  <si>
    <t>600 VA</t>
  </si>
  <si>
    <t>(VA)</t>
  </si>
  <si>
    <t>(V)</t>
  </si>
  <si>
    <t>(A)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</si>
  <si>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</si>
  <si>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</si>
  <si>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</si>
  <si>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</si>
  <si>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</si>
  <si>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</si>
  <si>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</si>
  <si>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</si>
  <si>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</si>
  <si>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</si>
  <si>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</si>
  <si>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</si>
  <si>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</si>
  <si>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</si>
  <si>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</si>
  <si>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</si>
  <si>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</si>
  <si>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</si>
  <si>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r>
      <t xml:space="preserve">Obs.: As referências completas estão no arquivo </t>
    </r>
    <r>
      <rPr>
        <i/>
        <sz val="12"/>
        <color theme="1"/>
        <rFont val="Times New Roman"/>
      </rPr>
      <t>"Calculos explicitos - Memorial de calculo.docx"</t>
    </r>
  </si>
  <si>
    <t>CRITÉRIO DE SECÇÃO MÍNIMA [mm²]</t>
  </si>
  <si>
    <t>TOMADAS COZINHA (TUG)</t>
  </si>
  <si>
    <t>TOMADAS AREA DE SERVIÇO + BANHEIRO EXTERNO (TUG)</t>
  </si>
  <si>
    <t>TOMADAS AREA DE LAZER + CORREDOR FRONTAL (TUG)</t>
  </si>
  <si>
    <t>TOMADAS QUARTO + BANHEIRO INTERNO (TUG)</t>
  </si>
  <si>
    <t>TOMADAS SUÍTE (TUG)</t>
  </si>
  <si>
    <t>TOMADAS SALA (TUG)</t>
  </si>
  <si>
    <t>TOMADAS BANHEIRO DA SUÍTE + GARAGEM (TUG)</t>
  </si>
  <si>
    <t>CHUVEIRO SUÍTE (TUE)</t>
  </si>
  <si>
    <t>CHUVEIRO SOCIAL (TUE)</t>
  </si>
  <si>
    <t>MÁQ. LAVAR (TUE)</t>
  </si>
  <si>
    <t>AR CONDICIONADO QUARTO (TUE)</t>
  </si>
  <si>
    <t>AR CONDICIONADO SUITE (TUE)</t>
  </si>
  <si>
    <t>BOMBA PISCINA (TUE)</t>
  </si>
  <si>
    <t>FORNO MICROONDAS (TUE)</t>
  </si>
  <si>
    <t>MOTOR DO PORTÃO (TUE)</t>
  </si>
  <si>
    <t>CORRENTE DE PROJETO [IP]</t>
  </si>
  <si>
    <t>-</t>
  </si>
  <si>
    <t>FCA</t>
  </si>
  <si>
    <t>FCT</t>
  </si>
  <si>
    <t>FCR</t>
  </si>
  <si>
    <t>ALIMENTADOR</t>
  </si>
  <si>
    <t>CAPACIDADE DE CORRENTE [IC]</t>
  </si>
  <si>
    <t>REFERÊNCIAS</t>
  </si>
  <si>
    <t>[mm²]</t>
  </si>
  <si>
    <t>CAPACIDADE DE CORRENTE TABELADA [IC']*[1]</t>
  </si>
  <si>
    <t>RESULTADO DO CRITÉRIO DA CAP. CORRENTE</t>
  </si>
  <si>
    <t>[IC']:  Capacidade de corrente que será usada para dimensionar eletrodutos</t>
  </si>
  <si>
    <t>OBSERVAÇÕES</t>
  </si>
  <si>
    <t>LEGENDA</t>
  </si>
  <si>
    <t>PL: Ponto de Luz</t>
  </si>
  <si>
    <t>TM: Tomada</t>
  </si>
  <si>
    <t>TRECHO</t>
  </si>
  <si>
    <t>Potência aparente do trecho (VA)</t>
  </si>
  <si>
    <t>Corrente de projeto (A)</t>
  </si>
  <si>
    <t>Comprimento do circuito (m)</t>
  </si>
  <si>
    <t>Comprimento do circuito (km)</t>
  </si>
  <si>
    <t>Δe_trecho (%)</t>
  </si>
  <si>
    <t>Δe_acumulado (%)</t>
  </si>
  <si>
    <t>EXEMPLO</t>
  </si>
  <si>
    <t>QDC até ponto de luz A = QDC - PL(A)</t>
  </si>
  <si>
    <t>Ponto de luz A até tomada 8 = PL(A) - TM(8)</t>
  </si>
  <si>
    <t>QDC - PL(B1)</t>
  </si>
  <si>
    <t>PL(B1) - PL(B2)</t>
  </si>
  <si>
    <t>PL(B2) - PL(B3)</t>
  </si>
  <si>
    <t>PL(B3) - PL(B4)</t>
  </si>
  <si>
    <t>QDC - PL(I)</t>
  </si>
  <si>
    <t>PL(I) - PL(J)</t>
  </si>
  <si>
    <t>ANOTAÇÃO  EXTRA</t>
  </si>
  <si>
    <t>Se houver mais um de um ponto de luz com mesma letra, eles serão numerados conforme proximadade do QDC, onde PL(A1) é o ponto de luz A mais proximo do QDC.</t>
  </si>
  <si>
    <t>PL(I) - PL(K1)</t>
  </si>
  <si>
    <t>PL(K1) - PL(K2)</t>
  </si>
  <si>
    <t>PL(N1) - PL(N2)</t>
  </si>
  <si>
    <t>PL(N2) - PL(N3)</t>
  </si>
  <si>
    <t>Secção sugerida (mm²)</t>
  </si>
  <si>
    <t>PL(N3) - PL(O)</t>
  </si>
  <si>
    <t>QDC - PL(N1)</t>
  </si>
  <si>
    <t>Tensão                    (V)</t>
  </si>
  <si>
    <t>PL(M1) - PL(M2)</t>
  </si>
  <si>
    <t>QDC - PL(M1)</t>
  </si>
  <si>
    <t>QDC - PL(Q1)</t>
  </si>
  <si>
    <t>PL(Q1) - PL(Q2)</t>
  </si>
  <si>
    <t>PL(Q1) - PL(P1)</t>
  </si>
  <si>
    <t>PL(P1) - PL(P2)</t>
  </si>
  <si>
    <t>CIRCUITO 1: ILUMINAÇÃO EXTERNA</t>
  </si>
  <si>
    <t>CIRCUITO 2: ILUMINAÇÃO INTERNA</t>
  </si>
  <si>
    <t>QDC - PL(H)</t>
  </si>
  <si>
    <t>PL(H) - PL(G)</t>
  </si>
  <si>
    <t>PL(G) - PL(F)</t>
  </si>
  <si>
    <t>PL(E) - PL(D)</t>
  </si>
  <si>
    <t>PL(F) - PL(E)</t>
  </si>
  <si>
    <t>PL(E) - PL(C.)</t>
  </si>
  <si>
    <t>PL(B1) - PL(A)</t>
  </si>
  <si>
    <t>CIRCUITO 3: TOMADAS DA COZINHA</t>
  </si>
  <si>
    <t>QDC - PL(E)</t>
  </si>
  <si>
    <t>PL(E) - TM(3_1)</t>
  </si>
  <si>
    <t>TM(3_1) - TM(3_2)</t>
  </si>
  <si>
    <t>PL(E) - TM(3_3)</t>
  </si>
  <si>
    <t>PL(E) - TM(3_4)</t>
  </si>
  <si>
    <t>PL(E) - TM(3_5)</t>
  </si>
  <si>
    <t>ΔV                (V/A*km) [1]</t>
  </si>
  <si>
    <t>1) Os valores de "ΔV" utlizado nas tabelas a seguir será escolhido baseando-se na secção sugerida pelo método "Capacidade de Corrente" e com FP = 0.8</t>
  </si>
  <si>
    <t>PL(E) - TM(4_1)</t>
  </si>
  <si>
    <t>PL(C.) - TM(4_2)</t>
  </si>
  <si>
    <t>PL(C.) - TM(4_3)</t>
  </si>
  <si>
    <t>QDC - PL(Q2)</t>
  </si>
  <si>
    <t>PL(Q2) - TM(5_1)</t>
  </si>
  <si>
    <t>PL(Q2) - TM(5_2)</t>
  </si>
  <si>
    <t>PL(Q2) - TM(5_3)</t>
  </si>
  <si>
    <t>CIRCUITO 4: TOMADAS AREA DE SERVIÇO + BANHEIRO EXTERNO (TUG)</t>
  </si>
  <si>
    <t>CIRCUITO 5: TOMADAS AREA DE LAZER + CORREDOR FRONTAL (TUG)</t>
  </si>
  <si>
    <t>CIRCUITO 6: TOMADAS QUARTO + BANHEIRO INTERNO (TUG)</t>
  </si>
  <si>
    <t>QDC - PL(G)</t>
  </si>
  <si>
    <t>PL(G) - TM(6_1)</t>
  </si>
  <si>
    <t>PL(G) - TM(6_2)</t>
  </si>
  <si>
    <t>TM(6_2) - TM(6_3)</t>
  </si>
  <si>
    <t>PL(F) - TM(6_4)</t>
  </si>
  <si>
    <t>CIRCUITO 7: TOMADAS SUÍTE (TUG)</t>
  </si>
  <si>
    <t>QDC - PL(J)</t>
  </si>
  <si>
    <t>PL(J) - TM(7_1)</t>
  </si>
  <si>
    <t>PL(J) - TM(7_2)</t>
  </si>
  <si>
    <t>TM(7_2) - TM(7_3)</t>
  </si>
  <si>
    <t>PL(J) - TM(7_4)</t>
  </si>
  <si>
    <t>CIRCUITO 8: TOMADAS SALA (TUG)</t>
  </si>
  <si>
    <t>TM(8_2) - TM(8_1)</t>
  </si>
  <si>
    <t>TM(8_2) - TM(8_3)</t>
  </si>
  <si>
    <t>QDC - TM(8_2)</t>
  </si>
  <si>
    <t>QDC - TM(8_4)</t>
  </si>
  <si>
    <t>CIRCUITO 9: TOMADAS BANHEIRO DA SUÍTE + GARAGEM (TUG)</t>
  </si>
  <si>
    <t>QDC - PL(J2)</t>
  </si>
  <si>
    <t>PL(J2) - TM(9_1)</t>
  </si>
  <si>
    <t>PL(J2) - TM(9_2)</t>
  </si>
  <si>
    <t>[1]: Tabela de capacidade de condução de corrente em ampéres (Referência B1/3 condutores carregados)</t>
  </si>
  <si>
    <t>Tabela 2 - Queda de tensão unitária</t>
  </si>
  <si>
    <t>Tabela 1: Capacidade de condução de Corrente</t>
  </si>
  <si>
    <t>CIRCUITO 10: CHUVEIRO SUÍTE (TUE)</t>
  </si>
  <si>
    <t>QDC - CHUVEIRO SUÍTE</t>
  </si>
  <si>
    <t>CIRCUITO 11: CHUVEIRO SOCIAL (TUE)</t>
  </si>
  <si>
    <t>QDC - CHUVEIRO SOCIAL</t>
  </si>
  <si>
    <t>CIRCUITO 12: MÁQ. LAVAR (TUE)</t>
  </si>
  <si>
    <t>QDC - MÁQ. LAVAR</t>
  </si>
  <si>
    <t>CIRCUITO 13: AR CONDICIONADO QUARTO (TUE)</t>
  </si>
  <si>
    <t>CIRCUITO 14: AR CONDICIONADO SUITE (TUE)</t>
  </si>
  <si>
    <t>QDC -AR COND. SUÍTE</t>
  </si>
  <si>
    <t>QDC - AR COND. QUARTO</t>
  </si>
  <si>
    <t>CIRCUITO 15: BOMBA PISCINA (TUE)</t>
  </si>
  <si>
    <t>QDC - BOM. PISCINA</t>
  </si>
  <si>
    <t>CIRCUITO 16: FORNO MICROONDAS (TUE)</t>
  </si>
  <si>
    <t>QDC - MICROONDAS</t>
  </si>
  <si>
    <t>CIRCUITO 17: MOTOR DO PORTÃO (TUE)</t>
  </si>
  <si>
    <t>QDC - M. PORTÃO</t>
  </si>
  <si>
    <t>SECÇÃO</t>
  </si>
  <si>
    <t>(mm²)</t>
  </si>
  <si>
    <t>F. POTÊNCIA</t>
  </si>
  <si>
    <t>DISJUNTOR</t>
  </si>
  <si>
    <t>BALANCEAMENTO</t>
  </si>
  <si>
    <t>R</t>
  </si>
  <si>
    <t>S</t>
  </si>
  <si>
    <t>T</t>
  </si>
  <si>
    <t>Classifciação da unidade consumidora, conforme a norma mais recente da distribuidora do ES</t>
  </si>
  <si>
    <t>FORNECIMENTO DE ENERGIA ELÉTRICA EM TENSÃO SECUNDÁRIA EDIFICAÇÕES INDIVIDUAIS - EDP ESPÍRITO SANTO - PT.DT.PDN.000061 - V.12 06/04/2023</t>
  </si>
  <si>
    <t>CARACTERÍSTICAS</t>
  </si>
  <si>
    <t>POTÊNCIA (VA)</t>
  </si>
  <si>
    <t>Área coberta* = 130,13 m²</t>
  </si>
  <si>
    <t>*: Área em que efetivamente há tomadas.</t>
  </si>
  <si>
    <t>POTÊNCIA (W)</t>
  </si>
  <si>
    <t>CÁLCULO DA POTÊNCIA INSTALADA</t>
  </si>
  <si>
    <t>2900 VA</t>
  </si>
  <si>
    <t>Chuveiros</t>
  </si>
  <si>
    <t>Iluminação interna + externa</t>
  </si>
  <si>
    <t>QUANTIDADE</t>
  </si>
  <si>
    <t>Máquina de lavar</t>
  </si>
  <si>
    <t>Forno microondas</t>
  </si>
  <si>
    <t>Motor do portão</t>
  </si>
  <si>
    <t>2625 (FP = 0.8)</t>
  </si>
  <si>
    <t>TUG's em função da área construida [Tabela 2]</t>
  </si>
  <si>
    <t>TUE'S [Tabelas 3,4]</t>
  </si>
  <si>
    <t>1650 (FP = 0.8)</t>
  </si>
  <si>
    <t>Valor da Tabela 3</t>
  </si>
  <si>
    <t>Bomba da piscina (1/2 CV)</t>
  </si>
  <si>
    <t>Valor da Tabela 4</t>
  </si>
  <si>
    <t>DIMENSIONAMENTO DA CATEGORIA</t>
  </si>
  <si>
    <t>Carga instalada (kW)</t>
  </si>
  <si>
    <t>Categoria</t>
  </si>
  <si>
    <t>T1</t>
  </si>
  <si>
    <t>Proteção de entrada principal</t>
  </si>
  <si>
    <t>63 A</t>
  </si>
  <si>
    <t>Tipo de Fornecimento</t>
  </si>
  <si>
    <t>3 Fases (Neutro)</t>
  </si>
  <si>
    <t>Ramal de ligação Aéreo</t>
  </si>
  <si>
    <t>16 mm²</t>
  </si>
  <si>
    <t>Condutor de entrada (até o medidor)</t>
  </si>
  <si>
    <t>Responsabilidade da EDP</t>
  </si>
  <si>
    <t>Condutor de entrada (após o medidor)</t>
  </si>
  <si>
    <t>Cobre isolado 16 mm²</t>
  </si>
  <si>
    <t>Condutor de entrada (Classe)</t>
  </si>
  <si>
    <t>Tipo de caixa</t>
  </si>
  <si>
    <t>Caixa policarbonato padrão individual</t>
  </si>
  <si>
    <t>Eletroduto de entrada</t>
  </si>
  <si>
    <t>PVC 50 mm ou Aço di-40 mm</t>
  </si>
  <si>
    <t>Terra - condutor cobre</t>
  </si>
  <si>
    <t>10 mm²</t>
  </si>
  <si>
    <t>Terra - eletroduto</t>
  </si>
  <si>
    <t>PVC 20 mm ou Aço di-15 mm</t>
  </si>
  <si>
    <t>Motor - Maior motor</t>
  </si>
  <si>
    <t>7,5 CV</t>
  </si>
  <si>
    <t>Motor - Partida</t>
  </si>
  <si>
    <t>C.E.T</t>
  </si>
  <si>
    <t>As tabelas demonstadas nessa planinha foram tiradas do arquivo citado no hiperlink ao lado.</t>
  </si>
  <si>
    <t>RAMAL DE LIGAÇÃO, POSTES E PONTALETES</t>
  </si>
  <si>
    <t>Tipo de fornecimento</t>
  </si>
  <si>
    <t>T1,T2</t>
  </si>
  <si>
    <t>Ramal de ligação (Multiplex)</t>
  </si>
  <si>
    <t>Q16 e Q25 (mm²)</t>
  </si>
  <si>
    <t>Engastamento</t>
  </si>
  <si>
    <t>Nota 3</t>
  </si>
  <si>
    <t>Diâmetro para engastamento e Concretagem de base do poste</t>
  </si>
  <si>
    <t>Base + 0,3</t>
  </si>
  <si>
    <t>Poste de aço Galvanizado Altura 7,0 m:    Diamentro externo (pol) x Espessura (mm)</t>
  </si>
  <si>
    <t>76 (3") x 3,35</t>
  </si>
  <si>
    <t>CIRCUITO 22: ALIMENTADOR</t>
  </si>
  <si>
    <t>MEDIDOR - QDC</t>
  </si>
  <si>
    <t>FASE: 35</t>
  </si>
  <si>
    <t>NEUTRO: 25</t>
  </si>
  <si>
    <t>PE: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</si>
</sst>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12"/>
      <name val="Times New Roman"/>
      <family val="1"/>
    </font>
    <font>
      <b/>
      <sz val="18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22"/>
      <color theme="1"/>
      <name val="Times New Roman"/>
      <family val="1"/>
    </font>
    <font>
      <b/>
      <sz val="2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12"/>
      <color theme="10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CFE2F3"/>
      </patternFill>
    </fill>
    <fill>
      <patternFill patternType="solid">
        <fgColor theme="8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219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7" fillId="0" borderId="0" xfId="0" applyFont="1"/>
    <xf numFmtId="0" fontId="5" fillId="3" borderId="8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2" fillId="0" borderId="0" xfId="0" applyFont="1"/>
    <xf numFmtId="0" fontId="6" fillId="4" borderId="8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4" fontId="11" fillId="4" borderId="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4" borderId="2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2" fontId="2" fillId="0" borderId="3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18" fillId="4" borderId="30" xfId="0" applyFont="1" applyFill="1" applyBorder="1" applyAlignment="1">
      <alignment horizontal="center" vertical="center"/>
    </xf>
    <xf numFmtId="0" fontId="17" fillId="0" borderId="4" xfId="0" applyFont="1" applyBorder="1" applyAlignment="1">
      <alignment vertical="center" wrapText="1"/>
    </xf>
    <xf numFmtId="0" fontId="17" fillId="0" borderId="4" xfId="0" applyFont="1" applyBorder="1" applyAlignment="1">
      <alignment horizontal="left" vertical="center" wrapText="1"/>
    </xf>
    <xf numFmtId="0" fontId="18" fillId="5" borderId="30" xfId="0" applyFont="1" applyFill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 wrapText="1"/>
    </xf>
    <xf numFmtId="2" fontId="18" fillId="5" borderId="30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164" fontId="17" fillId="0" borderId="30" xfId="0" applyNumberFormat="1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8" fillId="0" borderId="31" xfId="0" applyFont="1" applyBorder="1" applyAlignment="1">
      <alignment horizontal="left" vertical="center" wrapText="1"/>
    </xf>
    <xf numFmtId="0" fontId="17" fillId="0" borderId="37" xfId="0" applyFont="1" applyBorder="1" applyAlignment="1">
      <alignment horizontal="center" vertical="center"/>
    </xf>
    <xf numFmtId="0" fontId="22" fillId="0" borderId="31" xfId="0" applyFont="1" applyBorder="1" applyAlignment="1">
      <alignment vertical="center"/>
    </xf>
    <xf numFmtId="0" fontId="18" fillId="0" borderId="31" xfId="0" applyFont="1" applyBorder="1" applyAlignment="1">
      <alignment vertical="center" wrapText="1"/>
    </xf>
    <xf numFmtId="0" fontId="18" fillId="0" borderId="38" xfId="0" applyFont="1" applyBorder="1" applyAlignment="1">
      <alignment vertical="center" wrapText="1"/>
    </xf>
    <xf numFmtId="0" fontId="18" fillId="0" borderId="41" xfId="0" applyFont="1" applyBorder="1" applyAlignment="1">
      <alignment vertical="center" wrapText="1"/>
    </xf>
    <xf numFmtId="0" fontId="17" fillId="0" borderId="39" xfId="0" applyFont="1" applyBorder="1" applyAlignment="1">
      <alignment horizontal="center" vertical="center"/>
    </xf>
    <xf numFmtId="1" fontId="17" fillId="0" borderId="30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0" fontId="17" fillId="6" borderId="30" xfId="0" applyFont="1" applyFill="1" applyBorder="1" applyAlignment="1">
      <alignment horizontal="center" vertical="center"/>
    </xf>
    <xf numFmtId="2" fontId="20" fillId="0" borderId="30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28" fillId="0" borderId="0" xfId="1" applyFont="1" applyAlignment="1">
      <alignment vertical="center" wrapText="1"/>
    </xf>
    <xf numFmtId="0" fontId="17" fillId="0" borderId="40" xfId="0" applyFont="1" applyBorder="1" applyAlignment="1">
      <alignment horizontal="center" vertical="center"/>
    </xf>
    <xf numFmtId="0" fontId="17" fillId="9" borderId="30" xfId="0" applyFont="1" applyFill="1" applyBorder="1" applyAlignment="1">
      <alignment horizontal="center" vertical="center"/>
    </xf>
    <xf numFmtId="0" fontId="1" fillId="0" borderId="0" xfId="0" applyFont="1"/>
    <xf numFmtId="0" fontId="2" fillId="0" borderId="3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4" fillId="0" borderId="12" xfId="0" applyFont="1" applyBorder="1"/>
    <xf numFmtId="0" fontId="4" fillId="0" borderId="13" xfId="0" applyFont="1" applyBorder="1"/>
    <xf numFmtId="0" fontId="5" fillId="3" borderId="11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5" fillId="3" borderId="5" xfId="0" applyFont="1" applyFill="1" applyBorder="1" applyAlignment="1">
      <alignment horizontal="center" vertical="center"/>
    </xf>
    <xf numFmtId="0" fontId="4" fillId="0" borderId="7" xfId="0" applyFont="1" applyBorder="1"/>
    <xf numFmtId="0" fontId="30" fillId="3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5" fillId="2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2" fillId="0" borderId="19" xfId="0" applyFont="1" applyBorder="1" applyAlignment="1">
      <alignment horizontal="left" vertical="center" wrapText="1"/>
    </xf>
    <xf numFmtId="0" fontId="0" fillId="0" borderId="0" xfId="0"/>
    <xf numFmtId="0" fontId="4" fillId="0" borderId="20" xfId="0" applyFont="1" applyBorder="1"/>
    <xf numFmtId="0" fontId="2" fillId="0" borderId="12" xfId="0" applyFont="1" applyBorder="1" applyAlignment="1">
      <alignment horizontal="left" vertical="center"/>
    </xf>
    <xf numFmtId="0" fontId="4" fillId="0" borderId="21" xfId="0" applyFont="1" applyBorder="1"/>
    <xf numFmtId="0" fontId="5" fillId="3" borderId="15" xfId="0" applyFont="1" applyFill="1" applyBorder="1" applyAlignment="1">
      <alignment horizontal="center" vertical="center"/>
    </xf>
    <xf numFmtId="0" fontId="4" fillId="0" borderId="16" xfId="0" applyFont="1" applyBorder="1"/>
    <xf numFmtId="0" fontId="2" fillId="0" borderId="9" xfId="0" applyFont="1" applyBorder="1" applyAlignment="1">
      <alignment horizontal="left" vertical="center" wrapText="1"/>
    </xf>
    <xf numFmtId="0" fontId="4" fillId="0" borderId="18" xfId="0" applyFont="1" applyBorder="1"/>
    <xf numFmtId="0" fontId="8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4" fillId="0" borderId="19" xfId="0" applyFont="1" applyBorder="1"/>
    <xf numFmtId="0" fontId="2" fillId="0" borderId="11" xfId="0" applyFont="1" applyBorder="1" applyAlignment="1">
      <alignment horizontal="center" vertical="center" wrapText="1"/>
    </xf>
    <xf numFmtId="0" fontId="4" fillId="0" borderId="25" xfId="0" applyFont="1" applyBorder="1"/>
    <xf numFmtId="0" fontId="2" fillId="2" borderId="11" xfId="0" applyFont="1" applyFill="1" applyBorder="1" applyAlignment="1">
      <alignment horizontal="center" vertical="center" wrapText="1"/>
    </xf>
    <xf numFmtId="0" fontId="4" fillId="0" borderId="24" xfId="0" applyFont="1" applyBorder="1"/>
    <xf numFmtId="2" fontId="2" fillId="0" borderId="11" xfId="0" applyNumberFormat="1" applyFont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2" fontId="18" fillId="5" borderId="32" xfId="0" applyNumberFormat="1" applyFont="1" applyFill="1" applyBorder="1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2" fontId="18" fillId="5" borderId="34" xfId="0" applyNumberFormat="1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27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 vertical="center"/>
    </xf>
    <xf numFmtId="0" fontId="4" fillId="0" borderId="28" xfId="0" applyFont="1" applyBorder="1"/>
    <xf numFmtId="0" fontId="11" fillId="4" borderId="30" xfId="0" applyFont="1" applyFill="1" applyBorder="1" applyAlignment="1">
      <alignment horizontal="center" vertical="center"/>
    </xf>
    <xf numFmtId="0" fontId="4" fillId="0" borderId="30" xfId="0" applyFont="1" applyBorder="1"/>
    <xf numFmtId="2" fontId="21" fillId="5" borderId="30" xfId="0" applyNumberFormat="1" applyFont="1" applyFill="1" applyBorder="1" applyAlignment="1">
      <alignment horizontal="center" vertical="center"/>
    </xf>
    <xf numFmtId="0" fontId="21" fillId="5" borderId="30" xfId="0" applyFont="1" applyFill="1" applyBorder="1" applyAlignment="1">
      <alignment horizontal="center" vertical="center"/>
    </xf>
    <xf numFmtId="0" fontId="18" fillId="7" borderId="30" xfId="0" applyFont="1" applyFill="1" applyBorder="1" applyAlignment="1">
      <alignment horizontal="center" vertical="center"/>
    </xf>
    <xf numFmtId="0" fontId="18" fillId="4" borderId="30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wrapText="1"/>
    </xf>
    <xf numFmtId="0" fontId="19" fillId="0" borderId="31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37" xfId="0" applyFont="1" applyBorder="1" applyAlignment="1">
      <alignment horizontal="left" vertical="center" wrapText="1"/>
    </xf>
    <xf numFmtId="0" fontId="19" fillId="0" borderId="38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19" fillId="0" borderId="39" xfId="0" applyFont="1" applyBorder="1" applyAlignment="1">
      <alignment horizontal="left" vertical="center" wrapText="1"/>
    </xf>
    <xf numFmtId="0" fontId="21" fillId="0" borderId="35" xfId="0" applyFont="1" applyBorder="1" applyAlignment="1">
      <alignment horizontal="left" vertical="center" wrapText="1"/>
    </xf>
    <xf numFmtId="0" fontId="21" fillId="0" borderId="40" xfId="0" applyFont="1" applyBorder="1" applyAlignment="1">
      <alignment horizontal="left" vertical="center" wrapText="1"/>
    </xf>
    <xf numFmtId="0" fontId="21" fillId="0" borderId="36" xfId="0" applyFont="1" applyBorder="1" applyAlignment="1">
      <alignment horizontal="left" vertical="center" wrapText="1"/>
    </xf>
    <xf numFmtId="0" fontId="11" fillId="4" borderId="35" xfId="0" applyFont="1" applyFill="1" applyBorder="1" applyAlignment="1">
      <alignment horizontal="center" vertical="center"/>
    </xf>
    <xf numFmtId="0" fontId="11" fillId="4" borderId="36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11" fillId="4" borderId="37" xfId="0" applyFont="1" applyFill="1" applyBorder="1" applyAlignment="1">
      <alignment horizontal="center" vertical="center"/>
    </xf>
    <xf numFmtId="0" fontId="11" fillId="4" borderId="38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26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165" fontId="24" fillId="0" borderId="32" xfId="0" applyNumberFormat="1" applyFont="1" applyBorder="1" applyAlignment="1">
      <alignment horizontal="center" vertical="center"/>
    </xf>
    <xf numFmtId="165" fontId="24" fillId="0" borderId="34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1" fontId="17" fillId="0" borderId="32" xfId="0" applyNumberFormat="1" applyFont="1" applyBorder="1" applyAlignment="1">
      <alignment horizontal="center" vertical="center"/>
    </xf>
    <xf numFmtId="1" fontId="17" fillId="0" borderId="34" xfId="0" applyNumberFormat="1" applyFont="1" applyBorder="1" applyAlignment="1">
      <alignment horizontal="center" vertical="center"/>
    </xf>
    <xf numFmtId="164" fontId="17" fillId="0" borderId="32" xfId="0" applyNumberFormat="1" applyFont="1" applyBorder="1" applyAlignment="1">
      <alignment horizontal="center" vertical="center"/>
    </xf>
    <xf numFmtId="164" fontId="17" fillId="0" borderId="34" xfId="0" applyNumberFormat="1" applyFont="1" applyBorder="1" applyAlignment="1">
      <alignment horizontal="center" vertical="center"/>
    </xf>
    <xf numFmtId="0" fontId="23" fillId="5" borderId="30" xfId="0" applyFont="1" applyFill="1" applyBorder="1" applyAlignment="1">
      <alignment horizontal="center" vertical="center" wrapText="1"/>
    </xf>
    <xf numFmtId="0" fontId="18" fillId="5" borderId="3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165" fontId="24" fillId="0" borderId="33" xfId="0" applyNumberFormat="1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165" fontId="24" fillId="0" borderId="30" xfId="0" applyNumberFormat="1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left" vertical="center"/>
    </xf>
    <xf numFmtId="0" fontId="22" fillId="0" borderId="40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 wrapText="1"/>
    </xf>
    <xf numFmtId="0" fontId="18" fillId="0" borderId="41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8" fillId="0" borderId="4" xfId="0" applyFont="1" applyBorder="1" applyAlignment="1">
      <alignment vertical="center" wrapText="1"/>
    </xf>
    <xf numFmtId="0" fontId="18" fillId="0" borderId="41" xfId="0" applyFont="1" applyBorder="1" applyAlignment="1">
      <alignment vertical="center" wrapText="1"/>
    </xf>
    <xf numFmtId="0" fontId="22" fillId="0" borderId="4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/>
    </xf>
    <xf numFmtId="0" fontId="18" fillId="5" borderId="42" xfId="0" applyFont="1" applyFill="1" applyBorder="1" applyAlignment="1">
      <alignment horizontal="center" vertical="center"/>
    </xf>
    <xf numFmtId="0" fontId="18" fillId="5" borderId="44" xfId="0" applyFont="1" applyFill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28" fillId="0" borderId="35" xfId="1" applyFont="1" applyBorder="1" applyAlignment="1">
      <alignment horizontal="center" vertical="center" wrapText="1"/>
    </xf>
    <xf numFmtId="0" fontId="28" fillId="0" borderId="40" xfId="1" applyFont="1" applyBorder="1" applyAlignment="1">
      <alignment horizontal="center" vertical="center" wrapText="1"/>
    </xf>
    <xf numFmtId="0" fontId="28" fillId="0" borderId="36" xfId="1" applyFont="1" applyBorder="1" applyAlignment="1">
      <alignment horizontal="center" vertical="center" wrapText="1"/>
    </xf>
    <xf numFmtId="0" fontId="28" fillId="0" borderId="31" xfId="1" applyFont="1" applyBorder="1" applyAlignment="1">
      <alignment horizontal="center" vertical="center" wrapText="1"/>
    </xf>
    <xf numFmtId="0" fontId="28" fillId="0" borderId="4" xfId="1" applyFont="1" applyBorder="1" applyAlignment="1">
      <alignment horizontal="center" vertical="center" wrapText="1"/>
    </xf>
    <xf numFmtId="0" fontId="28" fillId="0" borderId="37" xfId="1" applyFont="1" applyBorder="1" applyAlignment="1">
      <alignment horizontal="center" vertical="center" wrapText="1"/>
    </xf>
    <xf numFmtId="0" fontId="28" fillId="0" borderId="38" xfId="1" applyFont="1" applyBorder="1" applyAlignment="1">
      <alignment horizontal="center" vertical="center" wrapText="1"/>
    </xf>
    <xf numFmtId="0" fontId="28" fillId="0" borderId="41" xfId="1" applyFont="1" applyBorder="1" applyAlignment="1">
      <alignment horizontal="center" vertical="center" wrapText="1"/>
    </xf>
    <xf numFmtId="0" fontId="28" fillId="0" borderId="39" xfId="1" applyFont="1" applyBorder="1" applyAlignment="1">
      <alignment horizontal="center" vertical="center" wrapText="1"/>
    </xf>
    <xf numFmtId="0" fontId="23" fillId="8" borderId="19" xfId="0" applyFont="1" applyFill="1" applyBorder="1" applyAlignment="1">
      <alignment horizontal="center" vertical="center"/>
    </xf>
    <xf numFmtId="0" fontId="29" fillId="5" borderId="4" xfId="0" applyFont="1" applyFill="1" applyBorder="1"/>
    <xf numFmtId="0" fontId="29" fillId="5" borderId="20" xfId="0" applyFont="1" applyFill="1" applyBorder="1"/>
    <xf numFmtId="0" fontId="17" fillId="0" borderId="31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31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37" xfId="0" applyFont="1" applyBorder="1" applyAlignment="1">
      <alignment horizontal="left" vertical="center" wrapText="1"/>
    </xf>
    <xf numFmtId="0" fontId="17" fillId="0" borderId="38" xfId="0" applyFont="1" applyBorder="1" applyAlignment="1">
      <alignment horizontal="left" vertical="center" wrapText="1"/>
    </xf>
    <xf numFmtId="0" fontId="17" fillId="0" borderId="41" xfId="0" applyFont="1" applyBorder="1" applyAlignment="1">
      <alignment horizontal="left" vertical="center" wrapText="1"/>
    </xf>
    <xf numFmtId="0" fontId="17" fillId="0" borderId="39" xfId="0" applyFont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108856</xdr:colOff>
      <xdr:row>36</xdr:row>
      <xdr:rowOff>217714</xdr:rowOff>
    </xdr:from>
    <xdr:to>
      <xdr:col>8</xdr:col>
      <xdr:colOff>406499</xdr:colOff>
      <xdr:row>57</xdr:row>
      <xdr:rowOff>122464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BAE1ECC-681D-35CE-4DAB-3DAAC3F02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7" y="8354785"/>
          <a:ext cx="10312501" cy="605517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22412</xdr:colOff>
      <xdr:row>2</xdr:row>
      <xdr:rowOff>89647</xdr:rowOff>
    </xdr:from>
    <xdr:to>
      <xdr:col>17</xdr:col>
      <xdr:colOff>889187</xdr:colOff>
      <xdr:row>20</xdr:row>
      <xdr:rowOff>193829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53E3D1-44A6-AC77-1787-25EB00B62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2294" y="582706"/>
          <a:ext cx="7758393" cy="454171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33131</xdr:colOff>
      <xdr:row>6</xdr:row>
      <xdr:rowOff>41412</xdr:rowOff>
    </xdr:from>
    <xdr:to>
      <xdr:col>14</xdr:col>
      <xdr:colOff>28435</xdr:colOff>
      <xdr:row>24</xdr:row>
      <xdr:rowOff>186977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A03C8E-488C-ACA2-B604-D5A4749DDA3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1761" y="1432890"/>
          <a:ext cx="5760000" cy="432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41412</xdr:colOff>
      <xdr:row>26</xdr:row>
      <xdr:rowOff>57978</xdr:rowOff>
    </xdr:from>
    <xdr:to>
      <xdr:col>14</xdr:col>
      <xdr:colOff>36716</xdr:colOff>
      <xdr:row>44</xdr:row>
      <xdr:rowOff>203543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FEE0708-385C-BD18-97A2-BE7227361B8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0042" y="6087717"/>
          <a:ext cx="5760000" cy="432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57980</xdr:colOff>
      <xdr:row>45</xdr:row>
      <xdr:rowOff>215347</xdr:rowOff>
    </xdr:from>
    <xdr:to>
      <xdr:col>14</xdr:col>
      <xdr:colOff>53284</xdr:colOff>
      <xdr:row>61</xdr:row>
      <xdr:rowOff>104738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227B3E0-DE6D-C092-52AA-AA606B0158C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6610" y="10651434"/>
          <a:ext cx="5760000" cy="360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edp.com.br/media/rwtpz2l3/ptdtpdn00061_v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E7" sqref="E7:F7"/>
    </sheetView>
  </sheetViews>
  <sheetFormatPr defaultColWidth="14.42578125" defaultRowHeight="15" customHeight="1"/>
  <cols>
    <col min="1" max="1" width="9.140625" customWidth="1"/>
    <col min="2" max="5" width="22.7109375" customWidth="1"/>
    <col min="6" max="6" width="25.7109375" customWidth="1"/>
    <col min="7" max="7" width="22.7109375" customWidth="1"/>
    <col min="8" max="9" width="9.140625" customWidth="1"/>
    <col min="10" max="26" width="8.7109375" customWidth="1"/>
  </cols>
  <sheetData>
    <row r="1" spans="1:26" ht="30" customHeight="1">
      <c r="A1" s="1"/>
      <c r="B1" s="85" t="s">
        <v>0</v>
      </c>
      <c r="C1" s="86"/>
      <c r="D1" s="86"/>
      <c r="E1" s="86"/>
      <c r="F1" s="86"/>
      <c r="G1" s="8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88" t="s">
        <v>1</v>
      </c>
      <c r="C2" s="86"/>
      <c r="D2" s="86"/>
      <c r="E2" s="86"/>
      <c r="F2" s="86"/>
      <c r="G2" s="8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89" t="s">
        <v>2</v>
      </c>
      <c r="C4" s="90"/>
      <c r="D4" s="83"/>
      <c r="E4" s="89" t="s">
        <v>3</v>
      </c>
      <c r="F4" s="90"/>
      <c r="G4" s="8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82" t="s">
        <v>4</v>
      </c>
      <c r="C5" s="83"/>
      <c r="D5" s="3" t="s">
        <v>5</v>
      </c>
      <c r="E5" s="82" t="s">
        <v>4</v>
      </c>
      <c r="F5" s="83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82" t="s">
        <v>6</v>
      </c>
      <c r="C6" s="83"/>
      <c r="D6" s="3" t="s">
        <v>7</v>
      </c>
      <c r="E6" s="84" t="s">
        <v>8</v>
      </c>
      <c r="F6" s="83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82" t="s">
        <v>10</v>
      </c>
      <c r="C7" s="83"/>
      <c r="D7" s="3" t="s">
        <v>11</v>
      </c>
      <c r="E7" s="82" t="s">
        <v>12</v>
      </c>
      <c r="F7" s="83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82" t="s">
        <v>14</v>
      </c>
      <c r="C8" s="83"/>
      <c r="D8" s="5" t="s">
        <v>11</v>
      </c>
      <c r="E8" s="82"/>
      <c r="F8" s="83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82" t="s">
        <v>15</v>
      </c>
      <c r="C9" s="83"/>
      <c r="D9" s="5" t="s">
        <v>16</v>
      </c>
      <c r="E9" s="82"/>
      <c r="F9" s="83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76" t="s">
        <v>17</v>
      </c>
      <c r="C10" s="77"/>
      <c r="D10" s="80" t="s">
        <v>18</v>
      </c>
      <c r="E10" s="82"/>
      <c r="F10" s="83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78"/>
      <c r="C11" s="79"/>
      <c r="D11" s="81"/>
      <c r="E11" s="82"/>
      <c r="F11" s="83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82"/>
      <c r="C12" s="83"/>
      <c r="D12" s="5"/>
      <c r="E12" s="82"/>
      <c r="F12" s="83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96"/>
      <c r="C13" s="97"/>
      <c r="D13" s="6"/>
      <c r="E13" s="96"/>
      <c r="F13" s="97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82"/>
      <c r="C14" s="83"/>
      <c r="D14" s="5"/>
      <c r="E14" s="82"/>
      <c r="F14" s="83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98" t="s">
        <v>19</v>
      </c>
      <c r="C17" s="99"/>
      <c r="D17" s="99"/>
      <c r="E17" s="99"/>
      <c r="F17" s="99"/>
      <c r="G17" s="7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00" t="s">
        <v>20</v>
      </c>
      <c r="C18" s="92"/>
      <c r="D18" s="92"/>
      <c r="E18" s="92"/>
      <c r="F18" s="92"/>
      <c r="G18" s="9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91" t="s">
        <v>21</v>
      </c>
      <c r="C19" s="92"/>
      <c r="D19" s="92"/>
      <c r="E19" s="92"/>
      <c r="F19" s="92"/>
      <c r="G19" s="9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91" t="s">
        <v>22</v>
      </c>
      <c r="C20" s="92"/>
      <c r="D20" s="92"/>
      <c r="E20" s="92"/>
      <c r="F20" s="92"/>
      <c r="G20" s="9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01" t="s">
        <v>23</v>
      </c>
      <c r="C21" s="92"/>
      <c r="D21" s="92"/>
      <c r="E21" s="92"/>
      <c r="F21" s="92"/>
      <c r="G21" s="9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91" t="s">
        <v>24</v>
      </c>
      <c r="C22" s="92"/>
      <c r="D22" s="92"/>
      <c r="E22" s="92"/>
      <c r="F22" s="92"/>
      <c r="G22" s="9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91"/>
      <c r="C23" s="92"/>
      <c r="D23" s="92"/>
      <c r="E23" s="92"/>
      <c r="F23" s="92"/>
      <c r="G23" s="9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94" t="s">
        <v>96</v>
      </c>
      <c r="C24" s="95"/>
      <c r="D24" s="95"/>
      <c r="E24" s="95"/>
      <c r="F24" s="95"/>
      <c r="G24" s="79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  <mergeCell ref="B1:G1"/>
    <mergeCell ref="B2:G2"/>
    <mergeCell ref="B4:D4"/>
    <mergeCell ref="E4:G4"/>
    <mergeCell ref="B5:C5"/>
    <mergeCell ref="E5:F5"/>
    <mergeCell ref="E6:F6"/>
    <mergeCell ref="B6:C6"/>
    <mergeCell ref="B7:C7"/>
    <mergeCell ref="B8:C8"/>
    <mergeCell ref="B9:C9"/>
    <mergeCell ref="B10:C11"/>
    <mergeCell ref="D10:D11"/>
    <mergeCell ref="E7:F7"/>
    <mergeCell ref="E8:F8"/>
    <mergeCell ref="E9:F9"/>
    <mergeCell ref="E10:F10"/>
    <mergeCell ref="E11:F11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="85" zoomScaleNormal="85" workbookViewId="0">
      <selection activeCell="C21" sqref="C21"/>
    </sheetView>
  </sheetViews>
  <sheetFormatPr defaultColWidth="14.42578125" defaultRowHeight="15" customHeight="1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10" t="s">
        <v>25</v>
      </c>
      <c r="C2" s="99"/>
      <c r="D2" s="99"/>
      <c r="E2" s="99"/>
      <c r="F2" s="99"/>
      <c r="G2" s="99"/>
      <c r="H2" s="99"/>
      <c r="I2" s="99"/>
      <c r="J2" s="99"/>
      <c r="K2" s="99"/>
      <c r="L2" s="7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78"/>
      <c r="C3" s="95"/>
      <c r="D3" s="95"/>
      <c r="E3" s="95"/>
      <c r="F3" s="95"/>
      <c r="G3" s="95"/>
      <c r="H3" s="95"/>
      <c r="I3" s="95"/>
      <c r="J3" s="95"/>
      <c r="K3" s="95"/>
      <c r="L3" s="7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11" t="s">
        <v>26</v>
      </c>
      <c r="C4" s="112" t="s">
        <v>27</v>
      </c>
      <c r="D4" s="83"/>
      <c r="E4" s="112" t="s">
        <v>28</v>
      </c>
      <c r="F4" s="90"/>
      <c r="G4" s="83"/>
      <c r="H4" s="113" t="s">
        <v>29</v>
      </c>
      <c r="I4" s="90"/>
      <c r="J4" s="83"/>
      <c r="K4" s="113" t="s">
        <v>30</v>
      </c>
      <c r="L4" s="8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81"/>
      <c r="C5" s="9" t="s">
        <v>31</v>
      </c>
      <c r="D5" s="10" t="s">
        <v>32</v>
      </c>
      <c r="E5" s="11" t="s">
        <v>33</v>
      </c>
      <c r="F5" s="9" t="s">
        <v>34</v>
      </c>
      <c r="G5" s="9" t="s">
        <v>35</v>
      </c>
      <c r="H5" s="11" t="s">
        <v>33</v>
      </c>
      <c r="I5" s="9" t="s">
        <v>34</v>
      </c>
      <c r="J5" s="9" t="s">
        <v>35</v>
      </c>
      <c r="K5" s="12" t="s">
        <v>36</v>
      </c>
      <c r="L5" s="12" t="s">
        <v>37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3" t="s">
        <v>38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39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3" t="s">
        <v>40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41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07" t="s">
        <v>42</v>
      </c>
      <c r="C8" s="109">
        <v>17.579999999999998</v>
      </c>
      <c r="D8" s="109">
        <v>23.9</v>
      </c>
      <c r="E8" s="105">
        <v>3</v>
      </c>
      <c r="F8" s="105">
        <v>100</v>
      </c>
      <c r="G8" s="103">
        <v>300</v>
      </c>
      <c r="H8" s="103">
        <v>4</v>
      </c>
      <c r="I8" s="105" t="s">
        <v>43</v>
      </c>
      <c r="J8" s="105">
        <v>200</v>
      </c>
      <c r="K8" s="105"/>
      <c r="L8" s="10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08"/>
      <c r="C9" s="106"/>
      <c r="D9" s="106"/>
      <c r="E9" s="106"/>
      <c r="F9" s="106"/>
      <c r="G9" s="104"/>
      <c r="H9" s="104"/>
      <c r="I9" s="106"/>
      <c r="J9" s="106"/>
      <c r="K9" s="106"/>
      <c r="L9" s="10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2" t="s">
        <v>44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3" t="s">
        <v>45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3" t="s">
        <v>46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3" t="s">
        <v>47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3" t="s">
        <v>48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3" t="s">
        <v>49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50</v>
      </c>
      <c r="J15" s="24">
        <v>2100</v>
      </c>
      <c r="K15" s="24" t="s">
        <v>51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3" t="s">
        <v>52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2</v>
      </c>
      <c r="I16" s="24">
        <v>600</v>
      </c>
      <c r="J16" s="24">
        <v>1200</v>
      </c>
      <c r="K16" s="24" t="s">
        <v>53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3" t="s">
        <v>54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3" t="s">
        <v>55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56</v>
      </c>
      <c r="J18" s="24">
        <v>1900</v>
      </c>
      <c r="K18" s="24" t="s">
        <v>57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3" t="s">
        <v>58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43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59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43</v>
      </c>
      <c r="J20" s="15">
        <v>2000</v>
      </c>
      <c r="K20" s="24" t="s">
        <v>57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60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32</v>
      </c>
      <c r="I21" s="28">
        <f t="shared" si="0"/>
        <v>3600</v>
      </c>
      <c r="J21" s="28">
        <f t="shared" si="0"/>
        <v>13600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17"/>
      <c r="K22" s="99"/>
      <c r="L22" s="9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02" t="s">
        <v>61</v>
      </c>
      <c r="C23" s="92"/>
      <c r="D23" s="92"/>
      <c r="E23" s="92"/>
      <c r="F23" s="9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 t="s">
        <v>62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 t="s">
        <v>63</v>
      </c>
      <c r="C25" s="29"/>
      <c r="D25" s="29"/>
      <c r="E25" s="1"/>
      <c r="F25" s="1"/>
      <c r="G25" s="1"/>
      <c r="H25" s="1"/>
      <c r="J25" s="118"/>
      <c r="K25" s="92"/>
      <c r="L25" s="9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02" t="s">
        <v>64</v>
      </c>
      <c r="C26" s="92"/>
      <c r="D26" s="92"/>
      <c r="E26" s="92"/>
      <c r="F26" s="92"/>
      <c r="G26" s="1"/>
      <c r="H26" s="1"/>
      <c r="I26" s="1"/>
      <c r="J26" s="115"/>
      <c r="K26" s="92"/>
      <c r="L26" s="92"/>
      <c r="M26" s="11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15"/>
      <c r="K27" s="92"/>
      <c r="L27" s="92"/>
      <c r="M27" s="9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15"/>
      <c r="K28" s="92"/>
      <c r="L28" s="92"/>
      <c r="M28" s="119"/>
      <c r="N28" s="92"/>
      <c r="O28" s="9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15"/>
      <c r="K29" s="92"/>
      <c r="L29" s="92"/>
      <c r="M29" s="92"/>
      <c r="N29" s="92"/>
      <c r="O29" s="9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15"/>
      <c r="K30" s="92"/>
      <c r="L30" s="92"/>
      <c r="M30" s="11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15"/>
      <c r="K31" s="92"/>
      <c r="L31" s="92"/>
      <c r="M31" s="9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16"/>
      <c r="K32" s="92"/>
      <c r="L32" s="9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92"/>
      <c r="K33" s="92"/>
      <c r="L33" s="9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92"/>
      <c r="K34" s="92"/>
      <c r="L34" s="9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  <mergeCell ref="B2:L3"/>
    <mergeCell ref="B4:B5"/>
    <mergeCell ref="C4:D4"/>
    <mergeCell ref="E4:G4"/>
    <mergeCell ref="H4:J4"/>
    <mergeCell ref="K4:L4"/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5"/>
  <sheetViews>
    <sheetView showGridLines="0" zoomScale="85" zoomScaleNormal="85" workbookViewId="0">
      <selection activeCell="Q26" sqref="Q26:Q28"/>
    </sheetView>
  </sheetViews>
  <sheetFormatPr defaultColWidth="14.42578125" defaultRowHeight="15" customHeight="1"/>
  <cols>
    <col min="1" max="1" width="9.140625" customWidth="1"/>
    <col min="2" max="2" width="15.7109375" customWidth="1"/>
    <col min="3" max="3" width="65.7109375" customWidth="1"/>
    <col min="4" max="8" width="15.7109375" customWidth="1"/>
    <col min="9" max="12" width="18.28515625" customWidth="1"/>
    <col min="13" max="17" width="15.7109375" customWidth="1"/>
    <col min="18" max="27" width="8.7109375" customWidth="1"/>
  </cols>
  <sheetData>
    <row r="1" spans="1:27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9.5" customHeight="1">
      <c r="A3" s="1"/>
      <c r="B3" s="126" t="s">
        <v>65</v>
      </c>
      <c r="C3" s="127" t="s">
        <v>66</v>
      </c>
      <c r="D3" s="129" t="s">
        <v>67</v>
      </c>
      <c r="E3" s="130"/>
      <c r="F3" s="129" t="s">
        <v>68</v>
      </c>
      <c r="G3" s="130"/>
      <c r="H3" s="35" t="s">
        <v>30</v>
      </c>
      <c r="I3" s="30" t="s">
        <v>69</v>
      </c>
      <c r="J3" s="27" t="s">
        <v>70</v>
      </c>
      <c r="K3" s="27" t="s">
        <v>71</v>
      </c>
      <c r="L3" s="69" t="s">
        <v>230</v>
      </c>
      <c r="M3" s="69" t="s">
        <v>228</v>
      </c>
      <c r="N3" s="69" t="s">
        <v>231</v>
      </c>
      <c r="O3" s="123" t="s">
        <v>232</v>
      </c>
      <c r="P3" s="124"/>
      <c r="Q3" s="125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>
      <c r="A4" s="1"/>
      <c r="B4" s="81"/>
      <c r="C4" s="128"/>
      <c r="D4" s="35" t="s">
        <v>72</v>
      </c>
      <c r="E4" s="35" t="s">
        <v>73</v>
      </c>
      <c r="F4" s="35" t="s">
        <v>72</v>
      </c>
      <c r="G4" s="35" t="s">
        <v>74</v>
      </c>
      <c r="H4" s="35" t="s">
        <v>75</v>
      </c>
      <c r="I4" s="30" t="s">
        <v>75</v>
      </c>
      <c r="J4" s="27" t="s">
        <v>76</v>
      </c>
      <c r="K4" s="27" t="s">
        <v>77</v>
      </c>
      <c r="L4" s="69" t="s">
        <v>114</v>
      </c>
      <c r="M4" s="69" t="s">
        <v>229</v>
      </c>
      <c r="N4" s="69" t="s">
        <v>77</v>
      </c>
      <c r="O4" s="69" t="s">
        <v>233</v>
      </c>
      <c r="P4" s="69" t="s">
        <v>234</v>
      </c>
      <c r="Q4" s="69" t="s">
        <v>235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9.5" customHeight="1">
      <c r="A5" s="1"/>
      <c r="B5" s="15">
        <v>1</v>
      </c>
      <c r="C5" s="31" t="s">
        <v>78</v>
      </c>
      <c r="D5" s="36">
        <v>8</v>
      </c>
      <c r="E5" s="36">
        <v>2</v>
      </c>
      <c r="F5" s="36"/>
      <c r="G5" s="36"/>
      <c r="H5" s="36"/>
      <c r="I5" s="18">
        <f t="shared" ref="I5:I21" si="0">(D5*100+E5*200)+(F5*100+G5*600)+H5</f>
        <v>1200</v>
      </c>
      <c r="J5" s="15">
        <v>127</v>
      </c>
      <c r="K5" s="14">
        <f t="shared" ref="K5:K25" si="1">I5/J5</f>
        <v>9.4488188976377945</v>
      </c>
      <c r="L5" s="14">
        <v>1</v>
      </c>
      <c r="M5" s="14">
        <v>2.5</v>
      </c>
      <c r="N5" s="14"/>
      <c r="O5" s="14"/>
      <c r="P5" s="14"/>
      <c r="Q5" s="14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9.5" customHeight="1">
      <c r="A6" s="1"/>
      <c r="B6" s="15">
        <v>2</v>
      </c>
      <c r="C6" s="31" t="s">
        <v>79</v>
      </c>
      <c r="D6" s="36">
        <v>13</v>
      </c>
      <c r="E6" s="36">
        <v>2</v>
      </c>
      <c r="F6" s="36"/>
      <c r="G6" s="36"/>
      <c r="H6" s="36"/>
      <c r="I6" s="18">
        <f t="shared" si="0"/>
        <v>1700</v>
      </c>
      <c r="J6" s="15">
        <v>127</v>
      </c>
      <c r="K6" s="14">
        <f t="shared" si="1"/>
        <v>13.385826771653543</v>
      </c>
      <c r="L6" s="14">
        <v>1</v>
      </c>
      <c r="M6" s="14">
        <v>4</v>
      </c>
      <c r="N6" s="14"/>
      <c r="O6" s="14"/>
      <c r="P6" s="14"/>
      <c r="Q6" s="14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9.5" customHeight="1">
      <c r="A7" s="1"/>
      <c r="B7" s="15">
        <v>3</v>
      </c>
      <c r="C7" s="31" t="s">
        <v>80</v>
      </c>
      <c r="D7" s="36"/>
      <c r="E7" s="36"/>
      <c r="F7" s="36">
        <v>3</v>
      </c>
      <c r="G7" s="36">
        <v>3</v>
      </c>
      <c r="H7" s="36"/>
      <c r="I7" s="18">
        <f t="shared" si="0"/>
        <v>2100</v>
      </c>
      <c r="J7" s="15">
        <v>127</v>
      </c>
      <c r="K7" s="14">
        <f t="shared" si="1"/>
        <v>16.535433070866141</v>
      </c>
      <c r="L7" s="14">
        <v>0.8</v>
      </c>
      <c r="M7" s="14">
        <v>4</v>
      </c>
      <c r="N7" s="14"/>
      <c r="O7" s="14"/>
      <c r="P7" s="14"/>
      <c r="Q7" s="14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9.5" customHeight="1">
      <c r="A8" s="1"/>
      <c r="B8" s="15">
        <v>4</v>
      </c>
      <c r="C8" s="31" t="s">
        <v>81</v>
      </c>
      <c r="D8" s="36"/>
      <c r="E8" s="36"/>
      <c r="F8" s="36">
        <v>1</v>
      </c>
      <c r="G8" s="36">
        <v>3</v>
      </c>
      <c r="H8" s="36"/>
      <c r="I8" s="18">
        <f t="shared" si="0"/>
        <v>1900</v>
      </c>
      <c r="J8" s="15">
        <v>127</v>
      </c>
      <c r="K8" s="14">
        <f t="shared" si="1"/>
        <v>14.960629921259843</v>
      </c>
      <c r="L8" s="14">
        <v>0.8</v>
      </c>
      <c r="M8" s="14">
        <v>4</v>
      </c>
      <c r="N8" s="14"/>
      <c r="O8" s="14"/>
      <c r="P8" s="14"/>
      <c r="Q8" s="14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9.5" customHeight="1">
      <c r="A9" s="1"/>
      <c r="B9" s="15">
        <v>5</v>
      </c>
      <c r="C9" s="31" t="s">
        <v>82</v>
      </c>
      <c r="D9" s="36"/>
      <c r="E9" s="36"/>
      <c r="F9" s="36">
        <v>1</v>
      </c>
      <c r="G9" s="36">
        <v>3</v>
      </c>
      <c r="H9" s="36"/>
      <c r="I9" s="18">
        <f t="shared" si="0"/>
        <v>1900</v>
      </c>
      <c r="J9" s="15">
        <v>127</v>
      </c>
      <c r="K9" s="14">
        <f t="shared" si="1"/>
        <v>14.960629921259843</v>
      </c>
      <c r="L9" s="14">
        <v>0.8</v>
      </c>
      <c r="M9" s="14">
        <v>4</v>
      </c>
      <c r="N9" s="14"/>
      <c r="O9" s="14"/>
      <c r="P9" s="14"/>
      <c r="Q9" s="14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9.5" customHeight="1">
      <c r="A10" s="1"/>
      <c r="B10" s="15">
        <v>6</v>
      </c>
      <c r="C10" s="31" t="s">
        <v>83</v>
      </c>
      <c r="D10" s="36"/>
      <c r="E10" s="36"/>
      <c r="F10" s="36">
        <v>1</v>
      </c>
      <c r="G10" s="36">
        <v>4</v>
      </c>
      <c r="H10" s="36"/>
      <c r="I10" s="18">
        <f t="shared" si="0"/>
        <v>2500</v>
      </c>
      <c r="J10" s="15">
        <v>127</v>
      </c>
      <c r="K10" s="14">
        <f t="shared" si="1"/>
        <v>19.685039370078741</v>
      </c>
      <c r="L10" s="14">
        <v>0.8</v>
      </c>
      <c r="M10" s="14">
        <v>6</v>
      </c>
      <c r="N10" s="14"/>
      <c r="O10" s="14"/>
      <c r="P10" s="14"/>
      <c r="Q10" s="14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9.5" customHeight="1">
      <c r="A11" s="1"/>
      <c r="B11" s="15">
        <v>7</v>
      </c>
      <c r="C11" s="31" t="s">
        <v>84</v>
      </c>
      <c r="D11" s="36"/>
      <c r="E11" s="36"/>
      <c r="F11" s="36">
        <v>2</v>
      </c>
      <c r="G11" s="36">
        <v>3</v>
      </c>
      <c r="H11" s="36"/>
      <c r="I11" s="18">
        <f>(D11*100+E11*200)+(F11*100+G11*600)+H11</f>
        <v>2000</v>
      </c>
      <c r="J11" s="15">
        <v>127</v>
      </c>
      <c r="K11" s="14">
        <f t="shared" si="1"/>
        <v>15.748031496062993</v>
      </c>
      <c r="L11" s="14">
        <v>0.8</v>
      </c>
      <c r="M11" s="14">
        <v>4</v>
      </c>
      <c r="N11" s="14"/>
      <c r="O11" s="14"/>
      <c r="P11" s="14"/>
      <c r="Q11" s="14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9.5" customHeight="1">
      <c r="A12" s="1"/>
      <c r="B12" s="15">
        <v>8</v>
      </c>
      <c r="C12" s="31" t="s">
        <v>85</v>
      </c>
      <c r="D12" s="36"/>
      <c r="E12" s="36"/>
      <c r="F12" s="36">
        <v>2</v>
      </c>
      <c r="G12" s="36">
        <v>3</v>
      </c>
      <c r="H12" s="36"/>
      <c r="I12" s="18">
        <f t="shared" si="0"/>
        <v>2000</v>
      </c>
      <c r="J12" s="15">
        <v>127</v>
      </c>
      <c r="K12" s="14">
        <f t="shared" si="1"/>
        <v>15.748031496062993</v>
      </c>
      <c r="L12" s="14">
        <v>0.8</v>
      </c>
      <c r="M12" s="14">
        <v>4</v>
      </c>
      <c r="N12" s="14"/>
      <c r="O12" s="14"/>
      <c r="P12" s="14"/>
      <c r="Q12" s="14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9.5" customHeight="1">
      <c r="A13" s="1"/>
      <c r="B13" s="15">
        <v>9</v>
      </c>
      <c r="C13" s="31" t="s">
        <v>86</v>
      </c>
      <c r="D13" s="36"/>
      <c r="E13" s="36"/>
      <c r="F13" s="36"/>
      <c r="G13" s="36">
        <v>3</v>
      </c>
      <c r="H13" s="36"/>
      <c r="I13" s="18">
        <f t="shared" si="0"/>
        <v>1800</v>
      </c>
      <c r="J13" s="15">
        <v>127</v>
      </c>
      <c r="K13" s="14">
        <f t="shared" si="1"/>
        <v>14.173228346456693</v>
      </c>
      <c r="L13" s="14">
        <v>0.8</v>
      </c>
      <c r="M13" s="14">
        <v>4</v>
      </c>
      <c r="N13" s="14"/>
      <c r="O13" s="14"/>
      <c r="P13" s="14"/>
      <c r="Q13" s="14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9.5" customHeight="1">
      <c r="A14" s="1"/>
      <c r="B14" s="15">
        <v>10</v>
      </c>
      <c r="C14" s="31" t="s">
        <v>87</v>
      </c>
      <c r="D14" s="36"/>
      <c r="E14" s="36"/>
      <c r="F14" s="36"/>
      <c r="G14" s="36"/>
      <c r="H14" s="36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4">
        <v>1</v>
      </c>
      <c r="M14" s="14">
        <v>10</v>
      </c>
      <c r="N14" s="14"/>
      <c r="O14" s="14"/>
      <c r="P14" s="14"/>
      <c r="Q14" s="14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9.5" customHeight="1">
      <c r="A15" s="1"/>
      <c r="B15" s="15">
        <v>11</v>
      </c>
      <c r="C15" s="31" t="s">
        <v>88</v>
      </c>
      <c r="D15" s="36"/>
      <c r="E15" s="36"/>
      <c r="F15" s="36"/>
      <c r="G15" s="36"/>
      <c r="H15" s="36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4">
        <v>1</v>
      </c>
      <c r="M15" s="14">
        <v>10</v>
      </c>
      <c r="N15" s="14"/>
      <c r="O15" s="14"/>
      <c r="P15" s="14"/>
      <c r="Q15" s="14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9.5" customHeight="1">
      <c r="A16" s="1"/>
      <c r="B16" s="15">
        <v>12</v>
      </c>
      <c r="C16" s="31" t="s">
        <v>89</v>
      </c>
      <c r="D16" s="36"/>
      <c r="E16" s="36"/>
      <c r="F16" s="36"/>
      <c r="G16" s="36"/>
      <c r="H16" s="36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4">
        <v>0.8</v>
      </c>
      <c r="M16" s="14">
        <v>2.5</v>
      </c>
      <c r="N16" s="14"/>
      <c r="O16" s="14"/>
      <c r="P16" s="14"/>
      <c r="Q16" s="14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9.5" customHeight="1">
      <c r="A17" s="1"/>
      <c r="B17" s="15">
        <v>13</v>
      </c>
      <c r="C17" s="31" t="s">
        <v>90</v>
      </c>
      <c r="D17" s="36"/>
      <c r="E17" s="36"/>
      <c r="F17" s="36"/>
      <c r="G17" s="36"/>
      <c r="H17" s="36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4">
        <v>0.8</v>
      </c>
      <c r="M17" s="14">
        <v>2.5</v>
      </c>
      <c r="N17" s="14"/>
      <c r="O17" s="14"/>
      <c r="P17" s="14"/>
      <c r="Q17" s="14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9.5" customHeight="1">
      <c r="A18" s="1"/>
      <c r="B18" s="15">
        <v>14</v>
      </c>
      <c r="C18" s="31" t="s">
        <v>91</v>
      </c>
      <c r="D18" s="36"/>
      <c r="E18" s="36"/>
      <c r="F18" s="36"/>
      <c r="G18" s="36"/>
      <c r="H18" s="36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4">
        <v>0.8</v>
      </c>
      <c r="M18" s="14">
        <v>2.5</v>
      </c>
      <c r="N18" s="14"/>
      <c r="O18" s="14"/>
      <c r="P18" s="14"/>
      <c r="Q18" s="14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9.5" customHeight="1">
      <c r="A19" s="1"/>
      <c r="B19" s="15">
        <v>15</v>
      </c>
      <c r="C19" s="31" t="s">
        <v>92</v>
      </c>
      <c r="D19" s="36"/>
      <c r="E19" s="36"/>
      <c r="F19" s="36"/>
      <c r="G19" s="36"/>
      <c r="H19" s="36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4">
        <v>0.8</v>
      </c>
      <c r="M19" s="14">
        <v>2.5</v>
      </c>
      <c r="N19" s="14"/>
      <c r="O19" s="14"/>
      <c r="P19" s="14"/>
      <c r="Q19" s="14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9.5" customHeight="1">
      <c r="A20" s="1"/>
      <c r="B20" s="15">
        <v>16</v>
      </c>
      <c r="C20" s="31" t="s">
        <v>93</v>
      </c>
      <c r="D20" s="36"/>
      <c r="E20" s="36"/>
      <c r="F20" s="36"/>
      <c r="G20" s="36"/>
      <c r="H20" s="40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4">
        <v>0.92</v>
      </c>
      <c r="M20" s="14">
        <v>2.5</v>
      </c>
      <c r="N20" s="14"/>
      <c r="O20" s="14"/>
      <c r="P20" s="14"/>
      <c r="Q20" s="14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9.5" customHeight="1">
      <c r="A21" s="1"/>
      <c r="B21" s="15">
        <v>17</v>
      </c>
      <c r="C21" s="31" t="s">
        <v>94</v>
      </c>
      <c r="D21" s="36"/>
      <c r="E21" s="36"/>
      <c r="F21" s="36"/>
      <c r="G21" s="36"/>
      <c r="H21" s="40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4">
        <v>0.8</v>
      </c>
      <c r="M21" s="14">
        <v>2.5</v>
      </c>
      <c r="N21" s="14"/>
      <c r="O21" s="14"/>
      <c r="P21" s="14"/>
      <c r="Q21" s="14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9.5" customHeight="1">
      <c r="A22" s="1"/>
      <c r="B22" s="15">
        <v>18</v>
      </c>
      <c r="C22" s="32" t="s">
        <v>95</v>
      </c>
      <c r="D22" s="36"/>
      <c r="E22" s="36"/>
      <c r="F22" s="36"/>
      <c r="G22" s="36">
        <v>1</v>
      </c>
      <c r="H22" s="40"/>
      <c r="I22" s="33">
        <v>600</v>
      </c>
      <c r="J22" s="15">
        <v>127</v>
      </c>
      <c r="K22" s="14">
        <f t="shared" si="1"/>
        <v>4.7244094488188972</v>
      </c>
      <c r="L22" s="14">
        <v>0.8</v>
      </c>
      <c r="M22" s="14">
        <v>2.5</v>
      </c>
      <c r="N22" s="14"/>
      <c r="O22" s="14"/>
      <c r="P22" s="14"/>
      <c r="Q22" s="14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9.5" customHeight="1">
      <c r="A23" s="1"/>
      <c r="B23" s="15">
        <v>19</v>
      </c>
      <c r="C23" s="32" t="s">
        <v>95</v>
      </c>
      <c r="D23" s="36"/>
      <c r="E23" s="36"/>
      <c r="F23" s="36"/>
      <c r="G23" s="36">
        <v>1</v>
      </c>
      <c r="H23" s="40"/>
      <c r="I23" s="33">
        <v>600</v>
      </c>
      <c r="J23" s="15">
        <v>127</v>
      </c>
      <c r="K23" s="14">
        <f>I23/J23</f>
        <v>4.7244094488188972</v>
      </c>
      <c r="L23" s="14">
        <v>0.8</v>
      </c>
      <c r="M23" s="14">
        <v>2.5</v>
      </c>
      <c r="N23" s="14"/>
      <c r="O23" s="14"/>
      <c r="P23" s="14"/>
      <c r="Q23" s="14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9.5" customHeight="1">
      <c r="A24" s="1"/>
      <c r="B24" s="15">
        <v>20</v>
      </c>
      <c r="C24" s="32" t="s">
        <v>95</v>
      </c>
      <c r="D24" s="36"/>
      <c r="E24" s="36"/>
      <c r="F24" s="36"/>
      <c r="G24" s="36">
        <v>1</v>
      </c>
      <c r="H24" s="40"/>
      <c r="I24" s="33">
        <v>600</v>
      </c>
      <c r="J24" s="15">
        <v>127</v>
      </c>
      <c r="K24" s="14">
        <f t="shared" si="1"/>
        <v>4.7244094488188972</v>
      </c>
      <c r="L24" s="14">
        <v>0.8</v>
      </c>
      <c r="M24" s="14">
        <v>2.5</v>
      </c>
      <c r="N24" s="14"/>
      <c r="O24" s="14"/>
      <c r="P24" s="14"/>
      <c r="Q24" s="14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9.5" customHeight="1">
      <c r="A25" s="1"/>
      <c r="B25" s="65">
        <v>21</v>
      </c>
      <c r="C25" s="66" t="s">
        <v>95</v>
      </c>
      <c r="D25" s="74"/>
      <c r="E25" s="74"/>
      <c r="F25" s="74"/>
      <c r="G25" s="74">
        <v>1</v>
      </c>
      <c r="H25" s="75"/>
      <c r="I25" s="67">
        <v>600</v>
      </c>
      <c r="J25" s="65">
        <v>127</v>
      </c>
      <c r="K25" s="68">
        <f t="shared" si="1"/>
        <v>4.7244094488188972</v>
      </c>
      <c r="L25" s="68">
        <v>0.8</v>
      </c>
      <c r="M25" s="68">
        <v>2.5</v>
      </c>
      <c r="N25" s="68"/>
      <c r="O25" s="68"/>
      <c r="P25" s="68"/>
      <c r="Q25" s="68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9.5" customHeight="1">
      <c r="A26" s="1"/>
      <c r="B26" s="132">
        <v>22</v>
      </c>
      <c r="C26" s="132" t="s">
        <v>118</v>
      </c>
      <c r="D26" s="133"/>
      <c r="E26" s="133"/>
      <c r="F26" s="133"/>
      <c r="G26" s="133"/>
      <c r="H26" s="133"/>
      <c r="I26" s="132">
        <f>SUM(I5:I25)</f>
        <v>38685</v>
      </c>
      <c r="J26" s="132">
        <v>380</v>
      </c>
      <c r="K26" s="131">
        <f>SUM(K5:K25)</f>
        <v>242.07927702219044</v>
      </c>
      <c r="L26" s="131">
        <v>0.8</v>
      </c>
      <c r="M26" s="46" t="s">
        <v>299</v>
      </c>
      <c r="N26" s="46"/>
      <c r="O26" s="120"/>
      <c r="P26" s="120"/>
      <c r="Q26" s="120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9.5" customHeight="1">
      <c r="A27" s="1"/>
      <c r="B27" s="132"/>
      <c r="C27" s="132"/>
      <c r="D27" s="133"/>
      <c r="E27" s="133"/>
      <c r="F27" s="133"/>
      <c r="G27" s="133"/>
      <c r="H27" s="133"/>
      <c r="I27" s="132"/>
      <c r="J27" s="132"/>
      <c r="K27" s="131"/>
      <c r="L27" s="131"/>
      <c r="M27" s="46" t="s">
        <v>300</v>
      </c>
      <c r="N27" s="46"/>
      <c r="O27" s="121"/>
      <c r="P27" s="121"/>
      <c r="Q27" s="12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9.5" customHeight="1">
      <c r="A28" s="1"/>
      <c r="B28" s="132"/>
      <c r="C28" s="132"/>
      <c r="D28" s="133"/>
      <c r="E28" s="133"/>
      <c r="F28" s="133"/>
      <c r="G28" s="133"/>
      <c r="H28" s="133"/>
      <c r="I28" s="132"/>
      <c r="J28" s="132"/>
      <c r="K28" s="131"/>
      <c r="L28" s="131"/>
      <c r="M28" s="46" t="s">
        <v>301</v>
      </c>
      <c r="N28" s="46"/>
      <c r="O28" s="122"/>
      <c r="P28" s="122"/>
      <c r="Q28" s="122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</sheetData>
  <mergeCells count="15">
    <mergeCell ref="O26:O28"/>
    <mergeCell ref="P26:P28"/>
    <mergeCell ref="Q26:Q28"/>
    <mergeCell ref="O3:Q3"/>
    <mergeCell ref="B3:B4"/>
    <mergeCell ref="C3:C4"/>
    <mergeCell ref="D3:E3"/>
    <mergeCell ref="F3:G3"/>
    <mergeCell ref="L26:L28"/>
    <mergeCell ref="K26:K28"/>
    <mergeCell ref="J26:J28"/>
    <mergeCell ref="I26:I28"/>
    <mergeCell ref="D26:H28"/>
    <mergeCell ref="C26:C28"/>
    <mergeCell ref="B26:B28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9B52-4959-44EC-8CDD-E150AEF41805}">
  <dimension ref="B4:D26"/>
  <sheetViews>
    <sheetView showGridLines="0" topLeftCell="A2" workbookViewId="0">
      <selection activeCell="C34" sqref="C34"/>
    </sheetView>
  </sheetViews>
  <sheetFormatPr defaultRowHeight="15.75"/>
  <cols>
    <col min="1" max="1" width="9.140625" style="34"/>
    <col min="2" max="2" width="15.7109375" style="34" customWidth="1"/>
    <col min="3" max="3" width="70.7109375" style="34" customWidth="1"/>
    <col min="4" max="4" width="30.7109375" style="34" customWidth="1"/>
    <col min="5" max="16384" width="9.140625" style="34"/>
  </cols>
  <sheetData>
    <row r="4" spans="2:4">
      <c r="B4" s="129" t="s">
        <v>65</v>
      </c>
      <c r="C4" s="129" t="s">
        <v>66</v>
      </c>
      <c r="D4" s="134" t="s">
        <v>97</v>
      </c>
    </row>
    <row r="5" spans="2:4">
      <c r="B5" s="130"/>
      <c r="C5" s="130"/>
      <c r="D5" s="135"/>
    </row>
    <row r="6" spans="2:4">
      <c r="B6" s="36">
        <v>1</v>
      </c>
      <c r="C6" s="36" t="s">
        <v>78</v>
      </c>
      <c r="D6" s="37">
        <v>1.5</v>
      </c>
    </row>
    <row r="7" spans="2:4">
      <c r="B7" s="36">
        <v>2</v>
      </c>
      <c r="C7" s="36" t="s">
        <v>79</v>
      </c>
      <c r="D7" s="37">
        <v>1.5</v>
      </c>
    </row>
    <row r="8" spans="2:4">
      <c r="B8" s="36">
        <v>3</v>
      </c>
      <c r="C8" s="37" t="s">
        <v>98</v>
      </c>
      <c r="D8" s="37">
        <v>2.5</v>
      </c>
    </row>
    <row r="9" spans="2:4">
      <c r="B9" s="36">
        <v>4</v>
      </c>
      <c r="C9" s="37" t="s">
        <v>99</v>
      </c>
      <c r="D9" s="37">
        <v>2.5</v>
      </c>
    </row>
    <row r="10" spans="2:4">
      <c r="B10" s="36">
        <v>5</v>
      </c>
      <c r="C10" s="37" t="s">
        <v>100</v>
      </c>
      <c r="D10" s="37">
        <v>2.5</v>
      </c>
    </row>
    <row r="11" spans="2:4">
      <c r="B11" s="36">
        <v>6</v>
      </c>
      <c r="C11" s="37" t="s">
        <v>101</v>
      </c>
      <c r="D11" s="37">
        <v>2.5</v>
      </c>
    </row>
    <row r="12" spans="2:4">
      <c r="B12" s="36">
        <v>7</v>
      </c>
      <c r="C12" s="37" t="s">
        <v>102</v>
      </c>
      <c r="D12" s="37">
        <v>2.5</v>
      </c>
    </row>
    <row r="13" spans="2:4">
      <c r="B13" s="36">
        <v>8</v>
      </c>
      <c r="C13" s="37" t="s">
        <v>103</v>
      </c>
      <c r="D13" s="37">
        <v>2.5</v>
      </c>
    </row>
    <row r="14" spans="2:4">
      <c r="B14" s="36">
        <v>9</v>
      </c>
      <c r="C14" s="37" t="s">
        <v>104</v>
      </c>
      <c r="D14" s="37">
        <v>2.5</v>
      </c>
    </row>
    <row r="15" spans="2:4">
      <c r="B15" s="36">
        <v>10</v>
      </c>
      <c r="C15" s="37" t="s">
        <v>105</v>
      </c>
      <c r="D15" s="37">
        <v>2.5</v>
      </c>
    </row>
    <row r="16" spans="2:4">
      <c r="B16" s="36">
        <v>11</v>
      </c>
      <c r="C16" s="37" t="s">
        <v>106</v>
      </c>
      <c r="D16" s="37">
        <v>2.5</v>
      </c>
    </row>
    <row r="17" spans="2:4">
      <c r="B17" s="36">
        <v>12</v>
      </c>
      <c r="C17" s="37" t="s">
        <v>107</v>
      </c>
      <c r="D17" s="37">
        <v>2.5</v>
      </c>
    </row>
    <row r="18" spans="2:4">
      <c r="B18" s="36">
        <v>13</v>
      </c>
      <c r="C18" s="37" t="s">
        <v>108</v>
      </c>
      <c r="D18" s="37">
        <v>2.5</v>
      </c>
    </row>
    <row r="19" spans="2:4">
      <c r="B19" s="36">
        <v>14</v>
      </c>
      <c r="C19" s="37" t="s">
        <v>109</v>
      </c>
      <c r="D19" s="37">
        <v>2.5</v>
      </c>
    </row>
    <row r="20" spans="2:4">
      <c r="B20" s="36">
        <v>15</v>
      </c>
      <c r="C20" s="37" t="s">
        <v>110</v>
      </c>
      <c r="D20" s="37">
        <v>2.5</v>
      </c>
    </row>
    <row r="21" spans="2:4">
      <c r="B21" s="36">
        <v>16</v>
      </c>
      <c r="C21" s="37" t="s">
        <v>111</v>
      </c>
      <c r="D21" s="37">
        <v>2.5</v>
      </c>
    </row>
    <row r="22" spans="2:4">
      <c r="B22" s="36">
        <v>17</v>
      </c>
      <c r="C22" s="37" t="s">
        <v>112</v>
      </c>
      <c r="D22" s="37">
        <v>2.5</v>
      </c>
    </row>
    <row r="23" spans="2:4">
      <c r="B23" s="36">
        <v>18</v>
      </c>
      <c r="C23" s="36" t="s">
        <v>95</v>
      </c>
      <c r="D23" s="37">
        <v>2.5</v>
      </c>
    </row>
    <row r="24" spans="2:4">
      <c r="B24" s="36">
        <v>19</v>
      </c>
      <c r="C24" s="36" t="s">
        <v>95</v>
      </c>
      <c r="D24" s="37">
        <v>2.5</v>
      </c>
    </row>
    <row r="25" spans="2:4">
      <c r="B25" s="36">
        <v>20</v>
      </c>
      <c r="C25" s="36" t="s">
        <v>95</v>
      </c>
      <c r="D25" s="37">
        <v>2.5</v>
      </c>
    </row>
    <row r="26" spans="2:4">
      <c r="B26" s="36">
        <v>21</v>
      </c>
      <c r="C26" s="36" t="s">
        <v>95</v>
      </c>
      <c r="D26" s="37">
        <v>2.5</v>
      </c>
    </row>
  </sheetData>
  <mergeCells count="3">
    <mergeCell ref="B4:B5"/>
    <mergeCell ref="C4:C5"/>
    <mergeCell ref="D4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D55B-3867-4EF4-9271-23288EED3B45}">
  <dimension ref="A2:Q63"/>
  <sheetViews>
    <sheetView showGridLines="0" zoomScale="85" zoomScaleNormal="85" workbookViewId="0">
      <selection activeCell="P28" sqref="P28"/>
    </sheetView>
  </sheetViews>
  <sheetFormatPr defaultRowHeight="15.75"/>
  <cols>
    <col min="1" max="1" width="9.140625" style="38"/>
    <col min="2" max="2" width="15.7109375" style="38" customWidth="1"/>
    <col min="3" max="3" width="65.7109375" style="38" customWidth="1"/>
    <col min="4" max="5" width="10.7109375" style="38" customWidth="1"/>
    <col min="6" max="14" width="15.7109375" style="38" customWidth="1"/>
    <col min="15" max="15" width="30.7109375" style="38" customWidth="1"/>
    <col min="16" max="16" width="26.28515625" style="38" customWidth="1"/>
    <col min="17" max="17" width="21.42578125" style="38" customWidth="1"/>
    <col min="18" max="18" width="11.5703125" style="38" customWidth="1"/>
    <col min="19" max="16384" width="9.140625" style="38"/>
  </cols>
  <sheetData>
    <row r="2" spans="2:17">
      <c r="B2" s="129" t="s">
        <v>65</v>
      </c>
      <c r="C2" s="129" t="s">
        <v>66</v>
      </c>
      <c r="D2" s="145" t="s">
        <v>67</v>
      </c>
      <c r="E2" s="146"/>
      <c r="F2" s="145" t="s">
        <v>68</v>
      </c>
      <c r="G2" s="146"/>
      <c r="H2" s="151" t="s">
        <v>30</v>
      </c>
      <c r="I2" s="129" t="s">
        <v>69</v>
      </c>
      <c r="J2" s="129" t="s">
        <v>70</v>
      </c>
      <c r="K2" s="134" t="s">
        <v>113</v>
      </c>
      <c r="L2" s="134" t="s">
        <v>115</v>
      </c>
      <c r="M2" s="134" t="s">
        <v>116</v>
      </c>
      <c r="N2" s="134" t="s">
        <v>117</v>
      </c>
      <c r="O2" s="134" t="s">
        <v>119</v>
      </c>
      <c r="P2" s="134" t="s">
        <v>122</v>
      </c>
      <c r="Q2" s="134" t="s">
        <v>123</v>
      </c>
    </row>
    <row r="3" spans="2:17">
      <c r="B3" s="129"/>
      <c r="C3" s="129"/>
      <c r="D3" s="147"/>
      <c r="E3" s="148"/>
      <c r="F3" s="147"/>
      <c r="G3" s="148"/>
      <c r="H3" s="152"/>
      <c r="I3" s="129"/>
      <c r="J3" s="129"/>
      <c r="K3" s="134"/>
      <c r="L3" s="134"/>
      <c r="M3" s="134"/>
      <c r="N3" s="134"/>
      <c r="O3" s="134"/>
      <c r="P3" s="134"/>
      <c r="Q3" s="134"/>
    </row>
    <row r="4" spans="2:17" ht="31.5" customHeight="1">
      <c r="B4" s="129"/>
      <c r="C4" s="129"/>
      <c r="D4" s="149"/>
      <c r="E4" s="150"/>
      <c r="F4" s="149"/>
      <c r="G4" s="150"/>
      <c r="H4" s="153"/>
      <c r="I4" s="129"/>
      <c r="J4" s="129"/>
      <c r="K4" s="134"/>
      <c r="L4" s="134"/>
      <c r="M4" s="134"/>
      <c r="N4" s="134"/>
      <c r="O4" s="134"/>
      <c r="P4" s="134"/>
      <c r="Q4" s="134"/>
    </row>
    <row r="5" spans="2:17">
      <c r="B5" s="129"/>
      <c r="C5" s="129"/>
      <c r="D5" s="35" t="s">
        <v>72</v>
      </c>
      <c r="E5" s="35" t="s">
        <v>73</v>
      </c>
      <c r="F5" s="35" t="s">
        <v>72</v>
      </c>
      <c r="G5" s="35" t="s">
        <v>74</v>
      </c>
      <c r="H5" s="35" t="s">
        <v>75</v>
      </c>
      <c r="I5" s="35" t="s">
        <v>75</v>
      </c>
      <c r="J5" s="35" t="s">
        <v>76</v>
      </c>
      <c r="K5" s="35" t="s">
        <v>77</v>
      </c>
      <c r="L5" s="41" t="s">
        <v>114</v>
      </c>
      <c r="M5" s="41" t="s">
        <v>114</v>
      </c>
      <c r="N5" s="41" t="s">
        <v>114</v>
      </c>
      <c r="O5" s="41" t="s">
        <v>77</v>
      </c>
      <c r="P5" s="41" t="s">
        <v>77</v>
      </c>
      <c r="Q5" s="41" t="s">
        <v>121</v>
      </c>
    </row>
    <row r="6" spans="2:17">
      <c r="B6" s="36">
        <v>1</v>
      </c>
      <c r="C6" s="36" t="s">
        <v>78</v>
      </c>
      <c r="D6" s="36">
        <v>8</v>
      </c>
      <c r="E6" s="36">
        <v>2</v>
      </c>
      <c r="F6" s="36"/>
      <c r="G6" s="36"/>
      <c r="H6" s="36"/>
      <c r="I6" s="36">
        <f t="shared" ref="I6:I22" si="0">(D6*100+E6*200)+(F6*100+G6*600)+H6</f>
        <v>1200</v>
      </c>
      <c r="J6" s="36">
        <v>127</v>
      </c>
      <c r="K6" s="39">
        <f t="shared" ref="K6:K26" si="1">I6/J6</f>
        <v>9.4488188976377945</v>
      </c>
      <c r="L6" s="39">
        <v>0.6</v>
      </c>
      <c r="M6" s="39">
        <v>1</v>
      </c>
      <c r="N6" s="39">
        <v>1</v>
      </c>
      <c r="O6" s="39">
        <f>K6/L6*M6*N6</f>
        <v>15.748031496062991</v>
      </c>
      <c r="P6" s="39">
        <v>21</v>
      </c>
      <c r="Q6" s="39">
        <v>2.5</v>
      </c>
    </row>
    <row r="7" spans="2:17">
      <c r="B7" s="36">
        <v>2</v>
      </c>
      <c r="C7" s="36" t="s">
        <v>79</v>
      </c>
      <c r="D7" s="36">
        <v>13</v>
      </c>
      <c r="E7" s="36">
        <v>2</v>
      </c>
      <c r="F7" s="36"/>
      <c r="G7" s="36"/>
      <c r="H7" s="36"/>
      <c r="I7" s="36">
        <f t="shared" si="0"/>
        <v>1700</v>
      </c>
      <c r="J7" s="36">
        <v>127</v>
      </c>
      <c r="K7" s="39">
        <f t="shared" si="1"/>
        <v>13.385826771653543</v>
      </c>
      <c r="L7" s="39">
        <v>0.6</v>
      </c>
      <c r="M7" s="39">
        <v>1</v>
      </c>
      <c r="N7" s="39">
        <v>1</v>
      </c>
      <c r="O7" s="39">
        <f>K7/L7*M7*N7</f>
        <v>22.309711286089239</v>
      </c>
      <c r="P7" s="39">
        <v>28</v>
      </c>
      <c r="Q7" s="39">
        <v>4</v>
      </c>
    </row>
    <row r="8" spans="2:17">
      <c r="B8" s="36">
        <v>3</v>
      </c>
      <c r="C8" s="36" t="s">
        <v>80</v>
      </c>
      <c r="D8" s="36"/>
      <c r="E8" s="36"/>
      <c r="F8" s="36">
        <v>3</v>
      </c>
      <c r="G8" s="36">
        <v>3</v>
      </c>
      <c r="H8" s="36"/>
      <c r="I8" s="36">
        <f t="shared" si="0"/>
        <v>2100</v>
      </c>
      <c r="J8" s="36">
        <v>127</v>
      </c>
      <c r="K8" s="39">
        <f t="shared" si="1"/>
        <v>16.535433070866141</v>
      </c>
      <c r="L8" s="39">
        <v>0.6</v>
      </c>
      <c r="M8" s="39">
        <v>1</v>
      </c>
      <c r="N8" s="39">
        <v>1</v>
      </c>
      <c r="O8" s="39">
        <f t="shared" ref="O8:O27" si="2">K8/L8*M8*N8</f>
        <v>27.559055118110237</v>
      </c>
      <c r="P8" s="39">
        <v>28</v>
      </c>
      <c r="Q8" s="39">
        <v>4</v>
      </c>
    </row>
    <row r="9" spans="2:17">
      <c r="B9" s="36">
        <v>4</v>
      </c>
      <c r="C9" s="36" t="s">
        <v>81</v>
      </c>
      <c r="D9" s="36"/>
      <c r="E9" s="36"/>
      <c r="F9" s="36">
        <v>1</v>
      </c>
      <c r="G9" s="36">
        <v>3</v>
      </c>
      <c r="H9" s="36"/>
      <c r="I9" s="36">
        <f t="shared" si="0"/>
        <v>1900</v>
      </c>
      <c r="J9" s="36">
        <v>127</v>
      </c>
      <c r="K9" s="39">
        <f t="shared" si="1"/>
        <v>14.960629921259843</v>
      </c>
      <c r="L9" s="39">
        <v>0.6</v>
      </c>
      <c r="M9" s="39">
        <v>1</v>
      </c>
      <c r="N9" s="39">
        <v>1</v>
      </c>
      <c r="O9" s="39">
        <f t="shared" si="2"/>
        <v>24.934383202099738</v>
      </c>
      <c r="P9" s="39">
        <v>28</v>
      </c>
      <c r="Q9" s="39">
        <v>4</v>
      </c>
    </row>
    <row r="10" spans="2:17">
      <c r="B10" s="36">
        <v>5</v>
      </c>
      <c r="C10" s="36" t="s">
        <v>82</v>
      </c>
      <c r="D10" s="36"/>
      <c r="E10" s="36"/>
      <c r="F10" s="36">
        <v>1</v>
      </c>
      <c r="G10" s="36">
        <v>3</v>
      </c>
      <c r="H10" s="36"/>
      <c r="I10" s="36">
        <f t="shared" si="0"/>
        <v>1900</v>
      </c>
      <c r="J10" s="36">
        <v>127</v>
      </c>
      <c r="K10" s="39">
        <f t="shared" si="1"/>
        <v>14.960629921259843</v>
      </c>
      <c r="L10" s="39">
        <v>0.6</v>
      </c>
      <c r="M10" s="39">
        <v>1</v>
      </c>
      <c r="N10" s="39">
        <v>1</v>
      </c>
      <c r="O10" s="39">
        <f t="shared" si="2"/>
        <v>24.934383202099738</v>
      </c>
      <c r="P10" s="39">
        <v>28</v>
      </c>
      <c r="Q10" s="39">
        <v>4</v>
      </c>
    </row>
    <row r="11" spans="2:17">
      <c r="B11" s="36">
        <v>6</v>
      </c>
      <c r="C11" s="36" t="s">
        <v>83</v>
      </c>
      <c r="D11" s="36"/>
      <c r="E11" s="36"/>
      <c r="F11" s="36">
        <v>1</v>
      </c>
      <c r="G11" s="36">
        <v>4</v>
      </c>
      <c r="H11" s="36"/>
      <c r="I11" s="36">
        <f t="shared" si="0"/>
        <v>2500</v>
      </c>
      <c r="J11" s="36">
        <v>127</v>
      </c>
      <c r="K11" s="39">
        <f t="shared" si="1"/>
        <v>19.685039370078741</v>
      </c>
      <c r="L11" s="39">
        <v>0.6</v>
      </c>
      <c r="M11" s="39">
        <v>1</v>
      </c>
      <c r="N11" s="39">
        <v>1</v>
      </c>
      <c r="O11" s="39">
        <f t="shared" si="2"/>
        <v>32.808398950131235</v>
      </c>
      <c r="P11" s="39">
        <v>36</v>
      </c>
      <c r="Q11" s="39">
        <v>6</v>
      </c>
    </row>
    <row r="12" spans="2:17">
      <c r="B12" s="36">
        <v>7</v>
      </c>
      <c r="C12" s="36" t="s">
        <v>84</v>
      </c>
      <c r="D12" s="36"/>
      <c r="E12" s="36"/>
      <c r="F12" s="36">
        <v>2</v>
      </c>
      <c r="G12" s="36">
        <v>3</v>
      </c>
      <c r="H12" s="36"/>
      <c r="I12" s="36">
        <f t="shared" si="0"/>
        <v>2000</v>
      </c>
      <c r="J12" s="36">
        <v>127</v>
      </c>
      <c r="K12" s="39">
        <f t="shared" si="1"/>
        <v>15.748031496062993</v>
      </c>
      <c r="L12" s="39">
        <v>0.65</v>
      </c>
      <c r="M12" s="39">
        <v>1</v>
      </c>
      <c r="N12" s="39">
        <v>1</v>
      </c>
      <c r="O12" s="39">
        <f t="shared" si="2"/>
        <v>24.227740763173834</v>
      </c>
      <c r="P12" s="39">
        <v>28</v>
      </c>
      <c r="Q12" s="39">
        <v>4</v>
      </c>
    </row>
    <row r="13" spans="2:17">
      <c r="B13" s="36">
        <v>8</v>
      </c>
      <c r="C13" s="36" t="s">
        <v>85</v>
      </c>
      <c r="D13" s="36"/>
      <c r="E13" s="36"/>
      <c r="F13" s="36">
        <v>2</v>
      </c>
      <c r="G13" s="36">
        <v>3</v>
      </c>
      <c r="H13" s="36"/>
      <c r="I13" s="36">
        <f t="shared" si="0"/>
        <v>2000</v>
      </c>
      <c r="J13" s="36">
        <v>127</v>
      </c>
      <c r="K13" s="39">
        <f t="shared" si="1"/>
        <v>15.748031496062993</v>
      </c>
      <c r="L13" s="39">
        <v>0.6</v>
      </c>
      <c r="M13" s="39">
        <v>1</v>
      </c>
      <c r="N13" s="39">
        <v>1</v>
      </c>
      <c r="O13" s="39">
        <f t="shared" si="2"/>
        <v>26.246719160104988</v>
      </c>
      <c r="P13" s="39">
        <v>28</v>
      </c>
      <c r="Q13" s="39">
        <v>4</v>
      </c>
    </row>
    <row r="14" spans="2:17">
      <c r="B14" s="36">
        <v>9</v>
      </c>
      <c r="C14" s="36" t="s">
        <v>86</v>
      </c>
      <c r="D14" s="36"/>
      <c r="E14" s="36"/>
      <c r="F14" s="36"/>
      <c r="G14" s="36">
        <v>3</v>
      </c>
      <c r="H14" s="36"/>
      <c r="I14" s="36">
        <f t="shared" si="0"/>
        <v>1800</v>
      </c>
      <c r="J14" s="36">
        <v>127</v>
      </c>
      <c r="K14" s="39">
        <f t="shared" si="1"/>
        <v>14.173228346456693</v>
      </c>
      <c r="L14" s="39">
        <v>0.65</v>
      </c>
      <c r="M14" s="39">
        <v>1</v>
      </c>
      <c r="N14" s="39">
        <v>1</v>
      </c>
      <c r="O14" s="39">
        <f t="shared" si="2"/>
        <v>21.804966686856449</v>
      </c>
      <c r="P14" s="39">
        <v>28</v>
      </c>
      <c r="Q14" s="39">
        <v>4</v>
      </c>
    </row>
    <row r="15" spans="2:17">
      <c r="B15" s="36">
        <v>10</v>
      </c>
      <c r="C15" s="36" t="s">
        <v>87</v>
      </c>
      <c r="D15" s="36"/>
      <c r="E15" s="36"/>
      <c r="F15" s="36"/>
      <c r="G15" s="36"/>
      <c r="H15" s="36">
        <v>5400</v>
      </c>
      <c r="I15" s="36">
        <f t="shared" si="0"/>
        <v>5400</v>
      </c>
      <c r="J15" s="36">
        <v>220</v>
      </c>
      <c r="K15" s="39">
        <f t="shared" si="1"/>
        <v>24.545454545454547</v>
      </c>
      <c r="L15" s="39">
        <v>0.6</v>
      </c>
      <c r="M15" s="39">
        <v>1</v>
      </c>
      <c r="N15" s="39">
        <v>1</v>
      </c>
      <c r="O15" s="39">
        <f t="shared" si="2"/>
        <v>40.909090909090914</v>
      </c>
      <c r="P15" s="39">
        <v>50</v>
      </c>
      <c r="Q15" s="39">
        <v>10</v>
      </c>
    </row>
    <row r="16" spans="2:17">
      <c r="B16" s="36">
        <v>11</v>
      </c>
      <c r="C16" s="36" t="s">
        <v>88</v>
      </c>
      <c r="D16" s="36"/>
      <c r="E16" s="36"/>
      <c r="F16" s="36"/>
      <c r="G16" s="36"/>
      <c r="H16" s="36">
        <v>5400</v>
      </c>
      <c r="I16" s="36">
        <f t="shared" si="0"/>
        <v>5400</v>
      </c>
      <c r="J16" s="36">
        <v>220</v>
      </c>
      <c r="K16" s="39">
        <f t="shared" si="1"/>
        <v>24.545454545454547</v>
      </c>
      <c r="L16" s="39">
        <v>0.6</v>
      </c>
      <c r="M16" s="39">
        <v>1</v>
      </c>
      <c r="N16" s="39">
        <v>1</v>
      </c>
      <c r="O16" s="39">
        <f t="shared" si="2"/>
        <v>40.909090909090914</v>
      </c>
      <c r="P16" s="39">
        <v>50</v>
      </c>
      <c r="Q16" s="39">
        <v>10</v>
      </c>
    </row>
    <row r="17" spans="2:17">
      <c r="B17" s="36">
        <v>12</v>
      </c>
      <c r="C17" s="36" t="s">
        <v>89</v>
      </c>
      <c r="D17" s="36"/>
      <c r="E17" s="36"/>
      <c r="F17" s="36"/>
      <c r="G17" s="36"/>
      <c r="H17" s="36">
        <v>2625</v>
      </c>
      <c r="I17" s="36">
        <f t="shared" si="0"/>
        <v>2625</v>
      </c>
      <c r="J17" s="36">
        <v>220</v>
      </c>
      <c r="K17" s="39">
        <f t="shared" si="1"/>
        <v>11.931818181818182</v>
      </c>
      <c r="L17" s="39">
        <v>0.6</v>
      </c>
      <c r="M17" s="39">
        <v>1</v>
      </c>
      <c r="N17" s="39">
        <v>1</v>
      </c>
      <c r="O17" s="39">
        <f t="shared" si="2"/>
        <v>19.886363636363637</v>
      </c>
      <c r="P17" s="39">
        <v>21</v>
      </c>
      <c r="Q17" s="39">
        <v>2.5</v>
      </c>
    </row>
    <row r="18" spans="2:17">
      <c r="B18" s="36">
        <v>13</v>
      </c>
      <c r="C18" s="36" t="s">
        <v>90</v>
      </c>
      <c r="D18" s="36"/>
      <c r="E18" s="36"/>
      <c r="F18" s="36"/>
      <c r="G18" s="36"/>
      <c r="H18" s="36">
        <v>1650</v>
      </c>
      <c r="I18" s="36">
        <f t="shared" si="0"/>
        <v>1650</v>
      </c>
      <c r="J18" s="36">
        <v>220</v>
      </c>
      <c r="K18" s="39">
        <f t="shared" si="1"/>
        <v>7.5</v>
      </c>
      <c r="L18" s="39">
        <v>0.6</v>
      </c>
      <c r="M18" s="39">
        <v>1</v>
      </c>
      <c r="N18" s="39">
        <v>1</v>
      </c>
      <c r="O18" s="39">
        <f t="shared" si="2"/>
        <v>12.5</v>
      </c>
      <c r="P18" s="39">
        <v>15.5</v>
      </c>
      <c r="Q18" s="64">
        <v>1.5</v>
      </c>
    </row>
    <row r="19" spans="2:17">
      <c r="B19" s="36">
        <v>14</v>
      </c>
      <c r="C19" s="36" t="s">
        <v>91</v>
      </c>
      <c r="D19" s="36"/>
      <c r="E19" s="36"/>
      <c r="F19" s="36"/>
      <c r="G19" s="36"/>
      <c r="H19" s="36">
        <v>1650</v>
      </c>
      <c r="I19" s="36">
        <f t="shared" si="0"/>
        <v>1650</v>
      </c>
      <c r="J19" s="36">
        <v>220</v>
      </c>
      <c r="K19" s="39">
        <f t="shared" si="1"/>
        <v>7.5</v>
      </c>
      <c r="L19" s="39">
        <v>0.65</v>
      </c>
      <c r="M19" s="39">
        <v>1</v>
      </c>
      <c r="N19" s="39">
        <v>1</v>
      </c>
      <c r="O19" s="39">
        <f t="shared" si="2"/>
        <v>11.538461538461538</v>
      </c>
      <c r="P19" s="39">
        <v>12</v>
      </c>
      <c r="Q19" s="39">
        <v>1</v>
      </c>
    </row>
    <row r="20" spans="2:17">
      <c r="B20" s="36">
        <v>15</v>
      </c>
      <c r="C20" s="36" t="s">
        <v>92</v>
      </c>
      <c r="D20" s="36"/>
      <c r="E20" s="36"/>
      <c r="F20" s="36"/>
      <c r="G20" s="36"/>
      <c r="H20" s="36">
        <v>400</v>
      </c>
      <c r="I20" s="36">
        <f t="shared" si="0"/>
        <v>400</v>
      </c>
      <c r="J20" s="36">
        <v>127</v>
      </c>
      <c r="K20" s="39">
        <f t="shared" si="1"/>
        <v>3.1496062992125986</v>
      </c>
      <c r="L20" s="39">
        <v>0.6</v>
      </c>
      <c r="M20" s="39">
        <v>1</v>
      </c>
      <c r="N20" s="39">
        <v>1</v>
      </c>
      <c r="O20" s="39">
        <f t="shared" si="2"/>
        <v>5.2493438320209975</v>
      </c>
      <c r="P20" s="39">
        <v>8</v>
      </c>
      <c r="Q20" s="39">
        <v>0.5</v>
      </c>
    </row>
    <row r="21" spans="2:17">
      <c r="B21" s="36">
        <v>16</v>
      </c>
      <c r="C21" s="36" t="s">
        <v>93</v>
      </c>
      <c r="D21" s="36"/>
      <c r="E21" s="36"/>
      <c r="F21" s="36"/>
      <c r="G21" s="36"/>
      <c r="H21" s="40">
        <v>1760</v>
      </c>
      <c r="I21" s="36">
        <f t="shared" si="0"/>
        <v>1760</v>
      </c>
      <c r="J21" s="36">
        <v>220</v>
      </c>
      <c r="K21" s="39">
        <f t="shared" si="1"/>
        <v>8</v>
      </c>
      <c r="L21" s="39">
        <v>0.6</v>
      </c>
      <c r="M21" s="39">
        <v>1</v>
      </c>
      <c r="N21" s="39">
        <v>1</v>
      </c>
      <c r="O21" s="39">
        <f t="shared" si="2"/>
        <v>13.333333333333334</v>
      </c>
      <c r="P21" s="39">
        <v>15.5</v>
      </c>
      <c r="Q21" s="39">
        <v>1.5</v>
      </c>
    </row>
    <row r="22" spans="2:17">
      <c r="B22" s="36">
        <v>17</v>
      </c>
      <c r="C22" s="36" t="s">
        <v>94</v>
      </c>
      <c r="D22" s="36"/>
      <c r="E22" s="36"/>
      <c r="F22" s="36"/>
      <c r="G22" s="36"/>
      <c r="H22" s="40">
        <v>300</v>
      </c>
      <c r="I22" s="36">
        <f t="shared" si="0"/>
        <v>300</v>
      </c>
      <c r="J22" s="36">
        <v>220</v>
      </c>
      <c r="K22" s="39">
        <f t="shared" si="1"/>
        <v>1.3636363636363635</v>
      </c>
      <c r="L22" s="39">
        <v>0.65</v>
      </c>
      <c r="M22" s="39">
        <v>1</v>
      </c>
      <c r="N22" s="39">
        <v>1</v>
      </c>
      <c r="O22" s="39">
        <f t="shared" si="2"/>
        <v>2.0979020979020975</v>
      </c>
      <c r="P22" s="39">
        <v>8</v>
      </c>
      <c r="Q22" s="39">
        <v>0.5</v>
      </c>
    </row>
    <row r="23" spans="2:17">
      <c r="B23" s="36">
        <v>18</v>
      </c>
      <c r="C23" s="36" t="s">
        <v>95</v>
      </c>
      <c r="D23" s="36"/>
      <c r="E23" s="36"/>
      <c r="F23" s="36"/>
      <c r="G23" s="36">
        <v>1</v>
      </c>
      <c r="H23" s="40"/>
      <c r="I23" s="36">
        <v>600</v>
      </c>
      <c r="J23" s="36">
        <v>127</v>
      </c>
      <c r="K23" s="39">
        <f t="shared" si="1"/>
        <v>4.7244094488188972</v>
      </c>
      <c r="L23" s="39">
        <v>0.56999999999999995</v>
      </c>
      <c r="M23" s="39">
        <v>1</v>
      </c>
      <c r="N23" s="39">
        <v>1</v>
      </c>
      <c r="O23" s="39">
        <f t="shared" si="2"/>
        <v>8.2884376295068378</v>
      </c>
      <c r="P23" s="39">
        <v>10</v>
      </c>
      <c r="Q23" s="39">
        <v>0.75</v>
      </c>
    </row>
    <row r="24" spans="2:17">
      <c r="B24" s="36">
        <v>19</v>
      </c>
      <c r="C24" s="36" t="s">
        <v>95</v>
      </c>
      <c r="D24" s="36"/>
      <c r="E24" s="36"/>
      <c r="F24" s="36"/>
      <c r="G24" s="36">
        <v>1</v>
      </c>
      <c r="H24" s="40"/>
      <c r="I24" s="36">
        <v>600</v>
      </c>
      <c r="J24" s="36">
        <v>127</v>
      </c>
      <c r="K24" s="39">
        <f t="shared" si="1"/>
        <v>4.7244094488188972</v>
      </c>
      <c r="L24" s="39">
        <v>0.56999999999999995</v>
      </c>
      <c r="M24" s="39">
        <v>1</v>
      </c>
      <c r="N24" s="39">
        <v>1</v>
      </c>
      <c r="O24" s="39">
        <f t="shared" si="2"/>
        <v>8.2884376295068378</v>
      </c>
      <c r="P24" s="39">
        <v>10</v>
      </c>
      <c r="Q24" s="39">
        <v>0.75</v>
      </c>
    </row>
    <row r="25" spans="2:17">
      <c r="B25" s="36">
        <v>20</v>
      </c>
      <c r="C25" s="36" t="s">
        <v>95</v>
      </c>
      <c r="D25" s="36"/>
      <c r="E25" s="36"/>
      <c r="F25" s="36"/>
      <c r="G25" s="36">
        <v>1</v>
      </c>
      <c r="H25" s="40"/>
      <c r="I25" s="36">
        <v>600</v>
      </c>
      <c r="J25" s="36">
        <v>127</v>
      </c>
      <c r="K25" s="39">
        <f t="shared" si="1"/>
        <v>4.7244094488188972</v>
      </c>
      <c r="L25" s="39">
        <v>0.56999999999999995</v>
      </c>
      <c r="M25" s="39">
        <v>1</v>
      </c>
      <c r="N25" s="39">
        <v>1</v>
      </c>
      <c r="O25" s="39">
        <f t="shared" si="2"/>
        <v>8.2884376295068378</v>
      </c>
      <c r="P25" s="39">
        <v>10</v>
      </c>
      <c r="Q25" s="39">
        <v>0.75</v>
      </c>
    </row>
    <row r="26" spans="2:17">
      <c r="B26" s="36">
        <v>21</v>
      </c>
      <c r="C26" s="36" t="s">
        <v>95</v>
      </c>
      <c r="D26" s="36"/>
      <c r="E26" s="36"/>
      <c r="F26" s="36"/>
      <c r="G26" s="36">
        <v>1</v>
      </c>
      <c r="H26" s="40"/>
      <c r="I26" s="36">
        <v>600</v>
      </c>
      <c r="J26" s="36">
        <v>127</v>
      </c>
      <c r="K26" s="39">
        <f t="shared" si="1"/>
        <v>4.7244094488188972</v>
      </c>
      <c r="L26" s="39">
        <v>0.56999999999999995</v>
      </c>
      <c r="M26" s="39">
        <v>1</v>
      </c>
      <c r="N26" s="39">
        <v>1</v>
      </c>
      <c r="O26" s="39">
        <f t="shared" si="2"/>
        <v>8.2884376295068378</v>
      </c>
      <c r="P26" s="39">
        <v>10</v>
      </c>
      <c r="Q26" s="39">
        <v>0.75</v>
      </c>
    </row>
    <row r="27" spans="2:17">
      <c r="B27" s="44">
        <v>22</v>
      </c>
      <c r="C27" s="44" t="s">
        <v>118</v>
      </c>
      <c r="D27" s="44"/>
      <c r="E27" s="44"/>
      <c r="F27" s="44"/>
      <c r="G27" s="44"/>
      <c r="H27" s="45"/>
      <c r="I27" s="44">
        <f>SUM(I6:I26)</f>
        <v>38685</v>
      </c>
      <c r="J27" s="44">
        <v>380</v>
      </c>
      <c r="K27" s="46">
        <f>I27/J27</f>
        <v>101.80263157894737</v>
      </c>
      <c r="L27" s="46">
        <v>1</v>
      </c>
      <c r="M27" s="46">
        <v>1</v>
      </c>
      <c r="N27" s="46">
        <v>1</v>
      </c>
      <c r="O27" s="46">
        <f t="shared" si="2"/>
        <v>101.80263157894737</v>
      </c>
      <c r="P27" s="46">
        <v>110</v>
      </c>
      <c r="Q27" s="46">
        <v>35</v>
      </c>
    </row>
    <row r="29" spans="2:17" ht="31.5" customHeight="1">
      <c r="B29" s="142" t="s">
        <v>120</v>
      </c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4"/>
    </row>
    <row r="30" spans="2:17" s="43" customFormat="1" ht="22.5" customHeight="1">
      <c r="B30" s="136" t="s">
        <v>209</v>
      </c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8"/>
    </row>
    <row r="31" spans="2:17" s="43" customFormat="1" ht="22.5" customHeight="1">
      <c r="B31" s="136" t="s">
        <v>124</v>
      </c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8"/>
    </row>
    <row r="32" spans="2:17" s="43" customFormat="1" ht="22.5" customHeight="1">
      <c r="B32" s="136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8"/>
    </row>
    <row r="33" spans="1:16" s="43" customFormat="1" ht="22.5" customHeight="1">
      <c r="B33" s="136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8"/>
    </row>
    <row r="34" spans="1:16" s="43" customFormat="1" ht="23.25" customHeight="1">
      <c r="B34" s="139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1"/>
    </row>
    <row r="35" spans="1:16" s="43" customFormat="1" ht="23.25" customHeight="1"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</row>
    <row r="36" spans="1:16" s="43" customFormat="1" ht="23.25" customHeight="1">
      <c r="B36" s="154" t="s">
        <v>211</v>
      </c>
      <c r="C36" s="154"/>
      <c r="D36" s="154"/>
      <c r="E36" s="154"/>
      <c r="F36" s="154"/>
      <c r="G36" s="154"/>
      <c r="H36" s="154"/>
      <c r="I36" s="154"/>
      <c r="J36" s="62"/>
      <c r="K36" s="62"/>
      <c r="L36" s="62"/>
      <c r="M36" s="62"/>
      <c r="N36" s="62"/>
      <c r="O36" s="62"/>
    </row>
    <row r="37" spans="1:16" s="43" customFormat="1" ht="20.100000000000001" customHeight="1"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</row>
    <row r="38" spans="1:16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42"/>
    </row>
    <row r="39" spans="1:16" ht="47.25" customHeight="1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42"/>
    </row>
    <row r="40" spans="1:16">
      <c r="A40" s="155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42"/>
    </row>
    <row r="41" spans="1:16" ht="26.25" customHeight="1">
      <c r="A41" s="155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42"/>
    </row>
    <row r="42" spans="1:16" ht="26.25" customHeight="1">
      <c r="A42" s="155"/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42"/>
    </row>
    <row r="43" spans="1:16">
      <c r="A43" s="155"/>
      <c r="B43" s="155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42"/>
    </row>
    <row r="44" spans="1:16" ht="38.25" customHeight="1">
      <c r="A44" s="155"/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42"/>
    </row>
    <row r="45" spans="1:16" ht="39.75" customHeight="1">
      <c r="A45" s="155"/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42"/>
      <c r="P45" s="42"/>
    </row>
    <row r="46" spans="1:16" ht="60.75" customHeight="1">
      <c r="A46" s="155"/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42"/>
      <c r="P46" s="42"/>
    </row>
    <row r="47" spans="1:16">
      <c r="A47" s="155"/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42"/>
      <c r="P47" s="42"/>
    </row>
    <row r="48" spans="1:16">
      <c r="A48" s="155"/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42"/>
      <c r="P48" s="42"/>
    </row>
    <row r="49" spans="1:16">
      <c r="A49" s="155"/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42"/>
      <c r="P49" s="42"/>
    </row>
    <row r="50" spans="1:16">
      <c r="A50" s="155"/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42"/>
      <c r="P50" s="42"/>
    </row>
    <row r="51" spans="1:16">
      <c r="A51" s="155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42"/>
      <c r="P51" s="42"/>
    </row>
    <row r="52" spans="1:16">
      <c r="A52" s="155"/>
      <c r="B52" s="155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42"/>
      <c r="P52" s="42"/>
    </row>
    <row r="53" spans="1:16">
      <c r="A53" s="155"/>
      <c r="B53" s="155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42"/>
      <c r="P53" s="42"/>
    </row>
    <row r="54" spans="1:16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1:16">
      <c r="P55" s="42"/>
    </row>
    <row r="56" spans="1:16">
      <c r="P56" s="42"/>
    </row>
    <row r="57" spans="1:16">
      <c r="P57" s="42"/>
    </row>
    <row r="58" spans="1:16">
      <c r="P58" s="42"/>
    </row>
    <row r="59" spans="1:16">
      <c r="P59" s="42"/>
    </row>
    <row r="60" spans="1:16">
      <c r="P60" s="42"/>
    </row>
    <row r="61" spans="1:16">
      <c r="P61" s="42"/>
    </row>
    <row r="62" spans="1:16">
      <c r="P62" s="42"/>
    </row>
    <row r="63" spans="1:16">
      <c r="P63" s="42"/>
    </row>
  </sheetData>
  <mergeCells count="37">
    <mergeCell ref="A38:N38"/>
    <mergeCell ref="A39:N39"/>
    <mergeCell ref="A44:N44"/>
    <mergeCell ref="A40:N40"/>
    <mergeCell ref="A41:N41"/>
    <mergeCell ref="A42:N42"/>
    <mergeCell ref="A43:N43"/>
    <mergeCell ref="A50:N50"/>
    <mergeCell ref="A51:N51"/>
    <mergeCell ref="A52:N52"/>
    <mergeCell ref="A53:N53"/>
    <mergeCell ref="A45:N45"/>
    <mergeCell ref="A46:N46"/>
    <mergeCell ref="A47:N47"/>
    <mergeCell ref="A48:N48"/>
    <mergeCell ref="A49:N49"/>
    <mergeCell ref="C2:C5"/>
    <mergeCell ref="D2:E4"/>
    <mergeCell ref="F2:G4"/>
    <mergeCell ref="H2:H4"/>
    <mergeCell ref="B36:I36"/>
    <mergeCell ref="Q2:Q4"/>
    <mergeCell ref="B31:O31"/>
    <mergeCell ref="B32:O32"/>
    <mergeCell ref="B33:O33"/>
    <mergeCell ref="B34:O34"/>
    <mergeCell ref="B29:O29"/>
    <mergeCell ref="P2:P4"/>
    <mergeCell ref="B30:O30"/>
    <mergeCell ref="O2:O4"/>
    <mergeCell ref="I2:I4"/>
    <mergeCell ref="J2:J4"/>
    <mergeCell ref="B2:B5"/>
    <mergeCell ref="L2:L4"/>
    <mergeCell ref="M2:M4"/>
    <mergeCell ref="N2:N4"/>
    <mergeCell ref="K2:K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EFEF-EC0B-4984-B180-595A6EF1BBAD}">
  <dimension ref="B2:Q174"/>
  <sheetViews>
    <sheetView showGridLines="0" tabSelected="1" topLeftCell="A148" zoomScale="85" zoomScaleNormal="85" workbookViewId="0">
      <selection activeCell="F175" sqref="F175"/>
    </sheetView>
  </sheetViews>
  <sheetFormatPr defaultColWidth="20.7109375" defaultRowHeight="20.100000000000001" customHeight="1"/>
  <cols>
    <col min="1" max="1" width="20.7109375" style="34"/>
    <col min="2" max="4" width="20.7109375" style="34" customWidth="1"/>
    <col min="5" max="16384" width="20.7109375" style="34"/>
  </cols>
  <sheetData>
    <row r="2" spans="2:17" ht="20.100000000000001" customHeight="1">
      <c r="B2" s="175" t="s">
        <v>125</v>
      </c>
      <c r="C2" s="176"/>
      <c r="D2" s="176"/>
      <c r="E2" s="176"/>
      <c r="F2" s="176"/>
      <c r="G2" s="176"/>
      <c r="H2" s="176"/>
      <c r="I2" s="176"/>
      <c r="J2" s="176"/>
      <c r="K2" s="53"/>
      <c r="M2" s="170" t="s">
        <v>210</v>
      </c>
      <c r="N2" s="170"/>
      <c r="O2" s="170"/>
      <c r="P2" s="170"/>
      <c r="Q2" s="170"/>
    </row>
    <row r="3" spans="2:17" ht="20.100000000000001" customHeight="1">
      <c r="B3" s="179" t="s">
        <v>178</v>
      </c>
      <c r="C3" s="177"/>
      <c r="D3" s="177"/>
      <c r="E3" s="177"/>
      <c r="F3" s="177"/>
      <c r="G3" s="177"/>
      <c r="H3" s="177"/>
      <c r="I3" s="177"/>
      <c r="J3" s="177"/>
      <c r="K3" s="55"/>
    </row>
    <row r="4" spans="2:17" ht="20.100000000000001" customHeight="1">
      <c r="B4" s="179"/>
      <c r="C4" s="177"/>
      <c r="D4" s="177"/>
      <c r="E4" s="177"/>
      <c r="F4" s="177"/>
      <c r="G4" s="177"/>
      <c r="H4" s="177"/>
      <c r="I4" s="177"/>
      <c r="J4" s="177"/>
      <c r="K4" s="55"/>
    </row>
    <row r="5" spans="2:17" ht="20.100000000000001" customHeight="1">
      <c r="B5" s="54"/>
      <c r="C5" s="48"/>
      <c r="D5" s="48"/>
      <c r="E5" s="48"/>
      <c r="F5" s="48"/>
      <c r="G5" s="48"/>
      <c r="H5" s="48"/>
      <c r="I5" s="51"/>
      <c r="J5" s="51"/>
      <c r="K5" s="55"/>
    </row>
    <row r="6" spans="2:17" ht="20.100000000000001" customHeight="1">
      <c r="B6" s="56" t="s">
        <v>126</v>
      </c>
      <c r="C6" s="50"/>
      <c r="D6" s="182" t="s">
        <v>136</v>
      </c>
      <c r="E6" s="182"/>
      <c r="F6" s="182"/>
      <c r="G6" s="182" t="s">
        <v>145</v>
      </c>
      <c r="H6" s="182"/>
      <c r="I6" s="51"/>
      <c r="J6" s="51"/>
      <c r="K6" s="55"/>
    </row>
    <row r="7" spans="2:17" ht="20.100000000000001" customHeight="1">
      <c r="B7" s="57" t="s">
        <v>127</v>
      </c>
      <c r="C7" s="49"/>
      <c r="D7" s="180" t="s">
        <v>137</v>
      </c>
      <c r="E7" s="180"/>
      <c r="F7" s="180"/>
      <c r="G7" s="177" t="s">
        <v>146</v>
      </c>
      <c r="H7" s="177"/>
      <c r="I7" s="177"/>
      <c r="J7" s="177"/>
      <c r="K7" s="55"/>
    </row>
    <row r="8" spans="2:17" ht="20.100000000000001" customHeight="1">
      <c r="B8" s="57" t="s">
        <v>128</v>
      </c>
      <c r="C8" s="49"/>
      <c r="D8" s="180" t="s">
        <v>138</v>
      </c>
      <c r="E8" s="180"/>
      <c r="F8" s="180"/>
      <c r="G8" s="177"/>
      <c r="H8" s="177"/>
      <c r="I8" s="177"/>
      <c r="J8" s="177"/>
      <c r="K8" s="55"/>
    </row>
    <row r="9" spans="2:17" ht="20.100000000000001" customHeight="1">
      <c r="B9" s="58"/>
      <c r="C9" s="59"/>
      <c r="D9" s="181"/>
      <c r="E9" s="181"/>
      <c r="F9" s="181"/>
      <c r="G9" s="178"/>
      <c r="H9" s="178"/>
      <c r="I9" s="178"/>
      <c r="J9" s="178"/>
      <c r="K9" s="60"/>
    </row>
    <row r="10" spans="2:17" ht="20.100000000000001" customHeight="1">
      <c r="B10" s="183"/>
      <c r="C10" s="183"/>
      <c r="D10" s="183"/>
      <c r="E10" s="183"/>
      <c r="F10" s="183"/>
      <c r="G10" s="183"/>
      <c r="H10" s="183"/>
    </row>
    <row r="11" spans="2:17" ht="20.100000000000001" customHeight="1">
      <c r="B11" s="166" t="s">
        <v>161</v>
      </c>
      <c r="C11" s="166"/>
      <c r="D11" s="166"/>
      <c r="E11" s="166"/>
      <c r="F11" s="166"/>
      <c r="G11" s="166"/>
      <c r="H11" s="166"/>
      <c r="I11" s="166"/>
      <c r="J11" s="166"/>
      <c r="K11" s="166"/>
    </row>
    <row r="12" spans="2:17" ht="20.100000000000001" customHeight="1">
      <c r="B12" s="167" t="s">
        <v>129</v>
      </c>
      <c r="C12" s="167" t="s">
        <v>130</v>
      </c>
      <c r="D12" s="167" t="s">
        <v>154</v>
      </c>
      <c r="E12" s="167" t="s">
        <v>131</v>
      </c>
      <c r="F12" s="167" t="s">
        <v>132</v>
      </c>
      <c r="G12" s="167" t="s">
        <v>133</v>
      </c>
      <c r="H12" s="167" t="s">
        <v>177</v>
      </c>
      <c r="I12" s="167" t="s">
        <v>134</v>
      </c>
      <c r="J12" s="167" t="s">
        <v>135</v>
      </c>
      <c r="K12" s="167" t="s">
        <v>151</v>
      </c>
    </row>
    <row r="13" spans="2:17" ht="20.100000000000001" customHeight="1">
      <c r="B13" s="168"/>
      <c r="C13" s="168"/>
      <c r="D13" s="168"/>
      <c r="E13" s="168"/>
      <c r="F13" s="168"/>
      <c r="G13" s="168"/>
      <c r="H13" s="168"/>
      <c r="I13" s="168"/>
      <c r="J13" s="168"/>
      <c r="K13" s="168"/>
    </row>
    <row r="14" spans="2:17" ht="20.100000000000001" customHeight="1">
      <c r="B14" s="63" t="s">
        <v>153</v>
      </c>
      <c r="C14" s="37">
        <v>400</v>
      </c>
      <c r="D14" s="61">
        <v>127</v>
      </c>
      <c r="E14" s="52">
        <f>C14/D14</f>
        <v>3.1496062992125986</v>
      </c>
      <c r="F14" s="52">
        <v>14.629899999999999</v>
      </c>
      <c r="G14" s="52">
        <f>F14/1000</f>
        <v>1.46299E-2</v>
      </c>
      <c r="H14" s="37">
        <v>14.3</v>
      </c>
      <c r="I14" s="52">
        <f>H14*E14*G14*100/D14</f>
        <v>0.51883581127162259</v>
      </c>
      <c r="J14" s="52">
        <f>I14</f>
        <v>0.51883581127162259</v>
      </c>
      <c r="K14" s="172">
        <v>2.5</v>
      </c>
    </row>
    <row r="15" spans="2:17" ht="20.100000000000001" customHeight="1">
      <c r="B15" s="37" t="s">
        <v>149</v>
      </c>
      <c r="C15" s="37">
        <v>300</v>
      </c>
      <c r="D15" s="61">
        <v>127</v>
      </c>
      <c r="E15" s="52">
        <f t="shared" ref="E15:E17" si="0">C15/D15</f>
        <v>2.3622047244094486</v>
      </c>
      <c r="F15" s="52">
        <v>4.0477999999999996</v>
      </c>
      <c r="G15" s="52">
        <f t="shared" ref="G15:G23" si="1">F15/1000</f>
        <v>4.0477999999999998E-3</v>
      </c>
      <c r="H15" s="37">
        <v>14.3</v>
      </c>
      <c r="I15" s="52">
        <f t="shared" ref="I15:I23" si="2">H15*E15*G15*100/D15</f>
        <v>0.10766359972719945</v>
      </c>
      <c r="J15" s="52">
        <f>SUM(I14:I15)</f>
        <v>0.626499410998822</v>
      </c>
      <c r="K15" s="173"/>
    </row>
    <row r="16" spans="2:17" ht="20.100000000000001" customHeight="1">
      <c r="B16" s="37" t="s">
        <v>150</v>
      </c>
      <c r="C16" s="37">
        <v>200</v>
      </c>
      <c r="D16" s="61">
        <v>127</v>
      </c>
      <c r="E16" s="52">
        <f t="shared" si="0"/>
        <v>1.5748031496062993</v>
      </c>
      <c r="F16" s="52">
        <v>4.4528999999999996</v>
      </c>
      <c r="G16" s="52">
        <f t="shared" si="1"/>
        <v>4.4528999999999992E-3</v>
      </c>
      <c r="H16" s="37">
        <v>14.3</v>
      </c>
      <c r="I16" s="52">
        <f t="shared" si="2"/>
        <v>7.8958980717961438E-2</v>
      </c>
      <c r="J16" s="52">
        <f>SUM(I14:I16)</f>
        <v>0.70545839171678348</v>
      </c>
      <c r="K16" s="173"/>
    </row>
    <row r="17" spans="2:11" ht="20.100000000000001" customHeight="1">
      <c r="B17" s="37" t="s">
        <v>152</v>
      </c>
      <c r="C17" s="37">
        <v>100</v>
      </c>
      <c r="D17" s="61">
        <v>127</v>
      </c>
      <c r="E17" s="52">
        <f t="shared" si="0"/>
        <v>0.78740157480314965</v>
      </c>
      <c r="F17" s="52">
        <v>4.1230000000000002</v>
      </c>
      <c r="G17" s="52">
        <f t="shared" si="1"/>
        <v>4.1229999999999999E-3</v>
      </c>
      <c r="H17" s="37">
        <v>14.3</v>
      </c>
      <c r="I17" s="52">
        <f t="shared" si="2"/>
        <v>3.6554591109182216E-2</v>
      </c>
      <c r="J17" s="52">
        <f>SUM(I14:I17)</f>
        <v>0.74201298282596573</v>
      </c>
      <c r="K17" s="173"/>
    </row>
    <row r="18" spans="2:11" ht="20.100000000000001" customHeight="1">
      <c r="B18" s="63" t="s">
        <v>156</v>
      </c>
      <c r="C18" s="37">
        <v>200</v>
      </c>
      <c r="D18" s="61">
        <v>127</v>
      </c>
      <c r="E18" s="52">
        <f>C18/D18</f>
        <v>1.5748031496062993</v>
      </c>
      <c r="F18" s="52">
        <v>9.98</v>
      </c>
      <c r="G18" s="52">
        <f t="shared" si="1"/>
        <v>9.980000000000001E-3</v>
      </c>
      <c r="H18" s="37">
        <v>14.3</v>
      </c>
      <c r="I18" s="52">
        <f t="shared" si="2"/>
        <v>0.1769657139314279</v>
      </c>
      <c r="J18" s="52">
        <f>SUM(I14:I18)</f>
        <v>0.91897869675739363</v>
      </c>
      <c r="K18" s="173"/>
    </row>
    <row r="19" spans="2:11" ht="20.100000000000001" customHeight="1">
      <c r="B19" s="37" t="s">
        <v>155</v>
      </c>
      <c r="C19" s="37">
        <v>100</v>
      </c>
      <c r="D19" s="61">
        <v>127</v>
      </c>
      <c r="E19" s="52">
        <f>C19/D19</f>
        <v>0.78740157480314965</v>
      </c>
      <c r="F19" s="52">
        <v>3.3422999999999998</v>
      </c>
      <c r="G19" s="52">
        <f t="shared" si="1"/>
        <v>3.3422999999999999E-3</v>
      </c>
      <c r="H19" s="37">
        <v>14.3</v>
      </c>
      <c r="I19" s="52">
        <f t="shared" si="2"/>
        <v>2.9632891065782135E-2</v>
      </c>
      <c r="J19" s="52">
        <f>SUM(I14:I19)</f>
        <v>0.94861158782317578</v>
      </c>
      <c r="K19" s="173"/>
    </row>
    <row r="20" spans="2:11" ht="20.100000000000001" customHeight="1">
      <c r="B20" s="63" t="s">
        <v>157</v>
      </c>
      <c r="C20" s="37">
        <v>600</v>
      </c>
      <c r="D20" s="61">
        <v>127</v>
      </c>
      <c r="E20" s="52">
        <f t="shared" ref="E20:E23" si="3">C20/D20</f>
        <v>4.7244094488188972</v>
      </c>
      <c r="F20" s="52">
        <v>8.1341999999999999</v>
      </c>
      <c r="G20" s="52">
        <f t="shared" si="1"/>
        <v>8.1341999999999994E-3</v>
      </c>
      <c r="H20" s="37">
        <v>14.3</v>
      </c>
      <c r="I20" s="52">
        <f t="shared" si="2"/>
        <v>0.43270776861553717</v>
      </c>
      <c r="J20" s="52">
        <f>SUM(I14:I20)</f>
        <v>1.381319356438713</v>
      </c>
      <c r="K20" s="173"/>
    </row>
    <row r="21" spans="2:11" ht="20.100000000000001" customHeight="1">
      <c r="B21" s="37" t="s">
        <v>158</v>
      </c>
      <c r="C21" s="37">
        <v>100</v>
      </c>
      <c r="D21" s="61">
        <v>127</v>
      </c>
      <c r="E21" s="52">
        <f t="shared" si="3"/>
        <v>0.78740157480314965</v>
      </c>
      <c r="F21" s="52">
        <v>4.5681000000000003</v>
      </c>
      <c r="G21" s="52">
        <f t="shared" si="1"/>
        <v>4.5681000000000003E-3</v>
      </c>
      <c r="H21" s="37">
        <v>14.3</v>
      </c>
      <c r="I21" s="52">
        <f t="shared" si="2"/>
        <v>4.0500855601711211E-2</v>
      </c>
      <c r="J21" s="52">
        <f>SUM(I14:I21)</f>
        <v>1.4218202120404242</v>
      </c>
      <c r="K21" s="173"/>
    </row>
    <row r="22" spans="2:11" ht="20.100000000000001" customHeight="1">
      <c r="B22" s="37" t="s">
        <v>159</v>
      </c>
      <c r="C22" s="37">
        <v>400</v>
      </c>
      <c r="D22" s="61">
        <v>127</v>
      </c>
      <c r="E22" s="52">
        <f t="shared" si="3"/>
        <v>3.1496062992125986</v>
      </c>
      <c r="F22" s="52">
        <v>4.7576999999999998</v>
      </c>
      <c r="G22" s="52">
        <f t="shared" si="1"/>
        <v>4.7577000000000001E-3</v>
      </c>
      <c r="H22" s="37">
        <v>14.3</v>
      </c>
      <c r="I22" s="52">
        <f t="shared" si="2"/>
        <v>0.16872741025482052</v>
      </c>
      <c r="J22" s="52">
        <f>SUM(I14:I22)</f>
        <v>1.5905476222952446</v>
      </c>
      <c r="K22" s="173"/>
    </row>
    <row r="23" spans="2:11" ht="20.100000000000001" customHeight="1">
      <c r="B23" s="37" t="s">
        <v>160</v>
      </c>
      <c r="C23" s="37">
        <v>200</v>
      </c>
      <c r="D23" s="61">
        <v>127</v>
      </c>
      <c r="E23" s="52">
        <f t="shared" si="3"/>
        <v>1.5748031496062993</v>
      </c>
      <c r="F23" s="52">
        <v>11.351800000000001</v>
      </c>
      <c r="G23" s="52">
        <f t="shared" si="1"/>
        <v>1.13518E-2</v>
      </c>
      <c r="H23" s="37">
        <v>14.3</v>
      </c>
      <c r="I23" s="52">
        <f t="shared" si="2"/>
        <v>0.20129052018104041</v>
      </c>
      <c r="J23" s="52">
        <f>SUM(I14:I23)</f>
        <v>1.791838142476285</v>
      </c>
      <c r="K23" s="174"/>
    </row>
    <row r="26" spans="2:11" ht="20.100000000000001" customHeight="1">
      <c r="B26" s="166" t="s">
        <v>162</v>
      </c>
      <c r="C26" s="166"/>
      <c r="D26" s="166"/>
      <c r="E26" s="166"/>
      <c r="F26" s="166"/>
      <c r="G26" s="166"/>
      <c r="H26" s="166"/>
      <c r="I26" s="166"/>
      <c r="J26" s="166"/>
      <c r="K26" s="166"/>
    </row>
    <row r="27" spans="2:11" ht="20.100000000000001" customHeight="1">
      <c r="B27" s="167" t="s">
        <v>129</v>
      </c>
      <c r="C27" s="167" t="s">
        <v>130</v>
      </c>
      <c r="D27" s="167" t="s">
        <v>154</v>
      </c>
      <c r="E27" s="167" t="s">
        <v>131</v>
      </c>
      <c r="F27" s="167" t="s">
        <v>132</v>
      </c>
      <c r="G27" s="167" t="s">
        <v>133</v>
      </c>
      <c r="H27" s="167" t="s">
        <v>177</v>
      </c>
      <c r="I27" s="167" t="s">
        <v>134</v>
      </c>
      <c r="J27" s="167" t="s">
        <v>135</v>
      </c>
      <c r="K27" s="167" t="s">
        <v>151</v>
      </c>
    </row>
    <row r="28" spans="2:11" ht="20.100000000000001" customHeight="1">
      <c r="B28" s="168"/>
      <c r="C28" s="168"/>
      <c r="D28" s="168"/>
      <c r="E28" s="168"/>
      <c r="F28" s="168"/>
      <c r="G28" s="168"/>
      <c r="H28" s="168"/>
      <c r="I28" s="168"/>
      <c r="J28" s="168"/>
      <c r="K28" s="168"/>
    </row>
    <row r="29" spans="2:11" ht="20.100000000000001" customHeight="1">
      <c r="B29" s="63" t="s">
        <v>143</v>
      </c>
      <c r="C29" s="37">
        <v>600</v>
      </c>
      <c r="D29" s="61">
        <v>127</v>
      </c>
      <c r="E29" s="52">
        <f>C29/D29</f>
        <v>4.7244094488188972</v>
      </c>
      <c r="F29" s="52">
        <v>1.7907</v>
      </c>
      <c r="G29" s="52">
        <f>F29/1000</f>
        <v>1.7906999999999999E-3</v>
      </c>
      <c r="H29" s="37">
        <v>14.3</v>
      </c>
      <c r="I29" s="52">
        <f>H29*E29*G29*100/D29</f>
        <v>9.5258267716535422E-2</v>
      </c>
      <c r="J29" s="52">
        <f>I29</f>
        <v>9.5258267716535422E-2</v>
      </c>
      <c r="K29" s="172">
        <v>2.5</v>
      </c>
    </row>
    <row r="30" spans="2:11" ht="20.100000000000001" customHeight="1">
      <c r="B30" s="37" t="s">
        <v>147</v>
      </c>
      <c r="C30" s="37">
        <v>400</v>
      </c>
      <c r="D30" s="61">
        <v>127</v>
      </c>
      <c r="E30" s="52">
        <f t="shared" ref="E30:E32" si="4">C30/D30</f>
        <v>3.1496062992125986</v>
      </c>
      <c r="F30" s="52">
        <v>3.5156999999999998</v>
      </c>
      <c r="G30" s="52">
        <f t="shared" ref="G30:G43" si="5">F30/1000</f>
        <v>3.5156999999999996E-3</v>
      </c>
      <c r="H30" s="37">
        <v>14.3</v>
      </c>
      <c r="I30" s="52">
        <f t="shared" ref="I30:I32" si="6">H30*E30*G30*100/D30</f>
        <v>0.12468103416206831</v>
      </c>
      <c r="J30" s="52">
        <f>SUM(I29:I30)</f>
        <v>0.21993930187860372</v>
      </c>
      <c r="K30" s="173"/>
    </row>
    <row r="31" spans="2:11" ht="20.100000000000001" customHeight="1">
      <c r="B31" s="37" t="s">
        <v>148</v>
      </c>
      <c r="C31" s="37">
        <v>200</v>
      </c>
      <c r="D31" s="61">
        <v>127</v>
      </c>
      <c r="E31" s="52">
        <f t="shared" si="4"/>
        <v>1.5748031496062993</v>
      </c>
      <c r="F31" s="52">
        <v>3.3047</v>
      </c>
      <c r="G31" s="52">
        <f t="shared" si="5"/>
        <v>3.3046999999999998E-3</v>
      </c>
      <c r="H31" s="37">
        <v>14.3</v>
      </c>
      <c r="I31" s="52">
        <f t="shared" si="6"/>
        <v>5.8599057598115199E-2</v>
      </c>
      <c r="J31" s="52">
        <f>SUM(I29:I31)</f>
        <v>0.2785383594767189</v>
      </c>
      <c r="K31" s="173"/>
    </row>
    <row r="32" spans="2:11" ht="20.100000000000001" customHeight="1">
      <c r="B32" s="37" t="s">
        <v>144</v>
      </c>
      <c r="C32" s="37">
        <v>100</v>
      </c>
      <c r="D32" s="61">
        <v>127</v>
      </c>
      <c r="E32" s="52">
        <f t="shared" si="4"/>
        <v>0.78740157480314965</v>
      </c>
      <c r="F32" s="52">
        <v>2.2797000000000001</v>
      </c>
      <c r="G32" s="52">
        <f t="shared" si="5"/>
        <v>2.2797E-3</v>
      </c>
      <c r="H32" s="37">
        <v>14.3</v>
      </c>
      <c r="I32" s="52">
        <f t="shared" si="6"/>
        <v>2.0211860623721253E-2</v>
      </c>
      <c r="J32" s="52">
        <f>SUM(I29:I32)</f>
        <v>0.29875022010044017</v>
      </c>
      <c r="K32" s="173"/>
    </row>
    <row r="33" spans="2:11" ht="20.100000000000001" customHeight="1">
      <c r="B33" s="63" t="s">
        <v>163</v>
      </c>
      <c r="C33" s="37">
        <v>600</v>
      </c>
      <c r="D33" s="61">
        <v>127</v>
      </c>
      <c r="E33" s="52">
        <f>C33/D33</f>
        <v>4.7244094488188972</v>
      </c>
      <c r="F33" s="52">
        <v>2.3816999999999999</v>
      </c>
      <c r="G33" s="52">
        <f t="shared" si="5"/>
        <v>2.3817E-3</v>
      </c>
      <c r="H33" s="37">
        <v>14.3</v>
      </c>
      <c r="I33" s="52">
        <f t="shared" ref="I33:I34" si="7">H33*E33*G33*100/D33</f>
        <v>0.12669716659433319</v>
      </c>
      <c r="J33" s="52">
        <f>SUM(I29:I33)</f>
        <v>0.42544738669477333</v>
      </c>
      <c r="K33" s="173"/>
    </row>
    <row r="34" spans="2:11" ht="20.100000000000001" customHeight="1">
      <c r="B34" s="37" t="s">
        <v>164</v>
      </c>
      <c r="C34" s="37">
        <v>500</v>
      </c>
      <c r="D34" s="61">
        <v>127</v>
      </c>
      <c r="E34" s="52">
        <f>C34/D34</f>
        <v>3.9370078740157481</v>
      </c>
      <c r="F34" s="52">
        <v>2.3018999999999998</v>
      </c>
      <c r="G34" s="52">
        <f t="shared" si="5"/>
        <v>2.3019E-3</v>
      </c>
      <c r="H34" s="37">
        <v>14.3</v>
      </c>
      <c r="I34" s="52">
        <f t="shared" si="7"/>
        <v>0.10204343108686219</v>
      </c>
      <c r="J34" s="52">
        <f>SUM(I29:I34)</f>
        <v>0.52749081778163553</v>
      </c>
      <c r="K34" s="173"/>
    </row>
    <row r="35" spans="2:11" ht="20.100000000000001" customHeight="1">
      <c r="B35" s="37" t="s">
        <v>165</v>
      </c>
      <c r="C35" s="37">
        <v>400</v>
      </c>
      <c r="D35" s="61">
        <v>127</v>
      </c>
      <c r="E35" s="52">
        <f t="shared" ref="E35:E38" si="8">C35/D35</f>
        <v>3.1496062992125986</v>
      </c>
      <c r="F35" s="52">
        <v>2.0811999999999999</v>
      </c>
      <c r="G35" s="52">
        <f t="shared" si="5"/>
        <v>2.0812000000000001E-3</v>
      </c>
      <c r="H35" s="37">
        <v>14.3</v>
      </c>
      <c r="I35" s="52">
        <f t="shared" ref="I35:I42" si="9">H35*E35*G35*100/D35</f>
        <v>7.3807824415648843E-2</v>
      </c>
      <c r="J35" s="52">
        <f>SUM(I29:I35)</f>
        <v>0.60129864219728435</v>
      </c>
      <c r="K35" s="173"/>
    </row>
    <row r="36" spans="2:11" ht="20.100000000000001" customHeight="1">
      <c r="B36" s="37" t="s">
        <v>167</v>
      </c>
      <c r="C36" s="37">
        <v>300</v>
      </c>
      <c r="D36" s="61">
        <v>127</v>
      </c>
      <c r="E36" s="52">
        <f t="shared" si="8"/>
        <v>2.3622047244094486</v>
      </c>
      <c r="F36" s="52">
        <v>1.9261999999999999</v>
      </c>
      <c r="G36" s="52">
        <f t="shared" si="5"/>
        <v>1.9261999999999999E-3</v>
      </c>
      <c r="H36" s="37">
        <v>14.3</v>
      </c>
      <c r="I36" s="52">
        <f t="shared" si="9"/>
        <v>5.1233170066340129E-2</v>
      </c>
      <c r="J36" s="52">
        <f>SUM(I29:I36)</f>
        <v>0.65253181226362444</v>
      </c>
      <c r="K36" s="173"/>
    </row>
    <row r="37" spans="2:11" ht="20.100000000000001" customHeight="1">
      <c r="B37" s="37" t="s">
        <v>166</v>
      </c>
      <c r="C37" s="37">
        <v>100</v>
      </c>
      <c r="D37" s="61">
        <v>127</v>
      </c>
      <c r="E37" s="52">
        <f t="shared" si="8"/>
        <v>0.78740157480314965</v>
      </c>
      <c r="F37" s="52">
        <v>2.5341</v>
      </c>
      <c r="G37" s="52">
        <f t="shared" si="5"/>
        <v>2.5341000000000001E-3</v>
      </c>
      <c r="H37" s="37">
        <v>14.3</v>
      </c>
      <c r="I37" s="52">
        <f t="shared" si="9"/>
        <v>2.2467375534751075E-2</v>
      </c>
      <c r="J37" s="52">
        <f>SUM(I29:I37)</f>
        <v>0.67499918779837553</v>
      </c>
      <c r="K37" s="173"/>
    </row>
    <row r="38" spans="2:11" ht="20.100000000000001" customHeight="1">
      <c r="B38" s="37" t="s">
        <v>168</v>
      </c>
      <c r="C38" s="37">
        <v>100</v>
      </c>
      <c r="D38" s="61">
        <v>127</v>
      </c>
      <c r="E38" s="52">
        <f t="shared" si="8"/>
        <v>0.78740157480314965</v>
      </c>
      <c r="F38" s="52">
        <v>3.4512999999999998</v>
      </c>
      <c r="G38" s="52">
        <f t="shared" si="5"/>
        <v>3.4513E-3</v>
      </c>
      <c r="H38" s="37">
        <v>14.3</v>
      </c>
      <c r="I38" s="52">
        <f t="shared" si="9"/>
        <v>3.0599286998574001E-2</v>
      </c>
      <c r="J38" s="52">
        <f>SUM(I29:I38)</f>
        <v>0.70559847479694948</v>
      </c>
      <c r="K38" s="173"/>
    </row>
    <row r="39" spans="2:11" ht="20.100000000000001" customHeight="1">
      <c r="B39" s="63" t="s">
        <v>139</v>
      </c>
      <c r="C39" s="37">
        <v>500</v>
      </c>
      <c r="D39" s="61">
        <v>127</v>
      </c>
      <c r="E39" s="52">
        <f>C39/D39</f>
        <v>3.9370078740157481</v>
      </c>
      <c r="F39" s="52">
        <v>1.8081</v>
      </c>
      <c r="G39" s="52">
        <f t="shared" si="5"/>
        <v>1.8081E-3</v>
      </c>
      <c r="H39" s="37">
        <v>14.3</v>
      </c>
      <c r="I39" s="52">
        <f t="shared" si="9"/>
        <v>8.015323330646662E-2</v>
      </c>
      <c r="J39" s="52">
        <f>SUM(I29:I39)</f>
        <v>0.7857517081034161</v>
      </c>
      <c r="K39" s="173"/>
    </row>
    <row r="40" spans="2:11" ht="20.100000000000001" customHeight="1">
      <c r="B40" s="37" t="s">
        <v>169</v>
      </c>
      <c r="C40" s="37">
        <v>100</v>
      </c>
      <c r="D40" s="61">
        <v>127</v>
      </c>
      <c r="E40" s="52">
        <f>C40/D40</f>
        <v>0.78740157480314965</v>
      </c>
      <c r="F40" s="52">
        <v>1.9812000000000001</v>
      </c>
      <c r="G40" s="52">
        <f t="shared" si="5"/>
        <v>1.9812000000000002E-3</v>
      </c>
      <c r="H40" s="37">
        <v>14.3</v>
      </c>
      <c r="I40" s="52">
        <f t="shared" si="9"/>
        <v>1.7565354330708664E-2</v>
      </c>
      <c r="J40" s="52">
        <f>SUM(I29:I40)</f>
        <v>0.80331706243412482</v>
      </c>
      <c r="K40" s="173"/>
    </row>
    <row r="41" spans="2:11" ht="20.100000000000001" customHeight="1">
      <c r="B41" s="37" t="s">
        <v>140</v>
      </c>
      <c r="C41" s="37">
        <v>300</v>
      </c>
      <c r="D41" s="61">
        <v>127</v>
      </c>
      <c r="E41" s="52">
        <f t="shared" ref="E41:E43" si="10">C41/D41</f>
        <v>2.3622047244094486</v>
      </c>
      <c r="F41" s="52">
        <v>1.5363</v>
      </c>
      <c r="G41" s="52">
        <f t="shared" si="5"/>
        <v>1.5363E-3</v>
      </c>
      <c r="H41" s="37">
        <v>14.3</v>
      </c>
      <c r="I41" s="52">
        <f t="shared" ref="I41:I43" si="11">H41*E41*G41*100/D41</f>
        <v>4.0862589125178254E-2</v>
      </c>
      <c r="J41" s="52">
        <f>SUM(I29:I41)</f>
        <v>0.84417965155930308</v>
      </c>
      <c r="K41" s="173"/>
    </row>
    <row r="42" spans="2:11" ht="20.100000000000001" customHeight="1">
      <c r="B42" s="37" t="s">
        <v>141</v>
      </c>
      <c r="C42" s="37">
        <v>200</v>
      </c>
      <c r="D42" s="61">
        <v>127</v>
      </c>
      <c r="E42" s="52">
        <f t="shared" si="10"/>
        <v>1.5748031496062993</v>
      </c>
      <c r="F42" s="52">
        <v>1.2608999999999999</v>
      </c>
      <c r="G42" s="52">
        <f t="shared" si="5"/>
        <v>1.2608999999999999E-3</v>
      </c>
      <c r="H42" s="37">
        <v>14.3</v>
      </c>
      <c r="I42" s="52">
        <f t="shared" si="9"/>
        <v>2.2358323516647034E-2</v>
      </c>
      <c r="J42" s="52">
        <f>SUM(I29:I42)</f>
        <v>0.8665379750759501</v>
      </c>
      <c r="K42" s="173"/>
    </row>
    <row r="43" spans="2:11" ht="20.100000000000001" customHeight="1">
      <c r="B43" s="37" t="s">
        <v>142</v>
      </c>
      <c r="C43" s="37">
        <v>100</v>
      </c>
      <c r="D43" s="61">
        <v>127</v>
      </c>
      <c r="E43" s="52">
        <f t="shared" si="10"/>
        <v>0.78740157480314965</v>
      </c>
      <c r="F43" s="52">
        <v>1.5118</v>
      </c>
      <c r="G43" s="52">
        <f t="shared" si="5"/>
        <v>1.5118E-3</v>
      </c>
      <c r="H43" s="37">
        <v>14.3</v>
      </c>
      <c r="I43" s="52">
        <f t="shared" si="11"/>
        <v>1.3403645607291216E-2</v>
      </c>
      <c r="J43" s="52">
        <f>SUM(I29:I43)</f>
        <v>0.87994162068324133</v>
      </c>
      <c r="K43" s="174"/>
    </row>
    <row r="46" spans="2:11" ht="20.100000000000001" customHeight="1">
      <c r="B46" s="166" t="s">
        <v>170</v>
      </c>
      <c r="C46" s="166"/>
      <c r="D46" s="166"/>
      <c r="E46" s="166"/>
      <c r="F46" s="166"/>
      <c r="G46" s="166"/>
      <c r="H46" s="166"/>
      <c r="I46" s="166"/>
      <c r="J46" s="166"/>
      <c r="K46" s="166"/>
    </row>
    <row r="47" spans="2:11" ht="20.100000000000001" customHeight="1">
      <c r="B47" s="167" t="s">
        <v>129</v>
      </c>
      <c r="C47" s="167" t="s">
        <v>130</v>
      </c>
      <c r="D47" s="167" t="s">
        <v>154</v>
      </c>
      <c r="E47" s="167" t="s">
        <v>131</v>
      </c>
      <c r="F47" s="167" t="s">
        <v>132</v>
      </c>
      <c r="G47" s="167" t="s">
        <v>133</v>
      </c>
      <c r="H47" s="167" t="s">
        <v>177</v>
      </c>
      <c r="I47" s="167" t="s">
        <v>134</v>
      </c>
      <c r="J47" s="167" t="s">
        <v>135</v>
      </c>
      <c r="K47" s="167" t="s">
        <v>151</v>
      </c>
    </row>
    <row r="48" spans="2:11" ht="20.100000000000001" customHeight="1">
      <c r="B48" s="168"/>
      <c r="C48" s="168"/>
      <c r="D48" s="168"/>
      <c r="E48" s="168"/>
      <c r="F48" s="168"/>
      <c r="G48" s="168"/>
      <c r="H48" s="168"/>
      <c r="I48" s="168"/>
      <c r="J48" s="168"/>
      <c r="K48" s="168"/>
    </row>
    <row r="49" spans="2:11" ht="20.100000000000001" customHeight="1">
      <c r="B49" s="37" t="s">
        <v>171</v>
      </c>
      <c r="C49" s="37">
        <v>2100</v>
      </c>
      <c r="D49" s="61">
        <v>127</v>
      </c>
      <c r="E49" s="52">
        <f>C49/D49</f>
        <v>16.535433070866141</v>
      </c>
      <c r="F49" s="52">
        <v>9.9913000000000007</v>
      </c>
      <c r="G49" s="52">
        <f>F49/1000</f>
        <v>9.9913000000000016E-3</v>
      </c>
      <c r="H49" s="37">
        <v>8.9600000000000009</v>
      </c>
      <c r="I49" s="52">
        <f>H49*E49*G49*100/D49</f>
        <v>1.1655793961187926</v>
      </c>
      <c r="J49" s="52">
        <f>I49</f>
        <v>1.1655793961187926</v>
      </c>
      <c r="K49" s="171">
        <v>4</v>
      </c>
    </row>
    <row r="50" spans="2:11" ht="20.100000000000001" customHeight="1">
      <c r="B50" s="37" t="s">
        <v>172</v>
      </c>
      <c r="C50" s="37">
        <v>200</v>
      </c>
      <c r="D50" s="61">
        <v>127</v>
      </c>
      <c r="E50" s="52">
        <f t="shared" ref="E50:E52" si="12">C50/D50</f>
        <v>1.5748031496062993</v>
      </c>
      <c r="F50" s="52">
        <v>0.87180000000000002</v>
      </c>
      <c r="G50" s="52">
        <f t="shared" ref="G50:G54" si="13">F50/1000</f>
        <v>8.7180000000000005E-4</v>
      </c>
      <c r="H50" s="37">
        <v>8.9600000000000009</v>
      </c>
      <c r="I50" s="52">
        <f t="shared" ref="I50:I54" si="14">H50*E50*G50*100/D50</f>
        <v>9.6860660921321857E-3</v>
      </c>
      <c r="J50" s="52">
        <f>SUM(I49:I50)</f>
        <v>1.1752654622109249</v>
      </c>
      <c r="K50" s="171"/>
    </row>
    <row r="51" spans="2:11" ht="20.100000000000001" customHeight="1">
      <c r="B51" s="37" t="s">
        <v>173</v>
      </c>
      <c r="C51" s="37">
        <v>100</v>
      </c>
      <c r="D51" s="61">
        <v>127</v>
      </c>
      <c r="E51" s="52">
        <f t="shared" si="12"/>
        <v>0.78740157480314965</v>
      </c>
      <c r="F51" s="52">
        <v>1.2166999999999999</v>
      </c>
      <c r="G51" s="52">
        <f t="shared" si="13"/>
        <v>1.2166999999999998E-3</v>
      </c>
      <c r="H51" s="37">
        <v>8.9600000000000009</v>
      </c>
      <c r="I51" s="52">
        <f t="shared" si="14"/>
        <v>6.7590253580507168E-3</v>
      </c>
      <c r="J51" s="52">
        <f>SUM(I49:I51)</f>
        <v>1.1820244875689756</v>
      </c>
      <c r="K51" s="171"/>
    </row>
    <row r="52" spans="2:11" ht="20.100000000000001" customHeight="1">
      <c r="B52" s="37" t="s">
        <v>174</v>
      </c>
      <c r="C52" s="37">
        <v>100</v>
      </c>
      <c r="D52" s="61">
        <v>127</v>
      </c>
      <c r="E52" s="52">
        <f t="shared" si="12"/>
        <v>0.78740157480314965</v>
      </c>
      <c r="F52" s="52">
        <v>1.0286999999999999</v>
      </c>
      <c r="G52" s="52">
        <f t="shared" si="13"/>
        <v>1.0287E-3</v>
      </c>
      <c r="H52" s="37">
        <v>8.9600000000000009</v>
      </c>
      <c r="I52" s="52">
        <f t="shared" si="14"/>
        <v>5.7146456692913393E-3</v>
      </c>
      <c r="J52" s="52">
        <f>SUM(I49:I52)</f>
        <v>1.187739133238267</v>
      </c>
      <c r="K52" s="171"/>
    </row>
    <row r="53" spans="2:11" ht="20.100000000000001" customHeight="1">
      <c r="B53" s="37" t="s">
        <v>175</v>
      </c>
      <c r="C53" s="37">
        <v>1200</v>
      </c>
      <c r="D53" s="61">
        <v>127</v>
      </c>
      <c r="E53" s="52">
        <f>C53/D53</f>
        <v>9.4488188976377945</v>
      </c>
      <c r="F53" s="52">
        <v>1.3718999999999999</v>
      </c>
      <c r="G53" s="52">
        <f t="shared" si="13"/>
        <v>1.3718999999999999E-3</v>
      </c>
      <c r="H53" s="37">
        <v>8.9600000000000009</v>
      </c>
      <c r="I53" s="52">
        <f t="shared" si="14"/>
        <v>9.1454329468658946E-2</v>
      </c>
      <c r="J53" s="52">
        <f>SUM(I49:I53)</f>
        <v>1.2791934627069259</v>
      </c>
      <c r="K53" s="171"/>
    </row>
    <row r="54" spans="2:11" ht="20.100000000000001" customHeight="1">
      <c r="B54" s="37" t="s">
        <v>176</v>
      </c>
      <c r="C54" s="37">
        <v>600</v>
      </c>
      <c r="D54" s="61">
        <v>127</v>
      </c>
      <c r="E54" s="52">
        <f>C54/D54</f>
        <v>4.7244094488188972</v>
      </c>
      <c r="F54" s="52">
        <v>0.81059999999999999</v>
      </c>
      <c r="G54" s="52">
        <f t="shared" si="13"/>
        <v>8.1059999999999997E-4</v>
      </c>
      <c r="H54" s="37">
        <v>8.9600000000000009</v>
      </c>
      <c r="I54" s="52">
        <f t="shared" si="14"/>
        <v>2.7018324756649514E-2</v>
      </c>
      <c r="J54" s="52">
        <f>SUM(I49:I54)</f>
        <v>1.3062117874635755</v>
      </c>
      <c r="K54" s="171"/>
    </row>
    <row r="57" spans="2:11" ht="20.100000000000001" customHeight="1">
      <c r="B57" s="166" t="s">
        <v>186</v>
      </c>
      <c r="C57" s="166"/>
      <c r="D57" s="166"/>
      <c r="E57" s="166"/>
      <c r="F57" s="166"/>
      <c r="G57" s="166"/>
      <c r="H57" s="166"/>
      <c r="I57" s="166"/>
      <c r="J57" s="166"/>
      <c r="K57" s="166"/>
    </row>
    <row r="58" spans="2:11" ht="20.100000000000001" customHeight="1">
      <c r="B58" s="167" t="s">
        <v>129</v>
      </c>
      <c r="C58" s="167" t="s">
        <v>130</v>
      </c>
      <c r="D58" s="167" t="s">
        <v>154</v>
      </c>
      <c r="E58" s="167" t="s">
        <v>131</v>
      </c>
      <c r="F58" s="167" t="s">
        <v>132</v>
      </c>
      <c r="G58" s="167" t="s">
        <v>133</v>
      </c>
      <c r="H58" s="167" t="s">
        <v>177</v>
      </c>
      <c r="I58" s="167" t="s">
        <v>134</v>
      </c>
      <c r="J58" s="167" t="s">
        <v>135</v>
      </c>
      <c r="K58" s="167" t="s">
        <v>151</v>
      </c>
    </row>
    <row r="59" spans="2:11" ht="20.100000000000001" customHeight="1">
      <c r="B59" s="168"/>
      <c r="C59" s="168"/>
      <c r="D59" s="168"/>
      <c r="E59" s="168"/>
      <c r="F59" s="168"/>
      <c r="G59" s="168"/>
      <c r="H59" s="168"/>
      <c r="I59" s="168"/>
      <c r="J59" s="168"/>
      <c r="K59" s="168"/>
    </row>
    <row r="60" spans="2:11" ht="20.100000000000001" customHeight="1">
      <c r="B60" s="37" t="s">
        <v>171</v>
      </c>
      <c r="C60" s="37">
        <v>1900</v>
      </c>
      <c r="D60" s="61">
        <v>127</v>
      </c>
      <c r="E60" s="52">
        <f>C60/D60</f>
        <v>14.960629921259843</v>
      </c>
      <c r="F60" s="52">
        <v>9.9913000000000007</v>
      </c>
      <c r="G60" s="52">
        <f>F60/1000</f>
        <v>9.9913000000000016E-3</v>
      </c>
      <c r="H60" s="37">
        <v>8.9600000000000009</v>
      </c>
      <c r="I60" s="52">
        <f>H60*E60*G60*100/D60</f>
        <v>1.0545718345836694</v>
      </c>
      <c r="J60" s="52">
        <f>I60</f>
        <v>1.0545718345836694</v>
      </c>
      <c r="K60" s="156">
        <v>4</v>
      </c>
    </row>
    <row r="61" spans="2:11" ht="20.100000000000001" customHeight="1">
      <c r="B61" s="37" t="s">
        <v>179</v>
      </c>
      <c r="C61" s="37">
        <v>600</v>
      </c>
      <c r="D61" s="61">
        <v>127</v>
      </c>
      <c r="E61" s="52">
        <f t="shared" ref="E61:E63" si="15">C61/D61</f>
        <v>4.7244094488188972</v>
      </c>
      <c r="F61" s="52">
        <v>2.5581</v>
      </c>
      <c r="G61" s="52">
        <f t="shared" ref="G61:G64" si="16">F61/1000</f>
        <v>2.5581000000000002E-3</v>
      </c>
      <c r="H61" s="37">
        <v>8.9600000000000009</v>
      </c>
      <c r="I61" s="52">
        <f t="shared" ref="I61:I64" si="17">H61*E61*G61*100/D61</f>
        <v>8.5264713249426513E-2</v>
      </c>
      <c r="J61" s="52">
        <f>SUM(I60:I61)</f>
        <v>1.1398365478330958</v>
      </c>
      <c r="K61" s="169"/>
    </row>
    <row r="62" spans="2:11" ht="20.100000000000001" customHeight="1">
      <c r="B62" s="37" t="s">
        <v>168</v>
      </c>
      <c r="C62" s="37">
        <v>1300</v>
      </c>
      <c r="D62" s="61">
        <v>127</v>
      </c>
      <c r="E62" s="52">
        <f t="shared" si="15"/>
        <v>10.236220472440944</v>
      </c>
      <c r="F62" s="52">
        <v>3.4512999999999998</v>
      </c>
      <c r="G62" s="52">
        <f t="shared" si="16"/>
        <v>3.4513E-3</v>
      </c>
      <c r="H62" s="37">
        <v>8.9600000000000009</v>
      </c>
      <c r="I62" s="52">
        <f t="shared" si="17"/>
        <v>0.24924510137020278</v>
      </c>
      <c r="J62" s="52">
        <f>SUM(I60:I62)</f>
        <v>1.3890816492032987</v>
      </c>
      <c r="K62" s="169"/>
    </row>
    <row r="63" spans="2:11" ht="20.100000000000001" customHeight="1">
      <c r="B63" s="37" t="s">
        <v>180</v>
      </c>
      <c r="C63" s="37">
        <v>100</v>
      </c>
      <c r="D63" s="61">
        <v>127</v>
      </c>
      <c r="E63" s="52">
        <f t="shared" si="15"/>
        <v>0.78740157480314965</v>
      </c>
      <c r="F63" s="52">
        <v>0.89280000000000004</v>
      </c>
      <c r="G63" s="52">
        <f t="shared" si="16"/>
        <v>8.9280000000000002E-4</v>
      </c>
      <c r="H63" s="37">
        <v>8.9600000000000009</v>
      </c>
      <c r="I63" s="52">
        <f t="shared" si="17"/>
        <v>4.9596924793849596E-3</v>
      </c>
      <c r="J63" s="52">
        <f>SUM(I60:I63)</f>
        <v>1.3940413416826836</v>
      </c>
      <c r="K63" s="169"/>
    </row>
    <row r="64" spans="2:11" ht="20.100000000000001" customHeight="1">
      <c r="B64" s="37" t="s">
        <v>181</v>
      </c>
      <c r="C64" s="37">
        <v>1200</v>
      </c>
      <c r="D64" s="61">
        <v>127</v>
      </c>
      <c r="E64" s="52">
        <f>C64/D64</f>
        <v>9.4488188976377945</v>
      </c>
      <c r="F64" s="52">
        <v>0.42609999999999998</v>
      </c>
      <c r="G64" s="52">
        <f t="shared" si="16"/>
        <v>4.261E-4</v>
      </c>
      <c r="H64" s="37">
        <v>8.9600000000000009</v>
      </c>
      <c r="I64" s="52">
        <f t="shared" si="17"/>
        <v>2.8404905449810901E-2</v>
      </c>
      <c r="J64" s="52">
        <f>SUM(I60:I64)</f>
        <v>1.4224462471324946</v>
      </c>
      <c r="K64" s="157"/>
    </row>
    <row r="67" spans="2:11" ht="20.100000000000001" customHeight="1">
      <c r="B67" s="166" t="s">
        <v>187</v>
      </c>
      <c r="C67" s="166"/>
      <c r="D67" s="166"/>
      <c r="E67" s="166"/>
      <c r="F67" s="166"/>
      <c r="G67" s="166"/>
      <c r="H67" s="166"/>
      <c r="I67" s="166"/>
      <c r="J67" s="166"/>
      <c r="K67" s="166"/>
    </row>
    <row r="68" spans="2:11" ht="20.100000000000001" customHeight="1">
      <c r="B68" s="167" t="s">
        <v>129</v>
      </c>
      <c r="C68" s="167" t="s">
        <v>130</v>
      </c>
      <c r="D68" s="167" t="s">
        <v>154</v>
      </c>
      <c r="E68" s="167" t="s">
        <v>131</v>
      </c>
      <c r="F68" s="167" t="s">
        <v>132</v>
      </c>
      <c r="G68" s="167" t="s">
        <v>133</v>
      </c>
      <c r="H68" s="167" t="s">
        <v>177</v>
      </c>
      <c r="I68" s="167" t="s">
        <v>134</v>
      </c>
      <c r="J68" s="167" t="s">
        <v>135</v>
      </c>
      <c r="K68" s="167" t="s">
        <v>151</v>
      </c>
    </row>
    <row r="69" spans="2:11" ht="20.100000000000001" customHeight="1">
      <c r="B69" s="168"/>
      <c r="C69" s="168"/>
      <c r="D69" s="168"/>
      <c r="E69" s="168"/>
      <c r="F69" s="168"/>
      <c r="G69" s="168"/>
      <c r="H69" s="168"/>
      <c r="I69" s="168"/>
      <c r="J69" s="168"/>
      <c r="K69" s="168"/>
    </row>
    <row r="70" spans="2:11" ht="20.100000000000001" customHeight="1">
      <c r="B70" s="37" t="s">
        <v>182</v>
      </c>
      <c r="C70" s="37">
        <v>1900</v>
      </c>
      <c r="D70" s="61">
        <v>127</v>
      </c>
      <c r="E70" s="52">
        <f>C70/D70</f>
        <v>14.960629921259843</v>
      </c>
      <c r="F70" s="52">
        <v>9.7752999999999997</v>
      </c>
      <c r="G70" s="52">
        <f>F70/1000</f>
        <v>9.7752999999999989E-3</v>
      </c>
      <c r="H70" s="37">
        <v>8.9600000000000009</v>
      </c>
      <c r="I70" s="52">
        <f>H70*E70*G70*100/D70</f>
        <v>1.0317732481864963</v>
      </c>
      <c r="J70" s="52">
        <f>I70</f>
        <v>1.0317732481864963</v>
      </c>
      <c r="K70" s="171">
        <v>4</v>
      </c>
    </row>
    <row r="71" spans="2:11" ht="20.100000000000001" customHeight="1">
      <c r="B71" s="37" t="s">
        <v>183</v>
      </c>
      <c r="C71" s="37">
        <v>600</v>
      </c>
      <c r="D71" s="61">
        <v>127</v>
      </c>
      <c r="E71" s="52">
        <f t="shared" ref="E71:E73" si="18">C71/D71</f>
        <v>4.7244094488188972</v>
      </c>
      <c r="F71" s="52">
        <v>1.3594999999999999</v>
      </c>
      <c r="G71" s="52">
        <f t="shared" ref="G71:G73" si="19">F71/1000</f>
        <v>1.3595E-3</v>
      </c>
      <c r="H71" s="37">
        <v>8.9600000000000009</v>
      </c>
      <c r="I71" s="52">
        <f t="shared" ref="I71:I73" si="20">H71*E71*G71*100/D71</f>
        <v>4.5313857027714059E-2</v>
      </c>
      <c r="J71" s="52">
        <f>SUM(I70:I71)</f>
        <v>1.0770871052142104</v>
      </c>
      <c r="K71" s="171"/>
    </row>
    <row r="72" spans="2:11" ht="20.100000000000001" customHeight="1">
      <c r="B72" s="37" t="s">
        <v>184</v>
      </c>
      <c r="C72" s="37">
        <v>100</v>
      </c>
      <c r="D72" s="61">
        <v>127</v>
      </c>
      <c r="E72" s="52">
        <f t="shared" si="18"/>
        <v>0.78740157480314965</v>
      </c>
      <c r="F72" s="52">
        <v>1.1982999999999999</v>
      </c>
      <c r="G72" s="52">
        <f t="shared" si="19"/>
        <v>1.1983E-3</v>
      </c>
      <c r="H72" s="37">
        <v>8.9600000000000009</v>
      </c>
      <c r="I72" s="52">
        <f t="shared" si="20"/>
        <v>6.6568094736189484E-3</v>
      </c>
      <c r="J72" s="52">
        <f>SUM(I70:I72)</f>
        <v>1.0837439146878294</v>
      </c>
      <c r="K72" s="171"/>
    </row>
    <row r="73" spans="2:11" ht="20.100000000000001" customHeight="1">
      <c r="B73" s="37" t="s">
        <v>185</v>
      </c>
      <c r="C73" s="37">
        <v>1200</v>
      </c>
      <c r="D73" s="61">
        <v>127</v>
      </c>
      <c r="E73" s="52">
        <f t="shared" si="18"/>
        <v>9.4488188976377945</v>
      </c>
      <c r="F73" s="52">
        <v>1.9548000000000001</v>
      </c>
      <c r="G73" s="52">
        <f t="shared" si="19"/>
        <v>1.9548E-3</v>
      </c>
      <c r="H73" s="37">
        <v>8.9600000000000009</v>
      </c>
      <c r="I73" s="52">
        <f t="shared" si="20"/>
        <v>0.13031192014384027</v>
      </c>
      <c r="J73" s="52">
        <f>SUM(I70:I73)</f>
        <v>1.2140558348316697</v>
      </c>
      <c r="K73" s="171"/>
    </row>
    <row r="76" spans="2:11" ht="20.100000000000001" customHeight="1">
      <c r="B76" s="166" t="s">
        <v>188</v>
      </c>
      <c r="C76" s="166"/>
      <c r="D76" s="166"/>
      <c r="E76" s="166"/>
      <c r="F76" s="166"/>
      <c r="G76" s="166"/>
      <c r="H76" s="166"/>
      <c r="I76" s="166"/>
      <c r="J76" s="166"/>
      <c r="K76" s="166"/>
    </row>
    <row r="77" spans="2:11" ht="20.100000000000001" customHeight="1">
      <c r="B77" s="167" t="s">
        <v>129</v>
      </c>
      <c r="C77" s="167" t="s">
        <v>130</v>
      </c>
      <c r="D77" s="167" t="s">
        <v>154</v>
      </c>
      <c r="E77" s="167" t="s">
        <v>131</v>
      </c>
      <c r="F77" s="167" t="s">
        <v>132</v>
      </c>
      <c r="G77" s="167" t="s">
        <v>133</v>
      </c>
      <c r="H77" s="167" t="s">
        <v>177</v>
      </c>
      <c r="I77" s="167" t="s">
        <v>134</v>
      </c>
      <c r="J77" s="167" t="s">
        <v>135</v>
      </c>
      <c r="K77" s="167" t="s">
        <v>151</v>
      </c>
    </row>
    <row r="78" spans="2:11" ht="20.100000000000001" customHeight="1">
      <c r="B78" s="168"/>
      <c r="C78" s="168"/>
      <c r="D78" s="168"/>
      <c r="E78" s="168"/>
      <c r="F78" s="168"/>
      <c r="G78" s="168"/>
      <c r="H78" s="168"/>
      <c r="I78" s="168"/>
      <c r="J78" s="168"/>
      <c r="K78" s="168"/>
    </row>
    <row r="79" spans="2:11" ht="20.100000000000001" customHeight="1">
      <c r="B79" s="37" t="s">
        <v>189</v>
      </c>
      <c r="C79" s="37">
        <v>2500</v>
      </c>
      <c r="D79" s="61">
        <v>127</v>
      </c>
      <c r="E79" s="52">
        <f>C79/D79</f>
        <v>19.685039370078741</v>
      </c>
      <c r="F79" s="52">
        <v>4.6836000000000002</v>
      </c>
      <c r="G79" s="52">
        <f>F79/1000</f>
        <v>4.6836000000000004E-3</v>
      </c>
      <c r="H79" s="37">
        <v>6.03</v>
      </c>
      <c r="I79" s="52">
        <f>H79*E79*G79*100/D79</f>
        <v>0.4377535495070991</v>
      </c>
      <c r="J79" s="52">
        <f>I79</f>
        <v>0.4377535495070991</v>
      </c>
      <c r="K79" s="156">
        <v>6</v>
      </c>
    </row>
    <row r="80" spans="2:11" ht="20.100000000000001" customHeight="1">
      <c r="B80" s="37" t="s">
        <v>190</v>
      </c>
      <c r="C80" s="37">
        <v>1200</v>
      </c>
      <c r="D80" s="61">
        <v>127</v>
      </c>
      <c r="E80" s="52">
        <f t="shared" ref="E80:E82" si="21">C80/D80</f>
        <v>9.4488188976377945</v>
      </c>
      <c r="F80" s="52">
        <v>1.748</v>
      </c>
      <c r="G80" s="52">
        <f t="shared" ref="G80:G82" si="22">F80/1000</f>
        <v>1.748E-3</v>
      </c>
      <c r="H80" s="37">
        <v>6.03</v>
      </c>
      <c r="I80" s="52">
        <f t="shared" ref="I80:I82" si="23">H80*E80*G80*100/D80</f>
        <v>7.8421030442060877E-2</v>
      </c>
      <c r="J80" s="52">
        <f>SUM(I79:I80)</f>
        <v>0.51617457994915994</v>
      </c>
      <c r="K80" s="169"/>
    </row>
    <row r="81" spans="2:11" ht="20.100000000000001" customHeight="1">
      <c r="B81" s="37" t="s">
        <v>191</v>
      </c>
      <c r="C81" s="37">
        <v>700</v>
      </c>
      <c r="D81" s="61">
        <v>127</v>
      </c>
      <c r="E81" s="52">
        <f t="shared" si="21"/>
        <v>5.5118110236220472</v>
      </c>
      <c r="F81" s="52">
        <v>1.7113</v>
      </c>
      <c r="G81" s="52">
        <f t="shared" si="22"/>
        <v>1.7113E-3</v>
      </c>
      <c r="H81" s="37">
        <v>6.03</v>
      </c>
      <c r="I81" s="52">
        <f t="shared" si="23"/>
        <v>4.4785152830305666E-2</v>
      </c>
      <c r="J81" s="52">
        <f>SUM(I79:I81)</f>
        <v>0.56095973277946565</v>
      </c>
      <c r="K81" s="169"/>
    </row>
    <row r="82" spans="2:11" ht="20.100000000000001" customHeight="1">
      <c r="B82" s="37" t="s">
        <v>192</v>
      </c>
      <c r="C82" s="37">
        <v>100</v>
      </c>
      <c r="D82" s="61">
        <v>127</v>
      </c>
      <c r="E82" s="52">
        <f t="shared" si="21"/>
        <v>0.78740157480314965</v>
      </c>
      <c r="F82" s="52">
        <v>2.0503999999999998</v>
      </c>
      <c r="G82" s="52">
        <f t="shared" si="22"/>
        <v>2.0504E-3</v>
      </c>
      <c r="H82" s="37">
        <v>6.03</v>
      </c>
      <c r="I82" s="52">
        <f t="shared" si="23"/>
        <v>7.6656407712815426E-3</v>
      </c>
      <c r="J82" s="52">
        <f>SUM(I79:I82)</f>
        <v>0.56862537355074716</v>
      </c>
      <c r="K82" s="169"/>
    </row>
    <row r="83" spans="2:11" ht="20.100000000000001" customHeight="1">
      <c r="B83" s="37" t="s">
        <v>165</v>
      </c>
      <c r="C83" s="37">
        <v>600</v>
      </c>
      <c r="D83" s="61">
        <v>127</v>
      </c>
      <c r="E83" s="52">
        <f t="shared" ref="E83:E84" si="24">C83/D83</f>
        <v>4.7244094488188972</v>
      </c>
      <c r="F83" s="52">
        <v>2.0811999999999999</v>
      </c>
      <c r="G83" s="52">
        <f t="shared" ref="G83:G84" si="25">F83/1000</f>
        <v>2.0812000000000001E-3</v>
      </c>
      <c r="H83" s="37">
        <v>6.03</v>
      </c>
      <c r="I83" s="52">
        <f t="shared" ref="I83:I84" si="26">H83*E83*G83*100/D83</f>
        <v>4.6684739289478576E-2</v>
      </c>
      <c r="J83" s="52">
        <f>SUM(I79:I83)</f>
        <v>0.61531011284022574</v>
      </c>
      <c r="K83" s="169"/>
    </row>
    <row r="84" spans="2:11" ht="20.100000000000001" customHeight="1">
      <c r="B84" s="37" t="s">
        <v>193</v>
      </c>
      <c r="C84" s="37">
        <v>600</v>
      </c>
      <c r="D84" s="61">
        <v>127</v>
      </c>
      <c r="E84" s="52">
        <f t="shared" si="24"/>
        <v>4.7244094488188972</v>
      </c>
      <c r="F84" s="52">
        <v>1.8289</v>
      </c>
      <c r="G84" s="52">
        <f t="shared" si="25"/>
        <v>1.8289000000000001E-3</v>
      </c>
      <c r="H84" s="37">
        <v>6.03</v>
      </c>
      <c r="I84" s="52">
        <f t="shared" si="26"/>
        <v>4.1025235290470585E-2</v>
      </c>
      <c r="J84" s="52">
        <f>SUM(I79:I84)</f>
        <v>0.65633534813069638</v>
      </c>
      <c r="K84" s="157"/>
    </row>
    <row r="87" spans="2:11" ht="20.100000000000001" customHeight="1">
      <c r="B87" s="166" t="s">
        <v>194</v>
      </c>
      <c r="C87" s="166"/>
      <c r="D87" s="166"/>
      <c r="E87" s="166"/>
      <c r="F87" s="166"/>
      <c r="G87" s="166"/>
      <c r="H87" s="166"/>
      <c r="I87" s="166"/>
      <c r="J87" s="166"/>
      <c r="K87" s="166"/>
    </row>
    <row r="88" spans="2:11" ht="20.100000000000001" customHeight="1">
      <c r="B88" s="167" t="s">
        <v>129</v>
      </c>
      <c r="C88" s="167" t="s">
        <v>130</v>
      </c>
      <c r="D88" s="167" t="s">
        <v>154</v>
      </c>
      <c r="E88" s="167" t="s">
        <v>131</v>
      </c>
      <c r="F88" s="167" t="s">
        <v>132</v>
      </c>
      <c r="G88" s="167" t="s">
        <v>133</v>
      </c>
      <c r="H88" s="167" t="s">
        <v>177</v>
      </c>
      <c r="I88" s="167" t="s">
        <v>134</v>
      </c>
      <c r="J88" s="167" t="s">
        <v>135</v>
      </c>
      <c r="K88" s="167" t="s">
        <v>151</v>
      </c>
    </row>
    <row r="89" spans="2:11" ht="20.100000000000001" customHeight="1">
      <c r="B89" s="168"/>
      <c r="C89" s="168"/>
      <c r="D89" s="168"/>
      <c r="E89" s="168"/>
      <c r="F89" s="168"/>
      <c r="G89" s="168"/>
      <c r="H89" s="168"/>
      <c r="I89" s="168"/>
      <c r="J89" s="168"/>
      <c r="K89" s="168"/>
    </row>
    <row r="90" spans="2:11" ht="20.100000000000001" customHeight="1">
      <c r="B90" s="37" t="s">
        <v>195</v>
      </c>
      <c r="C90" s="37">
        <v>2000</v>
      </c>
      <c r="D90" s="61">
        <v>127</v>
      </c>
      <c r="E90" s="52">
        <f>C90/D90</f>
        <v>15.748031496062993</v>
      </c>
      <c r="F90" s="52">
        <v>4.0702999999999996</v>
      </c>
      <c r="G90" s="52">
        <f>F90/1000</f>
        <v>4.0702999999999998E-3</v>
      </c>
      <c r="H90" s="37">
        <v>8.9600000000000009</v>
      </c>
      <c r="I90" s="52">
        <f>H90*E90*G90*100/D90</f>
        <v>0.45222751565503133</v>
      </c>
      <c r="J90" s="52">
        <f>I90</f>
        <v>0.45222751565503133</v>
      </c>
      <c r="K90" s="171">
        <v>4</v>
      </c>
    </row>
    <row r="91" spans="2:11" ht="20.100000000000001" customHeight="1">
      <c r="B91" s="37" t="s">
        <v>196</v>
      </c>
      <c r="C91" s="37">
        <v>1200</v>
      </c>
      <c r="D91" s="61">
        <v>127</v>
      </c>
      <c r="E91" s="52">
        <f t="shared" ref="E91:E94" si="27">C91/D91</f>
        <v>9.4488188976377945</v>
      </c>
      <c r="F91" s="52">
        <v>1.1891</v>
      </c>
      <c r="G91" s="52">
        <f t="shared" ref="G91:G94" si="28">F91/1000</f>
        <v>1.1891E-3</v>
      </c>
      <c r="H91" s="37">
        <v>8.9600000000000009</v>
      </c>
      <c r="I91" s="52">
        <f t="shared" ref="I91:I94" si="29">H91*E91*G91*100/D91</f>
        <v>7.9268418376836763E-2</v>
      </c>
      <c r="J91" s="52">
        <f>SUM(I90:I91)</f>
        <v>0.53149593403186812</v>
      </c>
      <c r="K91" s="171"/>
    </row>
    <row r="92" spans="2:11" ht="20.100000000000001" customHeight="1">
      <c r="B92" s="37" t="s">
        <v>197</v>
      </c>
      <c r="C92" s="37">
        <v>700</v>
      </c>
      <c r="D92" s="61">
        <v>127</v>
      </c>
      <c r="E92" s="52">
        <f t="shared" si="27"/>
        <v>5.5118110236220472</v>
      </c>
      <c r="F92" s="52">
        <v>1.3409</v>
      </c>
      <c r="G92" s="52">
        <f t="shared" si="28"/>
        <v>1.3408999999999999E-3</v>
      </c>
      <c r="H92" s="37">
        <v>8.9600000000000009</v>
      </c>
      <c r="I92" s="52">
        <f t="shared" si="29"/>
        <v>5.2142878045756097E-2</v>
      </c>
      <c r="J92" s="52">
        <f>SUM(I90:I92)</f>
        <v>0.58363881207762425</v>
      </c>
      <c r="K92" s="171"/>
    </row>
    <row r="93" spans="2:11" ht="20.100000000000001" customHeight="1">
      <c r="B93" s="37" t="s">
        <v>198</v>
      </c>
      <c r="C93" s="37">
        <v>100</v>
      </c>
      <c r="D93" s="61">
        <v>127</v>
      </c>
      <c r="E93" s="52">
        <f t="shared" si="27"/>
        <v>0.78740157480314965</v>
      </c>
      <c r="F93" s="52">
        <v>1.8905000000000001</v>
      </c>
      <c r="G93" s="52">
        <f t="shared" si="28"/>
        <v>1.8905E-3</v>
      </c>
      <c r="H93" s="37">
        <v>8.9600000000000009</v>
      </c>
      <c r="I93" s="52">
        <f t="shared" si="29"/>
        <v>1.050212660425321E-2</v>
      </c>
      <c r="J93" s="52">
        <f>SUM(I90:I93)</f>
        <v>0.59414093868187745</v>
      </c>
      <c r="K93" s="171"/>
    </row>
    <row r="94" spans="2:11" ht="20.100000000000001" customHeight="1">
      <c r="B94" s="37" t="s">
        <v>199</v>
      </c>
      <c r="C94" s="37">
        <v>100</v>
      </c>
      <c r="D94" s="61">
        <v>127</v>
      </c>
      <c r="E94" s="52">
        <f t="shared" si="27"/>
        <v>0.78740157480314965</v>
      </c>
      <c r="F94" s="52">
        <v>2.9588000000000001</v>
      </c>
      <c r="G94" s="52">
        <f t="shared" si="28"/>
        <v>2.9588000000000001E-3</v>
      </c>
      <c r="H94" s="37">
        <v>8.9600000000000009</v>
      </c>
      <c r="I94" s="52">
        <f t="shared" si="29"/>
        <v>1.6436758633517269E-2</v>
      </c>
      <c r="J94" s="52">
        <f>SUM(I90:I94)</f>
        <v>0.61057769731539469</v>
      </c>
      <c r="K94" s="171"/>
    </row>
    <row r="97" spans="2:11" ht="20.100000000000001" customHeight="1">
      <c r="B97" s="166" t="s">
        <v>200</v>
      </c>
      <c r="C97" s="166"/>
      <c r="D97" s="166"/>
      <c r="E97" s="166"/>
      <c r="F97" s="166"/>
      <c r="G97" s="166"/>
      <c r="H97" s="166"/>
      <c r="I97" s="166"/>
      <c r="J97" s="166"/>
      <c r="K97" s="166"/>
    </row>
    <row r="98" spans="2:11" ht="20.100000000000001" customHeight="1">
      <c r="B98" s="167" t="s">
        <v>129</v>
      </c>
      <c r="C98" s="167" t="s">
        <v>130</v>
      </c>
      <c r="D98" s="167" t="s">
        <v>154</v>
      </c>
      <c r="E98" s="167" t="s">
        <v>131</v>
      </c>
      <c r="F98" s="167" t="s">
        <v>132</v>
      </c>
      <c r="G98" s="167" t="s">
        <v>133</v>
      </c>
      <c r="H98" s="167" t="s">
        <v>177</v>
      </c>
      <c r="I98" s="167" t="s">
        <v>134</v>
      </c>
      <c r="J98" s="167" t="s">
        <v>135</v>
      </c>
      <c r="K98" s="167" t="s">
        <v>151</v>
      </c>
    </row>
    <row r="99" spans="2:11" ht="20.100000000000001" customHeight="1">
      <c r="B99" s="168"/>
      <c r="C99" s="168"/>
      <c r="D99" s="168"/>
      <c r="E99" s="168"/>
      <c r="F99" s="168"/>
      <c r="G99" s="168"/>
      <c r="H99" s="168"/>
      <c r="I99" s="168"/>
      <c r="J99" s="168"/>
      <c r="K99" s="168"/>
    </row>
    <row r="100" spans="2:11" ht="20.100000000000001" customHeight="1">
      <c r="B100" s="37" t="s">
        <v>203</v>
      </c>
      <c r="C100" s="37">
        <v>800</v>
      </c>
      <c r="D100" s="61">
        <v>127</v>
      </c>
      <c r="E100" s="52">
        <f>C100/D100</f>
        <v>6.2992125984251972</v>
      </c>
      <c r="F100" s="52">
        <v>3.7176</v>
      </c>
      <c r="G100" s="52">
        <f>F100/1000</f>
        <v>3.7176000000000002E-3</v>
      </c>
      <c r="H100" s="37">
        <v>8.9600000000000009</v>
      </c>
      <c r="I100" s="52">
        <f>H100*E100*G100*100/D100</f>
        <v>0.16521642259284522</v>
      </c>
      <c r="J100" s="52">
        <f>I100</f>
        <v>0.16521642259284522</v>
      </c>
      <c r="K100" s="156">
        <v>4</v>
      </c>
    </row>
    <row r="101" spans="2:11" ht="20.100000000000001" customHeight="1">
      <c r="B101" s="37" t="s">
        <v>201</v>
      </c>
      <c r="C101" s="37">
        <v>100</v>
      </c>
      <c r="D101" s="61">
        <v>127</v>
      </c>
      <c r="E101" s="52">
        <f t="shared" ref="E101:E103" si="30">C101/D101</f>
        <v>0.78740157480314965</v>
      </c>
      <c r="F101" s="52">
        <v>2.0099</v>
      </c>
      <c r="G101" s="52">
        <f t="shared" ref="G101:G103" si="31">F101/1000</f>
        <v>2.0099000000000002E-3</v>
      </c>
      <c r="H101" s="37">
        <v>8.9600000000000009</v>
      </c>
      <c r="I101" s="52">
        <f t="shared" ref="I101:I103" si="32">H101*E101*G101*100/D101</f>
        <v>1.1165418810837624E-2</v>
      </c>
      <c r="J101" s="52">
        <f>SUM(I100:I101)</f>
        <v>0.17638184140368285</v>
      </c>
      <c r="K101" s="169"/>
    </row>
    <row r="102" spans="2:11" ht="20.100000000000001" customHeight="1">
      <c r="B102" s="37" t="s">
        <v>202</v>
      </c>
      <c r="C102" s="37">
        <v>600</v>
      </c>
      <c r="D102" s="61">
        <v>127</v>
      </c>
      <c r="E102" s="52">
        <f t="shared" si="30"/>
        <v>4.7244094488188972</v>
      </c>
      <c r="F102" s="52">
        <v>2.9255</v>
      </c>
      <c r="G102" s="52">
        <f t="shared" si="31"/>
        <v>2.9255000000000001E-3</v>
      </c>
      <c r="H102" s="37">
        <v>8.9600000000000009</v>
      </c>
      <c r="I102" s="52">
        <f t="shared" si="32"/>
        <v>9.7510620621241245E-2</v>
      </c>
      <c r="J102" s="52">
        <f>SUM(I100:I102)</f>
        <v>0.27389246202492412</v>
      </c>
      <c r="K102" s="169"/>
    </row>
    <row r="103" spans="2:11" ht="20.100000000000001" customHeight="1">
      <c r="B103" s="37" t="s">
        <v>204</v>
      </c>
      <c r="C103" s="37">
        <v>1200</v>
      </c>
      <c r="D103" s="61">
        <v>127</v>
      </c>
      <c r="E103" s="52">
        <f t="shared" si="30"/>
        <v>9.4488188976377945</v>
      </c>
      <c r="F103" s="52">
        <v>2.6255000000000002</v>
      </c>
      <c r="G103" s="52">
        <f t="shared" si="31"/>
        <v>2.6255000000000002E-3</v>
      </c>
      <c r="H103" s="37">
        <v>8.9600000000000009</v>
      </c>
      <c r="I103" s="52">
        <f t="shared" si="32"/>
        <v>0.17502248124496253</v>
      </c>
      <c r="J103" s="52">
        <f>SUM(I100:I103)</f>
        <v>0.44891494326988668</v>
      </c>
      <c r="K103" s="157"/>
    </row>
    <row r="106" spans="2:11" ht="20.100000000000001" customHeight="1">
      <c r="B106" s="166" t="s">
        <v>205</v>
      </c>
      <c r="C106" s="166"/>
      <c r="D106" s="166"/>
      <c r="E106" s="166"/>
      <c r="F106" s="166"/>
      <c r="G106" s="166"/>
      <c r="H106" s="166"/>
      <c r="I106" s="166"/>
      <c r="J106" s="166"/>
      <c r="K106" s="166"/>
    </row>
    <row r="107" spans="2:11" ht="20.100000000000001" customHeight="1">
      <c r="B107" s="167" t="s">
        <v>129</v>
      </c>
      <c r="C107" s="167" t="s">
        <v>130</v>
      </c>
      <c r="D107" s="167" t="s">
        <v>154</v>
      </c>
      <c r="E107" s="167" t="s">
        <v>131</v>
      </c>
      <c r="F107" s="167" t="s">
        <v>132</v>
      </c>
      <c r="G107" s="167" t="s">
        <v>133</v>
      </c>
      <c r="H107" s="167" t="s">
        <v>177</v>
      </c>
      <c r="I107" s="167" t="s">
        <v>134</v>
      </c>
      <c r="J107" s="167" t="s">
        <v>135</v>
      </c>
      <c r="K107" s="167" t="s">
        <v>151</v>
      </c>
    </row>
    <row r="108" spans="2:11" ht="20.100000000000001" customHeight="1"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</row>
    <row r="109" spans="2:11" ht="20.100000000000001" customHeight="1">
      <c r="B109" s="37" t="s">
        <v>206</v>
      </c>
      <c r="C109" s="37">
        <v>1800</v>
      </c>
      <c r="D109" s="61">
        <v>127</v>
      </c>
      <c r="E109" s="52">
        <f>C109/D109</f>
        <v>14.173228346456693</v>
      </c>
      <c r="F109" s="52">
        <v>4.0702999999999996</v>
      </c>
      <c r="G109" s="52">
        <f>F109/1000</f>
        <v>4.0702999999999998E-3</v>
      </c>
      <c r="H109" s="37">
        <v>8.9600000000000009</v>
      </c>
      <c r="I109" s="52">
        <f>H109*E109*G109*100/D109</f>
        <v>0.40700476408952818</v>
      </c>
      <c r="J109" s="52">
        <f>I109</f>
        <v>0.40700476408952818</v>
      </c>
      <c r="K109" s="156">
        <v>4</v>
      </c>
    </row>
    <row r="110" spans="2:11" ht="20.100000000000001" customHeight="1">
      <c r="B110" s="37" t="s">
        <v>207</v>
      </c>
      <c r="C110" s="37">
        <v>1200</v>
      </c>
      <c r="D110" s="61">
        <v>127</v>
      </c>
      <c r="E110" s="52">
        <f t="shared" ref="E110:E111" si="33">C110/D110</f>
        <v>9.4488188976377945</v>
      </c>
      <c r="F110" s="52">
        <v>1.7958000000000001</v>
      </c>
      <c r="G110" s="52">
        <f t="shared" ref="G110:G111" si="34">F110/1000</f>
        <v>1.7958E-3</v>
      </c>
      <c r="H110" s="37">
        <v>8.9600000000000009</v>
      </c>
      <c r="I110" s="52">
        <f t="shared" ref="I110:I111" si="35">H110*E110*G110*100/D110</f>
        <v>0.1197125773451547</v>
      </c>
      <c r="J110" s="52">
        <f>SUM(I109:I110)</f>
        <v>0.52671734143468285</v>
      </c>
      <c r="K110" s="169"/>
    </row>
    <row r="111" spans="2:11" ht="20.100000000000001" customHeight="1">
      <c r="B111" s="37" t="s">
        <v>208</v>
      </c>
      <c r="C111" s="37">
        <v>600</v>
      </c>
      <c r="D111" s="61">
        <v>127</v>
      </c>
      <c r="E111" s="52">
        <f t="shared" si="33"/>
        <v>4.7244094488188972</v>
      </c>
      <c r="F111" s="52">
        <v>4.2610000000000001</v>
      </c>
      <c r="G111" s="52">
        <f t="shared" si="34"/>
        <v>4.261E-3</v>
      </c>
      <c r="H111" s="37">
        <v>8.9600000000000009</v>
      </c>
      <c r="I111" s="52">
        <f t="shared" si="35"/>
        <v>0.14202452724905451</v>
      </c>
      <c r="J111" s="52">
        <f>SUM(I109:I111)</f>
        <v>0.66874186868373742</v>
      </c>
      <c r="K111" s="157"/>
    </row>
    <row r="114" spans="2:11" ht="20.100000000000001" customHeight="1">
      <c r="B114" s="166" t="s">
        <v>212</v>
      </c>
      <c r="C114" s="166"/>
      <c r="D114" s="166"/>
      <c r="E114" s="166"/>
      <c r="F114" s="166"/>
      <c r="G114" s="166"/>
      <c r="H114" s="166"/>
      <c r="I114" s="166"/>
      <c r="J114" s="166"/>
      <c r="K114" s="166"/>
    </row>
    <row r="115" spans="2:11" ht="20.100000000000001" customHeight="1">
      <c r="B115" s="167" t="s">
        <v>129</v>
      </c>
      <c r="C115" s="167" t="s">
        <v>130</v>
      </c>
      <c r="D115" s="167" t="s">
        <v>154</v>
      </c>
      <c r="E115" s="167" t="s">
        <v>131</v>
      </c>
      <c r="F115" s="167" t="s">
        <v>132</v>
      </c>
      <c r="G115" s="167" t="s">
        <v>133</v>
      </c>
      <c r="H115" s="167" t="s">
        <v>177</v>
      </c>
      <c r="I115" s="167" t="s">
        <v>134</v>
      </c>
      <c r="J115" s="167" t="s">
        <v>135</v>
      </c>
      <c r="K115" s="167" t="s">
        <v>151</v>
      </c>
    </row>
    <row r="116" spans="2:11" ht="20.100000000000001" customHeight="1"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</row>
    <row r="117" spans="2:11" ht="20.100000000000001" customHeight="1">
      <c r="B117" s="158" t="s">
        <v>213</v>
      </c>
      <c r="C117" s="160">
        <v>5400</v>
      </c>
      <c r="D117" s="162">
        <v>220</v>
      </c>
      <c r="E117" s="164">
        <f>C117/D117</f>
        <v>24.545454545454547</v>
      </c>
      <c r="F117" s="164">
        <v>3.5453999999999999</v>
      </c>
      <c r="G117" s="164">
        <f>F117/1000</f>
        <v>3.5453999999999998E-3</v>
      </c>
      <c r="H117" s="160">
        <v>3.63</v>
      </c>
      <c r="I117" s="164">
        <f>H117*E117*G117*100/D117</f>
        <v>0.14358870000000001</v>
      </c>
      <c r="J117" s="164">
        <f>I117</f>
        <v>0.14358870000000001</v>
      </c>
      <c r="K117" s="156">
        <v>10</v>
      </c>
    </row>
    <row r="118" spans="2:11" ht="20.100000000000001" customHeight="1">
      <c r="B118" s="159"/>
      <c r="C118" s="161"/>
      <c r="D118" s="163"/>
      <c r="E118" s="165"/>
      <c r="F118" s="165"/>
      <c r="G118" s="165"/>
      <c r="H118" s="161"/>
      <c r="I118" s="165"/>
      <c r="J118" s="165"/>
      <c r="K118" s="157"/>
    </row>
    <row r="121" spans="2:11" ht="20.100000000000001" customHeight="1">
      <c r="B121" s="166" t="s">
        <v>214</v>
      </c>
      <c r="C121" s="166"/>
      <c r="D121" s="166"/>
      <c r="E121" s="166"/>
      <c r="F121" s="166"/>
      <c r="G121" s="166"/>
      <c r="H121" s="166"/>
      <c r="I121" s="166"/>
      <c r="J121" s="166"/>
      <c r="K121" s="166"/>
    </row>
    <row r="122" spans="2:11" ht="20.100000000000001" customHeight="1">
      <c r="B122" s="167" t="s">
        <v>129</v>
      </c>
      <c r="C122" s="167" t="s">
        <v>130</v>
      </c>
      <c r="D122" s="167" t="s">
        <v>154</v>
      </c>
      <c r="E122" s="167" t="s">
        <v>131</v>
      </c>
      <c r="F122" s="167" t="s">
        <v>132</v>
      </c>
      <c r="G122" s="167" t="s">
        <v>133</v>
      </c>
      <c r="H122" s="167" t="s">
        <v>177</v>
      </c>
      <c r="I122" s="167" t="s">
        <v>134</v>
      </c>
      <c r="J122" s="167" t="s">
        <v>135</v>
      </c>
      <c r="K122" s="167" t="s">
        <v>151</v>
      </c>
    </row>
    <row r="123" spans="2:11" ht="20.100000000000001" customHeight="1"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</row>
    <row r="124" spans="2:11" ht="20.100000000000001" customHeight="1">
      <c r="B124" s="158" t="s">
        <v>215</v>
      </c>
      <c r="C124" s="160">
        <v>5400</v>
      </c>
      <c r="D124" s="162">
        <v>220</v>
      </c>
      <c r="E124" s="164">
        <f>C124/D124</f>
        <v>24.545454545454547</v>
      </c>
      <c r="F124" s="164">
        <v>8.3941999999999997</v>
      </c>
      <c r="G124" s="164">
        <f>F124/1000</f>
        <v>8.3941999999999992E-3</v>
      </c>
      <c r="H124" s="160">
        <v>3.63</v>
      </c>
      <c r="I124" s="164">
        <f>H124*E124*G124*100/D124</f>
        <v>0.33996510000000002</v>
      </c>
      <c r="J124" s="164">
        <f>I124</f>
        <v>0.33996510000000002</v>
      </c>
      <c r="K124" s="156">
        <v>10</v>
      </c>
    </row>
    <row r="125" spans="2:11" ht="20.100000000000001" customHeight="1">
      <c r="B125" s="159"/>
      <c r="C125" s="161"/>
      <c r="D125" s="163"/>
      <c r="E125" s="165"/>
      <c r="F125" s="165"/>
      <c r="G125" s="165"/>
      <c r="H125" s="161"/>
      <c r="I125" s="165"/>
      <c r="J125" s="165"/>
      <c r="K125" s="157"/>
    </row>
    <row r="128" spans="2:11" ht="20.100000000000001" customHeight="1">
      <c r="B128" s="166" t="s">
        <v>216</v>
      </c>
      <c r="C128" s="166"/>
      <c r="D128" s="166"/>
      <c r="E128" s="166"/>
      <c r="F128" s="166"/>
      <c r="G128" s="166"/>
      <c r="H128" s="166"/>
      <c r="I128" s="166"/>
      <c r="J128" s="166"/>
      <c r="K128" s="166"/>
    </row>
    <row r="129" spans="2:11" ht="20.100000000000001" customHeight="1">
      <c r="B129" s="167" t="s">
        <v>129</v>
      </c>
      <c r="C129" s="167" t="s">
        <v>130</v>
      </c>
      <c r="D129" s="167" t="s">
        <v>154</v>
      </c>
      <c r="E129" s="167" t="s">
        <v>131</v>
      </c>
      <c r="F129" s="167" t="s">
        <v>132</v>
      </c>
      <c r="G129" s="167" t="s">
        <v>133</v>
      </c>
      <c r="H129" s="167" t="s">
        <v>177</v>
      </c>
      <c r="I129" s="167" t="s">
        <v>134</v>
      </c>
      <c r="J129" s="167" t="s">
        <v>135</v>
      </c>
      <c r="K129" s="167" t="s">
        <v>151</v>
      </c>
    </row>
    <row r="130" spans="2:11" ht="20.100000000000001" customHeigh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</row>
    <row r="131" spans="2:11" ht="20.100000000000001" customHeight="1">
      <c r="B131" s="158" t="s">
        <v>217</v>
      </c>
      <c r="C131" s="160">
        <v>2625</v>
      </c>
      <c r="D131" s="162">
        <v>220</v>
      </c>
      <c r="E131" s="164">
        <f>C131/D131</f>
        <v>11.931818181818182</v>
      </c>
      <c r="F131" s="164">
        <v>12.476699999999999</v>
      </c>
      <c r="G131" s="164">
        <f>F131/1000</f>
        <v>1.2476699999999999E-2</v>
      </c>
      <c r="H131" s="160">
        <v>14.3</v>
      </c>
      <c r="I131" s="164">
        <f>H131*E131*G131*100/D131</f>
        <v>0.96765315340909075</v>
      </c>
      <c r="J131" s="164">
        <f>I131</f>
        <v>0.96765315340909075</v>
      </c>
      <c r="K131" s="156">
        <v>2.5</v>
      </c>
    </row>
    <row r="132" spans="2:11" ht="20.100000000000001" customHeight="1">
      <c r="B132" s="159"/>
      <c r="C132" s="161"/>
      <c r="D132" s="163"/>
      <c r="E132" s="165"/>
      <c r="F132" s="165"/>
      <c r="G132" s="165"/>
      <c r="H132" s="161"/>
      <c r="I132" s="165"/>
      <c r="J132" s="165"/>
      <c r="K132" s="157"/>
    </row>
    <row r="135" spans="2:11" ht="20.100000000000001" customHeight="1">
      <c r="B135" s="166" t="s">
        <v>218</v>
      </c>
      <c r="C135" s="166"/>
      <c r="D135" s="166"/>
      <c r="E135" s="166"/>
      <c r="F135" s="166"/>
      <c r="G135" s="166"/>
      <c r="H135" s="166"/>
      <c r="I135" s="166"/>
      <c r="J135" s="166"/>
      <c r="K135" s="166"/>
    </row>
    <row r="136" spans="2:11" ht="20.100000000000001" customHeight="1">
      <c r="B136" s="167" t="s">
        <v>129</v>
      </c>
      <c r="C136" s="167" t="s">
        <v>130</v>
      </c>
      <c r="D136" s="167" t="s">
        <v>154</v>
      </c>
      <c r="E136" s="167" t="s">
        <v>131</v>
      </c>
      <c r="F136" s="167" t="s">
        <v>132</v>
      </c>
      <c r="G136" s="167" t="s">
        <v>133</v>
      </c>
      <c r="H136" s="167" t="s">
        <v>177</v>
      </c>
      <c r="I136" s="167" t="s">
        <v>134</v>
      </c>
      <c r="J136" s="167" t="s">
        <v>135</v>
      </c>
      <c r="K136" s="167" t="s">
        <v>151</v>
      </c>
    </row>
    <row r="137" spans="2:11" ht="20.100000000000001" customHeigh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</row>
    <row r="138" spans="2:11" ht="20.100000000000001" customHeight="1">
      <c r="B138" s="158" t="s">
        <v>221</v>
      </c>
      <c r="C138" s="160">
        <v>1650</v>
      </c>
      <c r="D138" s="162">
        <v>220</v>
      </c>
      <c r="E138" s="164">
        <f>C138/D138</f>
        <v>7.5</v>
      </c>
      <c r="F138" s="164">
        <v>8.0559999999999992</v>
      </c>
      <c r="G138" s="164">
        <f>F138/1000</f>
        <v>8.0559999999999989E-3</v>
      </c>
      <c r="H138" s="160">
        <v>23.3</v>
      </c>
      <c r="I138" s="164">
        <f>H138*E138*G138*100/D138</f>
        <v>0.63990272727272723</v>
      </c>
      <c r="J138" s="164">
        <f>I138</f>
        <v>0.63990272727272723</v>
      </c>
      <c r="K138" s="156">
        <v>1.5</v>
      </c>
    </row>
    <row r="139" spans="2:11" ht="20.100000000000001" customHeight="1">
      <c r="B139" s="159"/>
      <c r="C139" s="161"/>
      <c r="D139" s="163"/>
      <c r="E139" s="165"/>
      <c r="F139" s="165"/>
      <c r="G139" s="165"/>
      <c r="H139" s="161"/>
      <c r="I139" s="165"/>
      <c r="J139" s="165"/>
      <c r="K139" s="157"/>
    </row>
    <row r="142" spans="2:11" ht="20.100000000000001" customHeight="1">
      <c r="B142" s="166" t="s">
        <v>219</v>
      </c>
      <c r="C142" s="166"/>
      <c r="D142" s="166"/>
      <c r="E142" s="166"/>
      <c r="F142" s="166"/>
      <c r="G142" s="166"/>
      <c r="H142" s="166"/>
      <c r="I142" s="166"/>
      <c r="J142" s="166"/>
      <c r="K142" s="166"/>
    </row>
    <row r="143" spans="2:11" ht="20.100000000000001" customHeight="1">
      <c r="B143" s="167" t="s">
        <v>129</v>
      </c>
      <c r="C143" s="167" t="s">
        <v>130</v>
      </c>
      <c r="D143" s="167" t="s">
        <v>154</v>
      </c>
      <c r="E143" s="167" t="s">
        <v>131</v>
      </c>
      <c r="F143" s="167" t="s">
        <v>132</v>
      </c>
      <c r="G143" s="167" t="s">
        <v>133</v>
      </c>
      <c r="H143" s="167" t="s">
        <v>177</v>
      </c>
      <c r="I143" s="167" t="s">
        <v>134</v>
      </c>
      <c r="J143" s="167" t="s">
        <v>135</v>
      </c>
      <c r="K143" s="167" t="s">
        <v>151</v>
      </c>
    </row>
    <row r="144" spans="2:11" ht="20.100000000000001" customHeigh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</row>
    <row r="145" spans="2:11" ht="20.100000000000001" customHeight="1">
      <c r="B145" s="158" t="s">
        <v>220</v>
      </c>
      <c r="C145" s="160">
        <v>1650</v>
      </c>
      <c r="D145" s="162">
        <v>220</v>
      </c>
      <c r="E145" s="164">
        <f>C145/D145</f>
        <v>7.5</v>
      </c>
      <c r="F145" s="164">
        <v>5.7344999999999997</v>
      </c>
      <c r="G145" s="164">
        <f>F145/1000</f>
        <v>5.7345E-3</v>
      </c>
      <c r="H145" s="160">
        <v>23.3</v>
      </c>
      <c r="I145" s="164">
        <f>H145*E145*G145*100/D145</f>
        <v>0.45550176136363635</v>
      </c>
      <c r="J145" s="164">
        <f>I145</f>
        <v>0.45550176136363635</v>
      </c>
      <c r="K145" s="156">
        <v>1.5</v>
      </c>
    </row>
    <row r="146" spans="2:11" ht="20.100000000000001" customHeight="1">
      <c r="B146" s="159"/>
      <c r="C146" s="161"/>
      <c r="D146" s="163"/>
      <c r="E146" s="165"/>
      <c r="F146" s="165"/>
      <c r="G146" s="165"/>
      <c r="H146" s="161"/>
      <c r="I146" s="165"/>
      <c r="J146" s="165"/>
      <c r="K146" s="157"/>
    </row>
    <row r="149" spans="2:11" ht="20.100000000000001" customHeight="1">
      <c r="B149" s="166" t="s">
        <v>222</v>
      </c>
      <c r="C149" s="166"/>
      <c r="D149" s="166"/>
      <c r="E149" s="166"/>
      <c r="F149" s="166"/>
      <c r="G149" s="166"/>
      <c r="H149" s="166"/>
      <c r="I149" s="166"/>
      <c r="J149" s="166"/>
      <c r="K149" s="166"/>
    </row>
    <row r="150" spans="2:11" ht="20.100000000000001" customHeight="1">
      <c r="B150" s="167" t="s">
        <v>129</v>
      </c>
      <c r="C150" s="167" t="s">
        <v>130</v>
      </c>
      <c r="D150" s="167" t="s">
        <v>154</v>
      </c>
      <c r="E150" s="167" t="s">
        <v>131</v>
      </c>
      <c r="F150" s="167" t="s">
        <v>132</v>
      </c>
      <c r="G150" s="167" t="s">
        <v>133</v>
      </c>
      <c r="H150" s="167" t="s">
        <v>177</v>
      </c>
      <c r="I150" s="167" t="s">
        <v>134</v>
      </c>
      <c r="J150" s="167" t="s">
        <v>135</v>
      </c>
      <c r="K150" s="167" t="s">
        <v>151</v>
      </c>
    </row>
    <row r="151" spans="2:11" ht="20.100000000000001" customHeight="1"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</row>
    <row r="152" spans="2:11" ht="20.100000000000001" customHeight="1">
      <c r="B152" s="158" t="s">
        <v>223</v>
      </c>
      <c r="C152" s="160">
        <v>400</v>
      </c>
      <c r="D152" s="162">
        <v>127</v>
      </c>
      <c r="E152" s="164">
        <f>C152/D152</f>
        <v>3.1496062992125986</v>
      </c>
      <c r="F152" s="164">
        <v>25.872699999999998</v>
      </c>
      <c r="G152" s="164">
        <f>F152/1000</f>
        <v>2.5872699999999998E-2</v>
      </c>
      <c r="H152" s="160">
        <v>23.3</v>
      </c>
      <c r="I152" s="164">
        <f>H152*E152*G152*100/D152</f>
        <v>1.4950310868621739</v>
      </c>
      <c r="J152" s="164">
        <f>I152</f>
        <v>1.4950310868621739</v>
      </c>
      <c r="K152" s="156">
        <v>1.5</v>
      </c>
    </row>
    <row r="153" spans="2:11" ht="20.100000000000001" customHeight="1">
      <c r="B153" s="159"/>
      <c r="C153" s="161"/>
      <c r="D153" s="163"/>
      <c r="E153" s="165"/>
      <c r="F153" s="165"/>
      <c r="G153" s="165"/>
      <c r="H153" s="161"/>
      <c r="I153" s="165"/>
      <c r="J153" s="165"/>
      <c r="K153" s="157"/>
    </row>
    <row r="156" spans="2:11" ht="20.100000000000001" customHeight="1">
      <c r="B156" s="166" t="s">
        <v>224</v>
      </c>
      <c r="C156" s="166"/>
      <c r="D156" s="166"/>
      <c r="E156" s="166"/>
      <c r="F156" s="166"/>
      <c r="G156" s="166"/>
      <c r="H156" s="166"/>
      <c r="I156" s="166"/>
      <c r="J156" s="166"/>
      <c r="K156" s="166"/>
    </row>
    <row r="157" spans="2:11" ht="20.100000000000001" customHeight="1">
      <c r="B157" s="167" t="s">
        <v>129</v>
      </c>
      <c r="C157" s="167" t="s">
        <v>130</v>
      </c>
      <c r="D157" s="167" t="s">
        <v>154</v>
      </c>
      <c r="E157" s="167" t="s">
        <v>131</v>
      </c>
      <c r="F157" s="167" t="s">
        <v>132</v>
      </c>
      <c r="G157" s="167" t="s">
        <v>133</v>
      </c>
      <c r="H157" s="167" t="s">
        <v>177</v>
      </c>
      <c r="I157" s="167" t="s">
        <v>134</v>
      </c>
      <c r="J157" s="167" t="s">
        <v>135</v>
      </c>
      <c r="K157" s="167" t="s">
        <v>151</v>
      </c>
    </row>
    <row r="158" spans="2:11" ht="20.100000000000001" customHeight="1"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</row>
    <row r="159" spans="2:11" ht="20.100000000000001" customHeight="1">
      <c r="B159" s="158" t="s">
        <v>225</v>
      </c>
      <c r="C159" s="160">
        <v>1760</v>
      </c>
      <c r="D159" s="162">
        <v>220</v>
      </c>
      <c r="E159" s="164">
        <f>C159/D159</f>
        <v>8</v>
      </c>
      <c r="F159" s="164">
        <v>11.7094</v>
      </c>
      <c r="G159" s="164">
        <f>F159/1000</f>
        <v>1.17094E-2</v>
      </c>
      <c r="H159" s="160">
        <v>23.3</v>
      </c>
      <c r="I159" s="164">
        <f>H159*E159*G159*100/D159</f>
        <v>0.99210552727272738</v>
      </c>
      <c r="J159" s="164">
        <f>I159</f>
        <v>0.99210552727272738</v>
      </c>
      <c r="K159" s="156">
        <v>1.5</v>
      </c>
    </row>
    <row r="160" spans="2:11" ht="20.100000000000001" customHeight="1">
      <c r="B160" s="159"/>
      <c r="C160" s="161"/>
      <c r="D160" s="163"/>
      <c r="E160" s="165"/>
      <c r="F160" s="165"/>
      <c r="G160" s="165"/>
      <c r="H160" s="161"/>
      <c r="I160" s="165"/>
      <c r="J160" s="165"/>
      <c r="K160" s="157"/>
    </row>
    <row r="163" spans="2:11" ht="20.100000000000001" customHeight="1">
      <c r="B163" s="166" t="s">
        <v>226</v>
      </c>
      <c r="C163" s="166"/>
      <c r="D163" s="166"/>
      <c r="E163" s="166"/>
      <c r="F163" s="166"/>
      <c r="G163" s="166"/>
      <c r="H163" s="166"/>
      <c r="I163" s="166"/>
      <c r="J163" s="166"/>
      <c r="K163" s="166"/>
    </row>
    <row r="164" spans="2:11" ht="20.100000000000001" customHeight="1">
      <c r="B164" s="167" t="s">
        <v>129</v>
      </c>
      <c r="C164" s="167" t="s">
        <v>130</v>
      </c>
      <c r="D164" s="167" t="s">
        <v>154</v>
      </c>
      <c r="E164" s="167" t="s">
        <v>131</v>
      </c>
      <c r="F164" s="167" t="s">
        <v>132</v>
      </c>
      <c r="G164" s="167" t="s">
        <v>133</v>
      </c>
      <c r="H164" s="167" t="s">
        <v>177</v>
      </c>
      <c r="I164" s="167" t="s">
        <v>134</v>
      </c>
      <c r="J164" s="167" t="s">
        <v>135</v>
      </c>
      <c r="K164" s="167" t="s">
        <v>151</v>
      </c>
    </row>
    <row r="165" spans="2:11" ht="20.100000000000001" customHeight="1"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</row>
    <row r="166" spans="2:11" ht="20.100000000000001" customHeight="1">
      <c r="B166" s="158" t="s">
        <v>227</v>
      </c>
      <c r="C166" s="160">
        <v>300</v>
      </c>
      <c r="D166" s="162">
        <v>220</v>
      </c>
      <c r="E166" s="164">
        <f>C166/D166</f>
        <v>1.3636363636363635</v>
      </c>
      <c r="F166" s="164">
        <v>13.804600000000001</v>
      </c>
      <c r="G166" s="164">
        <f>F166/1000</f>
        <v>1.38046E-2</v>
      </c>
      <c r="H166" s="160">
        <v>23.3</v>
      </c>
      <c r="I166" s="164">
        <f>H166*E166*G166*100/D166</f>
        <v>0.19936808677685947</v>
      </c>
      <c r="J166" s="164">
        <f>I166</f>
        <v>0.19936808677685947</v>
      </c>
      <c r="K166" s="156">
        <v>1.5</v>
      </c>
    </row>
    <row r="167" spans="2:11" ht="20.100000000000001" customHeight="1">
      <c r="B167" s="159"/>
      <c r="C167" s="161"/>
      <c r="D167" s="163"/>
      <c r="E167" s="165"/>
      <c r="F167" s="165"/>
      <c r="G167" s="165"/>
      <c r="H167" s="161"/>
      <c r="I167" s="165"/>
      <c r="J167" s="165"/>
      <c r="K167" s="157"/>
    </row>
    <row r="170" spans="2:11" ht="20.100000000000001" customHeight="1">
      <c r="B170" s="166" t="s">
        <v>297</v>
      </c>
      <c r="C170" s="166"/>
      <c r="D170" s="166"/>
      <c r="E170" s="166"/>
      <c r="F170" s="166"/>
      <c r="G170" s="166"/>
      <c r="H170" s="166"/>
      <c r="I170" s="166"/>
      <c r="J170" s="166"/>
      <c r="K170" s="166"/>
    </row>
    <row r="171" spans="2:11" ht="20.100000000000001" customHeight="1">
      <c r="B171" s="167" t="s">
        <v>129</v>
      </c>
      <c r="C171" s="167" t="s">
        <v>130</v>
      </c>
      <c r="D171" s="167" t="s">
        <v>154</v>
      </c>
      <c r="E171" s="167" t="s">
        <v>131</v>
      </c>
      <c r="F171" s="167" t="s">
        <v>132</v>
      </c>
      <c r="G171" s="167" t="s">
        <v>133</v>
      </c>
      <c r="H171" s="167" t="s">
        <v>177</v>
      </c>
      <c r="I171" s="167" t="s">
        <v>134</v>
      </c>
      <c r="J171" s="167" t="s">
        <v>135</v>
      </c>
      <c r="K171" s="167" t="s">
        <v>151</v>
      </c>
    </row>
    <row r="172" spans="2:11" ht="20.100000000000001" customHeight="1"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</row>
    <row r="173" spans="2:11" ht="20.100000000000001" customHeight="1">
      <c r="B173" s="158" t="s">
        <v>298</v>
      </c>
      <c r="C173" s="160">
        <v>38685</v>
      </c>
      <c r="D173" s="162">
        <v>380</v>
      </c>
      <c r="E173" s="164">
        <f>C173/D173</f>
        <v>101.80263157894737</v>
      </c>
      <c r="F173" s="164">
        <v>7.4527000000000001</v>
      </c>
      <c r="G173" s="164">
        <f>F173/1000</f>
        <v>7.4527000000000005E-3</v>
      </c>
      <c r="H173" s="160">
        <v>1.1200000000000001</v>
      </c>
      <c r="I173" s="164">
        <f>H173*E173*G173*100/D173</f>
        <v>0.22361816027700834</v>
      </c>
      <c r="J173" s="164">
        <f>I173</f>
        <v>0.22361816027700834</v>
      </c>
      <c r="K173" s="156">
        <v>35</v>
      </c>
    </row>
    <row r="174" spans="2:11" ht="20.100000000000001" customHeight="1">
      <c r="B174" s="159"/>
      <c r="C174" s="161"/>
      <c r="D174" s="163"/>
      <c r="E174" s="165"/>
      <c r="F174" s="165"/>
      <c r="G174" s="165"/>
      <c r="H174" s="161"/>
      <c r="I174" s="165"/>
      <c r="J174" s="165"/>
      <c r="K174" s="157"/>
    </row>
  </sheetData>
  <mergeCells count="308">
    <mergeCell ref="K166:K167"/>
    <mergeCell ref="B166:B167"/>
    <mergeCell ref="C166:C167"/>
    <mergeCell ref="D166:D167"/>
    <mergeCell ref="E166:E167"/>
    <mergeCell ref="F166:F167"/>
    <mergeCell ref="G166:G167"/>
    <mergeCell ref="H166:H167"/>
    <mergeCell ref="I166:I167"/>
    <mergeCell ref="J166:J167"/>
    <mergeCell ref="K159:K160"/>
    <mergeCell ref="B163:K163"/>
    <mergeCell ref="B164:B165"/>
    <mergeCell ref="C164:C165"/>
    <mergeCell ref="D164:D165"/>
    <mergeCell ref="E164:E165"/>
    <mergeCell ref="F164:F165"/>
    <mergeCell ref="G164:G165"/>
    <mergeCell ref="H164:H165"/>
    <mergeCell ref="I164:I165"/>
    <mergeCell ref="J164:J165"/>
    <mergeCell ref="K164:K165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2:K153"/>
    <mergeCell ref="B156:K156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B152:B153"/>
    <mergeCell ref="C152:C153"/>
    <mergeCell ref="D152:D153"/>
    <mergeCell ref="E152:E153"/>
    <mergeCell ref="F152:F153"/>
    <mergeCell ref="G152:G153"/>
    <mergeCell ref="H152:H153"/>
    <mergeCell ref="I152:I153"/>
    <mergeCell ref="J152:J153"/>
    <mergeCell ref="K145:K146"/>
    <mergeCell ref="B149:K149"/>
    <mergeCell ref="B150:B151"/>
    <mergeCell ref="C150:C151"/>
    <mergeCell ref="D150:D151"/>
    <mergeCell ref="E150:E151"/>
    <mergeCell ref="F150:F151"/>
    <mergeCell ref="G150:G151"/>
    <mergeCell ref="H150:H151"/>
    <mergeCell ref="I150:I151"/>
    <mergeCell ref="J150:J151"/>
    <mergeCell ref="K150:K151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J145:J146"/>
    <mergeCell ref="K138:K139"/>
    <mergeCell ref="B142:K142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K143:K144"/>
    <mergeCell ref="B138:B139"/>
    <mergeCell ref="C138:C139"/>
    <mergeCell ref="D138:D139"/>
    <mergeCell ref="E138:E139"/>
    <mergeCell ref="F138:F139"/>
    <mergeCell ref="G138:G139"/>
    <mergeCell ref="H138:H139"/>
    <mergeCell ref="I138:I139"/>
    <mergeCell ref="J138:J139"/>
    <mergeCell ref="K131:K132"/>
    <mergeCell ref="B135:K135"/>
    <mergeCell ref="B136:B137"/>
    <mergeCell ref="C136:C137"/>
    <mergeCell ref="D136:D137"/>
    <mergeCell ref="E136:E137"/>
    <mergeCell ref="F136:F137"/>
    <mergeCell ref="G136:G137"/>
    <mergeCell ref="H136:H137"/>
    <mergeCell ref="I136:I137"/>
    <mergeCell ref="J136:J137"/>
    <mergeCell ref="K136:K137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24:K125"/>
    <mergeCell ref="B128:K128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B124:B125"/>
    <mergeCell ref="C124:C125"/>
    <mergeCell ref="D124:D125"/>
    <mergeCell ref="E124:E125"/>
    <mergeCell ref="F124:F125"/>
    <mergeCell ref="G124:G125"/>
    <mergeCell ref="H124:H125"/>
    <mergeCell ref="I124:I125"/>
    <mergeCell ref="J124:J125"/>
    <mergeCell ref="B121:K121"/>
    <mergeCell ref="B122:B123"/>
    <mergeCell ref="C122:C123"/>
    <mergeCell ref="D122:D123"/>
    <mergeCell ref="E122:E123"/>
    <mergeCell ref="F122:F123"/>
    <mergeCell ref="G122:G123"/>
    <mergeCell ref="H122:H123"/>
    <mergeCell ref="I122:I123"/>
    <mergeCell ref="J122:J123"/>
    <mergeCell ref="K122:K123"/>
    <mergeCell ref="K115:K116"/>
    <mergeCell ref="B117:B118"/>
    <mergeCell ref="C117:C118"/>
    <mergeCell ref="F117:F118"/>
    <mergeCell ref="H117:H118"/>
    <mergeCell ref="E117:E118"/>
    <mergeCell ref="G117:G118"/>
    <mergeCell ref="I117:I118"/>
    <mergeCell ref="J117:J118"/>
    <mergeCell ref="K117:K118"/>
    <mergeCell ref="D117:D118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B114:K114"/>
    <mergeCell ref="B11:K11"/>
    <mergeCell ref="K12:K13"/>
    <mergeCell ref="E12:E13"/>
    <mergeCell ref="G6:H6"/>
    <mergeCell ref="I12:I13"/>
    <mergeCell ref="J12:J13"/>
    <mergeCell ref="C12:C13"/>
    <mergeCell ref="B12:B13"/>
    <mergeCell ref="D12:D13"/>
    <mergeCell ref="F12:F13"/>
    <mergeCell ref="G12:G13"/>
    <mergeCell ref="H12:H13"/>
    <mergeCell ref="B10:H10"/>
    <mergeCell ref="K14:K23"/>
    <mergeCell ref="B26:K26"/>
    <mergeCell ref="F27:F28"/>
    <mergeCell ref="G27:G28"/>
    <mergeCell ref="H27:H28"/>
    <mergeCell ref="I27:I28"/>
    <mergeCell ref="J27:J28"/>
    <mergeCell ref="B2:J2"/>
    <mergeCell ref="G7:J9"/>
    <mergeCell ref="B3:J3"/>
    <mergeCell ref="B4:J4"/>
    <mergeCell ref="D7:F7"/>
    <mergeCell ref="D8:F8"/>
    <mergeCell ref="D9:F9"/>
    <mergeCell ref="D6:F6"/>
    <mergeCell ref="K27:K28"/>
    <mergeCell ref="K49:K54"/>
    <mergeCell ref="B57:K57"/>
    <mergeCell ref="B58:B59"/>
    <mergeCell ref="C58:C59"/>
    <mergeCell ref="K29:K43"/>
    <mergeCell ref="B46:K46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47:K48"/>
    <mergeCell ref="I58:I59"/>
    <mergeCell ref="J58:J59"/>
    <mergeCell ref="K58:K59"/>
    <mergeCell ref="B27:B28"/>
    <mergeCell ref="C27:C28"/>
    <mergeCell ref="D27:D28"/>
    <mergeCell ref="E27:E28"/>
    <mergeCell ref="K60:K64"/>
    <mergeCell ref="D58:D59"/>
    <mergeCell ref="E58:E59"/>
    <mergeCell ref="F58:F59"/>
    <mergeCell ref="G58:G59"/>
    <mergeCell ref="H58:H59"/>
    <mergeCell ref="K79:K84"/>
    <mergeCell ref="K70:K73"/>
    <mergeCell ref="B67:K67"/>
    <mergeCell ref="B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B76:K76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77:K78"/>
    <mergeCell ref="J98:J99"/>
    <mergeCell ref="K98:K99"/>
    <mergeCell ref="B87:K87"/>
    <mergeCell ref="B88:B89"/>
    <mergeCell ref="C88:C89"/>
    <mergeCell ref="D88:D89"/>
    <mergeCell ref="E88:E89"/>
    <mergeCell ref="F88:F89"/>
    <mergeCell ref="G88:G89"/>
    <mergeCell ref="H88:H89"/>
    <mergeCell ref="I88:I89"/>
    <mergeCell ref="J88:J89"/>
    <mergeCell ref="K88:K89"/>
    <mergeCell ref="K109:K111"/>
    <mergeCell ref="M2:Q2"/>
    <mergeCell ref="K100:K103"/>
    <mergeCell ref="B106:K106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07:K108"/>
    <mergeCell ref="K90:K94"/>
    <mergeCell ref="B97:K97"/>
    <mergeCell ref="B98:B99"/>
    <mergeCell ref="C98:C99"/>
    <mergeCell ref="D98:D99"/>
    <mergeCell ref="E98:E99"/>
    <mergeCell ref="F98:F99"/>
    <mergeCell ref="G98:G99"/>
    <mergeCell ref="H98:H99"/>
    <mergeCell ref="I98:I99"/>
    <mergeCell ref="B170:K170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K173:K174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0EA9-9ED4-48BC-90E6-B3BDA83A8D5D}">
  <dimension ref="A1"/>
  <sheetViews>
    <sheetView workbookViewId="0">
      <selection activeCell="D34" sqref="D34"/>
    </sheetView>
  </sheetViews>
  <sheetFormatPr defaultColWidth="15.7109375" defaultRowHeight="15" customHeight="1"/>
  <cols>
    <col min="1" max="16384" width="15.7109375" style="34"/>
  </cols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30DA-6D23-4C37-93B4-82B8DA836735}">
  <dimension ref="A1"/>
  <sheetViews>
    <sheetView workbookViewId="0">
      <selection activeCell="F26" sqref="F26"/>
    </sheetView>
  </sheetViews>
  <sheetFormatPr defaultColWidth="20.7109375" defaultRowHeight="20.100000000000001" customHeight="1"/>
  <cols>
    <col min="1" max="16384" width="20.7109375" style="34"/>
  </cols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36A6-5DD3-4F51-BC82-46BE92CCC810}">
  <dimension ref="C2:M51"/>
  <sheetViews>
    <sheetView showGridLines="0" topLeftCell="A28" zoomScale="115" zoomScaleNormal="115" workbookViewId="0">
      <selection activeCell="G24" sqref="G24"/>
    </sheetView>
  </sheetViews>
  <sheetFormatPr defaultRowHeight="18" customHeight="1"/>
  <cols>
    <col min="1" max="2" width="9.140625" style="34"/>
    <col min="3" max="4" width="23.28515625" style="34" customWidth="1"/>
    <col min="5" max="5" width="25.7109375" style="34" customWidth="1"/>
    <col min="6" max="7" width="23.28515625" style="34" customWidth="1"/>
    <col min="8" max="8" width="9.140625" style="34"/>
    <col min="9" max="10" width="18.28515625" style="34" customWidth="1"/>
    <col min="11" max="12" width="15.7109375" style="34" customWidth="1"/>
    <col min="13" max="16384" width="9.140625" style="34"/>
  </cols>
  <sheetData>
    <row r="2" spans="3:13" ht="18" customHeight="1">
      <c r="C2" s="196" t="s">
        <v>236</v>
      </c>
      <c r="D2" s="197"/>
      <c r="E2" s="197"/>
      <c r="F2" s="197"/>
      <c r="G2" s="198"/>
      <c r="I2" s="175" t="s">
        <v>125</v>
      </c>
      <c r="J2" s="176"/>
      <c r="K2" s="71"/>
      <c r="L2" s="71"/>
      <c r="M2" s="53"/>
    </row>
    <row r="3" spans="3:13" ht="18" customHeight="1">
      <c r="C3" s="199" t="s">
        <v>237</v>
      </c>
      <c r="D3" s="200"/>
      <c r="E3" s="200"/>
      <c r="F3" s="200"/>
      <c r="G3" s="201"/>
      <c r="I3" s="211" t="s">
        <v>241</v>
      </c>
      <c r="J3" s="212"/>
      <c r="K3" s="212"/>
      <c r="L3" s="212"/>
      <c r="M3" s="55"/>
    </row>
    <row r="4" spans="3:13" ht="18" customHeight="1">
      <c r="C4" s="202"/>
      <c r="D4" s="203"/>
      <c r="E4" s="203"/>
      <c r="F4" s="203"/>
      <c r="G4" s="204"/>
      <c r="I4" s="213" t="s">
        <v>285</v>
      </c>
      <c r="J4" s="214"/>
      <c r="K4" s="214"/>
      <c r="L4" s="214"/>
      <c r="M4" s="215"/>
    </row>
    <row r="5" spans="3:13" ht="18" customHeight="1">
      <c r="C5" s="205"/>
      <c r="D5" s="206"/>
      <c r="E5" s="206"/>
      <c r="F5" s="206"/>
      <c r="G5" s="207"/>
      <c r="I5" s="216"/>
      <c r="J5" s="217"/>
      <c r="K5" s="217"/>
      <c r="L5" s="217"/>
      <c r="M5" s="218"/>
    </row>
    <row r="6" spans="3:13" ht="18" customHeight="1">
      <c r="C6" s="208" t="s">
        <v>243</v>
      </c>
      <c r="D6" s="209"/>
      <c r="E6" s="209"/>
      <c r="F6" s="209"/>
      <c r="G6" s="210"/>
    </row>
    <row r="7" spans="3:13" ht="18" customHeight="1">
      <c r="C7" s="192" t="s">
        <v>65</v>
      </c>
      <c r="D7" s="193"/>
      <c r="E7" s="192" t="s">
        <v>238</v>
      </c>
      <c r="F7" s="193"/>
      <c r="G7" s="44" t="s">
        <v>242</v>
      </c>
    </row>
    <row r="8" spans="3:13" ht="18" customHeight="1">
      <c r="C8" s="194" t="s">
        <v>246</v>
      </c>
      <c r="D8" s="195"/>
      <c r="E8" s="194" t="s">
        <v>244</v>
      </c>
      <c r="F8" s="195"/>
      <c r="G8" s="37">
        <v>2900</v>
      </c>
    </row>
    <row r="9" spans="3:13" ht="18" customHeight="1">
      <c r="C9" s="194" t="s">
        <v>252</v>
      </c>
      <c r="D9" s="195"/>
      <c r="E9" s="194" t="s">
        <v>240</v>
      </c>
      <c r="F9" s="195"/>
      <c r="G9" s="37">
        <v>2800</v>
      </c>
    </row>
    <row r="10" spans="3:13" ht="18" customHeight="1">
      <c r="C10" s="192" t="s">
        <v>253</v>
      </c>
      <c r="D10" s="193"/>
      <c r="E10" s="44" t="s">
        <v>239</v>
      </c>
      <c r="F10" s="44" t="s">
        <v>247</v>
      </c>
      <c r="G10" s="44" t="s">
        <v>242</v>
      </c>
    </row>
    <row r="11" spans="3:13" ht="18" customHeight="1">
      <c r="C11" s="194" t="s">
        <v>245</v>
      </c>
      <c r="D11" s="195"/>
      <c r="E11" s="37">
        <v>5400</v>
      </c>
      <c r="F11" s="37">
        <v>2</v>
      </c>
      <c r="G11" s="37">
        <f>E11*F11</f>
        <v>10800</v>
      </c>
    </row>
    <row r="12" spans="3:13" ht="18" customHeight="1">
      <c r="C12" s="194" t="s">
        <v>248</v>
      </c>
      <c r="D12" s="195"/>
      <c r="E12" s="37" t="s">
        <v>251</v>
      </c>
      <c r="F12" s="37">
        <v>1</v>
      </c>
      <c r="G12" s="37">
        <v>2100</v>
      </c>
    </row>
    <row r="13" spans="3:13" ht="18" customHeight="1">
      <c r="C13" s="194" t="s">
        <v>57</v>
      </c>
      <c r="D13" s="195"/>
      <c r="E13" s="37" t="s">
        <v>254</v>
      </c>
      <c r="F13" s="37">
        <v>2</v>
      </c>
      <c r="G13" s="37">
        <v>2640</v>
      </c>
    </row>
    <row r="14" spans="3:13" ht="18" customHeight="1">
      <c r="C14" s="194" t="s">
        <v>256</v>
      </c>
      <c r="D14" s="195"/>
      <c r="E14" s="72" t="s">
        <v>255</v>
      </c>
      <c r="F14" s="37">
        <v>1</v>
      </c>
      <c r="G14" s="37">
        <v>790</v>
      </c>
    </row>
    <row r="15" spans="3:13" ht="18" customHeight="1">
      <c r="C15" s="194" t="s">
        <v>249</v>
      </c>
      <c r="D15" s="195"/>
      <c r="E15" s="72" t="s">
        <v>257</v>
      </c>
      <c r="F15" s="37">
        <v>1</v>
      </c>
      <c r="G15" s="37">
        <v>1500</v>
      </c>
    </row>
    <row r="16" spans="3:13" ht="18" customHeight="1">
      <c r="C16" s="194" t="s">
        <v>250</v>
      </c>
      <c r="D16" s="195"/>
      <c r="E16" s="37" t="s">
        <v>114</v>
      </c>
      <c r="F16" s="37">
        <v>1</v>
      </c>
      <c r="G16" s="37">
        <v>300</v>
      </c>
    </row>
    <row r="17" spans="3:11" s="51" customFormat="1" ht="18" customHeight="1">
      <c r="C17" s="191" t="s">
        <v>60</v>
      </c>
      <c r="D17" s="191"/>
      <c r="E17" s="191"/>
      <c r="F17" s="191"/>
      <c r="G17" s="44">
        <f>SUM(G11:G16:G8:G9)</f>
        <v>23830</v>
      </c>
    </row>
    <row r="18" spans="3:11" s="51" customFormat="1" ht="18" customHeight="1">
      <c r="C18" s="184"/>
      <c r="D18" s="184"/>
    </row>
    <row r="19" spans="3:11" s="51" customFormat="1" ht="18" customHeight="1">
      <c r="C19" s="184"/>
      <c r="D19" s="184"/>
    </row>
    <row r="20" spans="3:11" ht="18" customHeight="1">
      <c r="C20" s="191" t="s">
        <v>258</v>
      </c>
      <c r="D20" s="191"/>
      <c r="E20" s="191"/>
      <c r="F20" s="191"/>
    </row>
    <row r="21" spans="3:11" ht="18" customHeight="1">
      <c r="C21" s="191" t="s">
        <v>259</v>
      </c>
      <c r="D21" s="191"/>
      <c r="E21" s="191">
        <f>G17/1000</f>
        <v>23.83</v>
      </c>
      <c r="F21" s="191"/>
    </row>
    <row r="22" spans="3:11" ht="18" customHeight="1">
      <c r="C22" s="185" t="s">
        <v>260</v>
      </c>
      <c r="D22" s="185"/>
      <c r="E22" s="185" t="s">
        <v>261</v>
      </c>
      <c r="F22" s="185"/>
    </row>
    <row r="23" spans="3:11" ht="18" customHeight="1">
      <c r="C23" s="185" t="s">
        <v>262</v>
      </c>
      <c r="D23" s="185"/>
      <c r="E23" s="185" t="s">
        <v>263</v>
      </c>
      <c r="F23" s="185"/>
    </row>
    <row r="24" spans="3:11" ht="18" customHeight="1">
      <c r="C24" s="185" t="s">
        <v>264</v>
      </c>
      <c r="D24" s="185"/>
      <c r="E24" s="185" t="s">
        <v>265</v>
      </c>
      <c r="F24" s="185"/>
    </row>
    <row r="25" spans="3:11" ht="18" customHeight="1">
      <c r="C25" s="185" t="s">
        <v>266</v>
      </c>
      <c r="D25" s="185"/>
      <c r="E25" s="185" t="s">
        <v>267</v>
      </c>
      <c r="F25" s="185"/>
    </row>
    <row r="26" spans="3:11" ht="18" customHeight="1">
      <c r="C26" s="185" t="s">
        <v>268</v>
      </c>
      <c r="D26" s="185"/>
      <c r="E26" s="185" t="s">
        <v>269</v>
      </c>
      <c r="F26" s="185"/>
      <c r="G26" s="70"/>
      <c r="H26" s="70"/>
      <c r="I26" s="70"/>
      <c r="J26" s="70"/>
      <c r="K26" s="70"/>
    </row>
    <row r="27" spans="3:11" ht="18" customHeight="1">
      <c r="C27" s="185" t="s">
        <v>270</v>
      </c>
      <c r="D27" s="185"/>
      <c r="E27" s="185" t="s">
        <v>271</v>
      </c>
      <c r="F27" s="185"/>
    </row>
    <row r="28" spans="3:11" ht="18" customHeight="1">
      <c r="C28" s="185" t="s">
        <v>272</v>
      </c>
      <c r="D28" s="185"/>
      <c r="E28" s="185">
        <v>2</v>
      </c>
      <c r="F28" s="185"/>
    </row>
    <row r="29" spans="3:11" ht="18" customHeight="1">
      <c r="C29" s="190" t="s">
        <v>273</v>
      </c>
      <c r="D29" s="190"/>
      <c r="E29" s="190" t="s">
        <v>274</v>
      </c>
      <c r="F29" s="190"/>
    </row>
    <row r="30" spans="3:11" ht="18" customHeight="1">
      <c r="C30" s="190"/>
      <c r="D30" s="190"/>
      <c r="E30" s="190"/>
      <c r="F30" s="190"/>
    </row>
    <row r="31" spans="3:11" ht="18" customHeight="1">
      <c r="C31" s="185" t="s">
        <v>275</v>
      </c>
      <c r="D31" s="185"/>
      <c r="E31" s="185" t="s">
        <v>276</v>
      </c>
      <c r="F31" s="185"/>
    </row>
    <row r="32" spans="3:11" ht="18" customHeight="1">
      <c r="C32" s="185" t="s">
        <v>277</v>
      </c>
      <c r="D32" s="185"/>
      <c r="E32" s="185" t="s">
        <v>278</v>
      </c>
      <c r="F32" s="185"/>
    </row>
    <row r="33" spans="3:6" ht="18" customHeight="1">
      <c r="C33" s="185" t="s">
        <v>279</v>
      </c>
      <c r="D33" s="185"/>
      <c r="E33" s="185" t="s">
        <v>280</v>
      </c>
      <c r="F33" s="185"/>
    </row>
    <row r="34" spans="3:6" ht="18" customHeight="1">
      <c r="C34" s="185" t="s">
        <v>281</v>
      </c>
      <c r="D34" s="185"/>
      <c r="E34" s="185" t="s">
        <v>282</v>
      </c>
      <c r="F34" s="185"/>
    </row>
    <row r="35" spans="3:6" ht="18" customHeight="1">
      <c r="C35" s="185" t="s">
        <v>283</v>
      </c>
      <c r="D35" s="185"/>
      <c r="E35" s="185" t="s">
        <v>284</v>
      </c>
      <c r="F35" s="185"/>
    </row>
    <row r="37" spans="3:6" ht="18" customHeight="1">
      <c r="C37" s="73"/>
    </row>
    <row r="39" spans="3:6" ht="18" customHeight="1">
      <c r="C39" s="191" t="s">
        <v>286</v>
      </c>
      <c r="D39" s="191"/>
      <c r="E39" s="191"/>
      <c r="F39" s="191"/>
    </row>
    <row r="40" spans="3:6" ht="18" customHeight="1">
      <c r="C40" s="185" t="s">
        <v>287</v>
      </c>
      <c r="D40" s="185"/>
      <c r="E40" s="185" t="s">
        <v>288</v>
      </c>
      <c r="F40" s="185"/>
    </row>
    <row r="41" spans="3:6" ht="18" customHeight="1">
      <c r="C41" s="185" t="s">
        <v>289</v>
      </c>
      <c r="D41" s="185"/>
      <c r="E41" s="185" t="s">
        <v>290</v>
      </c>
      <c r="F41" s="185"/>
    </row>
    <row r="42" spans="3:6" ht="18" customHeight="1">
      <c r="C42" s="185" t="s">
        <v>291</v>
      </c>
      <c r="D42" s="185"/>
      <c r="E42" s="185" t="s">
        <v>292</v>
      </c>
      <c r="F42" s="185"/>
    </row>
    <row r="43" spans="3:6" ht="18" customHeight="1">
      <c r="C43" s="186" t="s">
        <v>293</v>
      </c>
      <c r="D43" s="187"/>
      <c r="E43" s="186" t="s">
        <v>294</v>
      </c>
      <c r="F43" s="187"/>
    </row>
    <row r="44" spans="3:6" ht="18" customHeight="1">
      <c r="C44" s="188"/>
      <c r="D44" s="189"/>
      <c r="E44" s="188"/>
      <c r="F44" s="189"/>
    </row>
    <row r="45" spans="3:6" ht="18" customHeight="1">
      <c r="C45" s="190" t="s">
        <v>295</v>
      </c>
      <c r="D45" s="190"/>
      <c r="E45" s="190" t="s">
        <v>296</v>
      </c>
      <c r="F45" s="190"/>
    </row>
    <row r="46" spans="3:6" ht="18" customHeight="1">
      <c r="C46" s="190"/>
      <c r="D46" s="190"/>
      <c r="E46" s="190"/>
      <c r="F46" s="190"/>
    </row>
    <row r="47" spans="3:6" ht="18" customHeight="1">
      <c r="C47" s="190"/>
      <c r="D47" s="190"/>
      <c r="E47" s="190"/>
      <c r="F47" s="190"/>
    </row>
    <row r="48" spans="3:6" ht="18" customHeight="1">
      <c r="C48" s="184"/>
      <c r="D48" s="184"/>
      <c r="E48" s="184"/>
      <c r="F48" s="184"/>
    </row>
    <row r="49" spans="3:6" ht="18" customHeight="1">
      <c r="C49" s="184"/>
      <c r="D49" s="184"/>
      <c r="E49" s="184"/>
      <c r="F49" s="184"/>
    </row>
    <row r="50" spans="3:6" ht="18" customHeight="1">
      <c r="C50" s="184"/>
      <c r="D50" s="184"/>
      <c r="E50" s="184"/>
      <c r="F50" s="184"/>
    </row>
    <row r="51" spans="3:6" ht="18" customHeight="1">
      <c r="C51" s="184"/>
      <c r="D51" s="184"/>
      <c r="E51" s="51"/>
      <c r="F51" s="51"/>
    </row>
  </sheetData>
  <mergeCells count="69">
    <mergeCell ref="I2:J2"/>
    <mergeCell ref="C17:F17"/>
    <mergeCell ref="I3:L3"/>
    <mergeCell ref="I4:M5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E7:F7"/>
    <mergeCell ref="E8:F8"/>
    <mergeCell ref="E9:F9"/>
    <mergeCell ref="C18:D18"/>
    <mergeCell ref="C2:G2"/>
    <mergeCell ref="C3:G5"/>
    <mergeCell ref="C7:D7"/>
    <mergeCell ref="C6:G6"/>
    <mergeCell ref="C20:F20"/>
    <mergeCell ref="C21:D21"/>
    <mergeCell ref="E21:F21"/>
    <mergeCell ref="C22:D22"/>
    <mergeCell ref="E22:F22"/>
    <mergeCell ref="C23:D23"/>
    <mergeCell ref="C24:D24"/>
    <mergeCell ref="C25:D25"/>
    <mergeCell ref="C26:D26"/>
    <mergeCell ref="C27:D27"/>
    <mergeCell ref="E23:F23"/>
    <mergeCell ref="E24:F24"/>
    <mergeCell ref="E25:F25"/>
    <mergeCell ref="E26:F26"/>
    <mergeCell ref="E27:F27"/>
    <mergeCell ref="C40:D40"/>
    <mergeCell ref="E29:F30"/>
    <mergeCell ref="C29:D30"/>
    <mergeCell ref="E40:F40"/>
    <mergeCell ref="C28:D28"/>
    <mergeCell ref="E28:F28"/>
    <mergeCell ref="C34:D34"/>
    <mergeCell ref="E34:F34"/>
    <mergeCell ref="C35:D35"/>
    <mergeCell ref="E35:F35"/>
    <mergeCell ref="C39:F39"/>
    <mergeCell ref="C31:D31"/>
    <mergeCell ref="E31:F31"/>
    <mergeCell ref="C32:D32"/>
    <mergeCell ref="E32:F32"/>
    <mergeCell ref="C33:D33"/>
    <mergeCell ref="E33:F33"/>
    <mergeCell ref="C51:D51"/>
    <mergeCell ref="E41:F41"/>
    <mergeCell ref="E42:F42"/>
    <mergeCell ref="E48:F48"/>
    <mergeCell ref="E49:F49"/>
    <mergeCell ref="E50:F50"/>
    <mergeCell ref="C43:D44"/>
    <mergeCell ref="E43:F44"/>
    <mergeCell ref="C45:D47"/>
    <mergeCell ref="E45:F47"/>
    <mergeCell ref="C48:D48"/>
    <mergeCell ref="C49:D49"/>
    <mergeCell ref="C50:D50"/>
    <mergeCell ref="C41:D41"/>
    <mergeCell ref="C42:D42"/>
  </mergeCells>
  <hyperlinks>
    <hyperlink ref="C3:G5" r:id="rId1" display="FORNECIMENTO DE ENERGIA ELÉTRICA EM TENSÃO SECUNDÁRIA EDIFICAÇÕES INDIVIDUAIS - EDP ESPÍRITO SANTO - PT.DT.PDN.000061 - V.12 06/04/2023" xr:uid="{3973E550-14C2-4504-A338-CA2A62DB75F3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Identificação_Informações</vt:lpstr>
      <vt:lpstr>Previsão_de_cargas</vt:lpstr>
      <vt:lpstr>Quadro_de_cargas</vt:lpstr>
      <vt:lpstr>Secção Mínima</vt:lpstr>
      <vt:lpstr>Capacidade de Corrente</vt:lpstr>
      <vt:lpstr>Limite de Queda de Tensão</vt:lpstr>
      <vt:lpstr>Dimensionamento de Eletrodutos</vt:lpstr>
      <vt:lpstr>Dimensionamento de Disjuntores</vt:lpstr>
      <vt:lpstr>Classif. da unidade Consumidora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2023-06-28T22:10:17Z</dcterms:modified>
</cp:coreProperties>
</file>