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gabri\Documents\GitHub\Instel-I\"/>
    </mc:Choice>
  </mc:AlternateContent>
  <xr:revisionPtr revIDLastSave="0" documentId="13_ncr:1_{CF64E9CB-A6D2-49F5-9AF2-BD933D1A90FA}" xr6:coauthVersionLast="47" xr6:coauthVersionMax="47" xr10:uidLastSave="{00000000-0000-0000-0000-000000000000}"/>
  <bookViews>
    <workbookView xWindow="-28920" yWindow="-120" windowWidth="29040" windowHeight="15840" firstSheet="5" activeTab="6" xr2:uid="{00000000-000D-0000-FFFF-FFFF00000000}"/>
  </bookViews>
  <sheets>
    <sheet name="Identificação_Informações" sheetId="1" r:id="rId1"/>
    <sheet name="Previsão_de_cargas" sheetId="2" r:id="rId2"/>
    <sheet name="Quadro_de_cargas" sheetId="3" r:id="rId3"/>
    <sheet name="Secção Mínima" sheetId="4" r:id="rId4"/>
    <sheet name="Capacidade de Corrente" sheetId="5" r:id="rId5"/>
    <sheet name="Limite de Queda de Tensão" sheetId="6" r:id="rId6"/>
    <sheet name="Dimensionamento de Eletrodutos" sheetId="7" r:id="rId7"/>
    <sheet name="Dimensionamento de Disjuntores" sheetId="8" r:id="rId8"/>
    <sheet name="Classif. da unidade Consumidora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3" l="1"/>
  <c r="P14" i="3" s="1"/>
  <c r="T57" i="7"/>
  <c r="U57" i="7" s="1"/>
  <c r="V57" i="7" s="1"/>
  <c r="N57" i="7"/>
  <c r="O57" i="7" s="1"/>
  <c r="P57" i="7"/>
  <c r="Q57" i="7"/>
  <c r="L57" i="7"/>
  <c r="L54" i="7"/>
  <c r="G17" i="9"/>
  <c r="E21" i="9" s="1"/>
  <c r="G11" i="9"/>
  <c r="T25" i="8"/>
  <c r="S25" i="8"/>
  <c r="R25" i="8"/>
  <c r="M25" i="8"/>
  <c r="L25" i="8"/>
  <c r="I25" i="8"/>
  <c r="E25" i="8"/>
  <c r="W25" i="8" s="1"/>
  <c r="W24" i="8"/>
  <c r="T24" i="8"/>
  <c r="S24" i="8"/>
  <c r="R24" i="8"/>
  <c r="K24" i="8"/>
  <c r="L24" i="8" s="1"/>
  <c r="M24" i="8" s="1"/>
  <c r="I24" i="8"/>
  <c r="F24" i="8"/>
  <c r="J24" i="8" s="1"/>
  <c r="N24" i="8" s="1"/>
  <c r="E24" i="8"/>
  <c r="W23" i="8"/>
  <c r="T23" i="8"/>
  <c r="S23" i="8"/>
  <c r="R23" i="8"/>
  <c r="L23" i="8"/>
  <c r="M23" i="8" s="1"/>
  <c r="K23" i="8"/>
  <c r="I23" i="8"/>
  <c r="F23" i="8"/>
  <c r="J23" i="8" s="1"/>
  <c r="E23" i="8"/>
  <c r="W22" i="8"/>
  <c r="T22" i="8"/>
  <c r="S22" i="8"/>
  <c r="R22" i="8"/>
  <c r="L22" i="8"/>
  <c r="M22" i="8" s="1"/>
  <c r="K22" i="8"/>
  <c r="I22" i="8"/>
  <c r="F22" i="8"/>
  <c r="J22" i="8" s="1"/>
  <c r="N22" i="8" s="1"/>
  <c r="E22" i="8"/>
  <c r="W21" i="8"/>
  <c r="T21" i="8"/>
  <c r="S21" i="8"/>
  <c r="R21" i="8"/>
  <c r="L21" i="8"/>
  <c r="M21" i="8" s="1"/>
  <c r="K21" i="8"/>
  <c r="I21" i="8"/>
  <c r="F21" i="8"/>
  <c r="J21" i="8" s="1"/>
  <c r="N21" i="8" s="1"/>
  <c r="E21" i="8"/>
  <c r="W20" i="8"/>
  <c r="T20" i="8"/>
  <c r="S20" i="8"/>
  <c r="R20" i="8"/>
  <c r="L20" i="8"/>
  <c r="M20" i="8" s="1"/>
  <c r="K20" i="8"/>
  <c r="I20" i="8"/>
  <c r="E20" i="8"/>
  <c r="T19" i="8"/>
  <c r="R19" i="8"/>
  <c r="L19" i="8"/>
  <c r="K19" i="8"/>
  <c r="S19" i="8" s="1"/>
  <c r="I19" i="8"/>
  <c r="M19" i="8" s="1"/>
  <c r="E19" i="8"/>
  <c r="W19" i="8" s="1"/>
  <c r="W18" i="8"/>
  <c r="T18" i="8"/>
  <c r="R18" i="8"/>
  <c r="K18" i="8"/>
  <c r="S18" i="8" s="1"/>
  <c r="I18" i="8"/>
  <c r="E18" i="8"/>
  <c r="T17" i="8"/>
  <c r="R17" i="8"/>
  <c r="K17" i="8"/>
  <c r="L17" i="8" s="1"/>
  <c r="M17" i="8" s="1"/>
  <c r="I17" i="8"/>
  <c r="E17" i="8"/>
  <c r="W17" i="8" s="1"/>
  <c r="W16" i="8"/>
  <c r="T16" i="8"/>
  <c r="S16" i="8"/>
  <c r="R16" i="8"/>
  <c r="L16" i="8"/>
  <c r="M16" i="8" s="1"/>
  <c r="K16" i="8"/>
  <c r="I16" i="8"/>
  <c r="E16" i="8"/>
  <c r="T15" i="8"/>
  <c r="R15" i="8"/>
  <c r="K15" i="8"/>
  <c r="L15" i="8" s="1"/>
  <c r="I15" i="8"/>
  <c r="E15" i="8"/>
  <c r="W15" i="8" s="1"/>
  <c r="W14" i="8"/>
  <c r="T14" i="8"/>
  <c r="S14" i="8"/>
  <c r="R14" i="8"/>
  <c r="L14" i="8"/>
  <c r="M14" i="8" s="1"/>
  <c r="K14" i="8"/>
  <c r="I14" i="8"/>
  <c r="E14" i="8"/>
  <c r="D14" i="8"/>
  <c r="F14" i="8" s="1"/>
  <c r="J14" i="8" s="1"/>
  <c r="N14" i="8" s="1"/>
  <c r="T13" i="8"/>
  <c r="R13" i="8"/>
  <c r="K13" i="8"/>
  <c r="I13" i="8"/>
  <c r="E13" i="8"/>
  <c r="W13" i="8" s="1"/>
  <c r="W12" i="8"/>
  <c r="T12" i="8"/>
  <c r="S12" i="8"/>
  <c r="R12" i="8"/>
  <c r="L12" i="8"/>
  <c r="M12" i="8" s="1"/>
  <c r="K12" i="8"/>
  <c r="I12" i="8"/>
  <c r="E12" i="8"/>
  <c r="T11" i="8"/>
  <c r="R11" i="8"/>
  <c r="K11" i="8"/>
  <c r="S11" i="8" s="1"/>
  <c r="I11" i="8"/>
  <c r="E11" i="8"/>
  <c r="W11" i="8" s="1"/>
  <c r="W10" i="8"/>
  <c r="T10" i="8"/>
  <c r="S10" i="8"/>
  <c r="R10" i="8"/>
  <c r="L10" i="8"/>
  <c r="M10" i="8" s="1"/>
  <c r="K10" i="8"/>
  <c r="I10" i="8"/>
  <c r="E10" i="8"/>
  <c r="T9" i="8"/>
  <c r="R9" i="8"/>
  <c r="K9" i="8"/>
  <c r="S9" i="8" s="1"/>
  <c r="I9" i="8"/>
  <c r="E9" i="8"/>
  <c r="W9" i="8" s="1"/>
  <c r="W8" i="8"/>
  <c r="T8" i="8"/>
  <c r="S8" i="8"/>
  <c r="R8" i="8"/>
  <c r="L8" i="8"/>
  <c r="M8" i="8" s="1"/>
  <c r="K8" i="8"/>
  <c r="I8" i="8"/>
  <c r="E8" i="8"/>
  <c r="T7" i="8"/>
  <c r="R7" i="8"/>
  <c r="K7" i="8"/>
  <c r="S7" i="8" s="1"/>
  <c r="I7" i="8"/>
  <c r="E7" i="8"/>
  <c r="W7" i="8" s="1"/>
  <c r="W6" i="8"/>
  <c r="T6" i="8"/>
  <c r="S6" i="8"/>
  <c r="R6" i="8"/>
  <c r="L6" i="8"/>
  <c r="M6" i="8" s="1"/>
  <c r="K6" i="8"/>
  <c r="I6" i="8"/>
  <c r="E6" i="8"/>
  <c r="T5" i="8"/>
  <c r="R5" i="8"/>
  <c r="K5" i="8"/>
  <c r="L5" i="8" s="1"/>
  <c r="I5" i="8"/>
  <c r="E5" i="8"/>
  <c r="W5" i="8" s="1"/>
  <c r="W4" i="8"/>
  <c r="T4" i="8"/>
  <c r="S4" i="8"/>
  <c r="R4" i="8"/>
  <c r="L4" i="8"/>
  <c r="M4" i="8" s="1"/>
  <c r="K4" i="8"/>
  <c r="I4" i="8"/>
  <c r="E4" i="8"/>
  <c r="T56" i="7"/>
  <c r="U56" i="7" s="1"/>
  <c r="L56" i="7"/>
  <c r="N56" i="7" s="1"/>
  <c r="T55" i="7"/>
  <c r="U55" i="7" s="1"/>
  <c r="L55" i="7"/>
  <c r="N55" i="7" s="1"/>
  <c r="T54" i="7"/>
  <c r="U54" i="7" s="1"/>
  <c r="N54" i="7"/>
  <c r="P54" i="7" s="1"/>
  <c r="T53" i="7"/>
  <c r="U53" i="7" s="1"/>
  <c r="O53" i="7"/>
  <c r="L53" i="7"/>
  <c r="N53" i="7" s="1"/>
  <c r="T52" i="7"/>
  <c r="U52" i="7" s="1"/>
  <c r="Q52" i="7"/>
  <c r="O52" i="7"/>
  <c r="L52" i="7"/>
  <c r="N52" i="7" s="1"/>
  <c r="P52" i="7" s="1"/>
  <c r="T51" i="7"/>
  <c r="U51" i="7" s="1"/>
  <c r="L51" i="7"/>
  <c r="N51" i="7" s="1"/>
  <c r="P51" i="7" s="1"/>
  <c r="T50" i="7"/>
  <c r="U50" i="7" s="1"/>
  <c r="L50" i="7"/>
  <c r="N50" i="7" s="1"/>
  <c r="P50" i="7" s="1"/>
  <c r="T49" i="7"/>
  <c r="U49" i="7" s="1"/>
  <c r="L49" i="7"/>
  <c r="N49" i="7" s="1"/>
  <c r="P49" i="7" s="1"/>
  <c r="T48" i="7"/>
  <c r="U48" i="7" s="1"/>
  <c r="V48" i="7" s="1"/>
  <c r="Q48" i="7"/>
  <c r="O48" i="7"/>
  <c r="L48" i="7"/>
  <c r="N48" i="7" s="1"/>
  <c r="P48" i="7" s="1"/>
  <c r="T47" i="7"/>
  <c r="U47" i="7" s="1"/>
  <c r="L47" i="7"/>
  <c r="N47" i="7" s="1"/>
  <c r="P47" i="7" s="1"/>
  <c r="T46" i="7"/>
  <c r="U46" i="7" s="1"/>
  <c r="Q46" i="7"/>
  <c r="O46" i="7"/>
  <c r="L46" i="7"/>
  <c r="N46" i="7" s="1"/>
  <c r="P46" i="7" s="1"/>
  <c r="T45" i="7"/>
  <c r="U45" i="7" s="1"/>
  <c r="L45" i="7"/>
  <c r="N45" i="7" s="1"/>
  <c r="P45" i="7" s="1"/>
  <c r="T44" i="7"/>
  <c r="U44" i="7" s="1"/>
  <c r="L44" i="7"/>
  <c r="N44" i="7" s="1"/>
  <c r="P44" i="7" s="1"/>
  <c r="T43" i="7"/>
  <c r="U43" i="7" s="1"/>
  <c r="V43" i="7" s="1"/>
  <c r="Q43" i="7"/>
  <c r="L43" i="7"/>
  <c r="N43" i="7" s="1"/>
  <c r="P43" i="7" s="1"/>
  <c r="T42" i="7"/>
  <c r="U42" i="7" s="1"/>
  <c r="O42" i="7"/>
  <c r="L42" i="7"/>
  <c r="N42" i="7" s="1"/>
  <c r="P42" i="7" s="1"/>
  <c r="T41" i="7"/>
  <c r="U41" i="7" s="1"/>
  <c r="Q41" i="7"/>
  <c r="O41" i="7"/>
  <c r="L41" i="7"/>
  <c r="N41" i="7" s="1"/>
  <c r="P41" i="7" s="1"/>
  <c r="T40" i="7"/>
  <c r="U40" i="7" s="1"/>
  <c r="Q40" i="7"/>
  <c r="O40" i="7"/>
  <c r="L40" i="7"/>
  <c r="N40" i="7" s="1"/>
  <c r="P40" i="7" s="1"/>
  <c r="T39" i="7"/>
  <c r="U39" i="7" s="1"/>
  <c r="L39" i="7"/>
  <c r="N39" i="7" s="1"/>
  <c r="P39" i="7" s="1"/>
  <c r="U38" i="7"/>
  <c r="T38" i="7"/>
  <c r="L38" i="7"/>
  <c r="N38" i="7" s="1"/>
  <c r="P38" i="7" s="1"/>
  <c r="T37" i="7"/>
  <c r="U37" i="7" s="1"/>
  <c r="L37" i="7"/>
  <c r="N37" i="7" s="1"/>
  <c r="P37" i="7" s="1"/>
  <c r="T36" i="7"/>
  <c r="U36" i="7" s="1"/>
  <c r="V36" i="7" s="1"/>
  <c r="Q36" i="7"/>
  <c r="O36" i="7"/>
  <c r="L36" i="7"/>
  <c r="N36" i="7" s="1"/>
  <c r="P36" i="7" s="1"/>
  <c r="T35" i="7"/>
  <c r="U35" i="7" s="1"/>
  <c r="L35" i="7"/>
  <c r="N35" i="7" s="1"/>
  <c r="P35" i="7" s="1"/>
  <c r="T34" i="7"/>
  <c r="U34" i="7" s="1"/>
  <c r="Q34" i="7"/>
  <c r="O34" i="7"/>
  <c r="L34" i="7"/>
  <c r="N34" i="7" s="1"/>
  <c r="P34" i="7" s="1"/>
  <c r="T33" i="7"/>
  <c r="U33" i="7" s="1"/>
  <c r="L33" i="7"/>
  <c r="N33" i="7" s="1"/>
  <c r="P33" i="7" s="1"/>
  <c r="U32" i="7"/>
  <c r="T32" i="7"/>
  <c r="L32" i="7"/>
  <c r="N32" i="7" s="1"/>
  <c r="P32" i="7" s="1"/>
  <c r="T31" i="7"/>
  <c r="U31" i="7" s="1"/>
  <c r="V31" i="7" s="1"/>
  <c r="Q31" i="7"/>
  <c r="L31" i="7"/>
  <c r="N31" i="7" s="1"/>
  <c r="P31" i="7" s="1"/>
  <c r="T30" i="7"/>
  <c r="U30" i="7" s="1"/>
  <c r="O30" i="7"/>
  <c r="L30" i="7"/>
  <c r="N30" i="7" s="1"/>
  <c r="P30" i="7" s="1"/>
  <c r="T29" i="7"/>
  <c r="U29" i="7" s="1"/>
  <c r="Q29" i="7"/>
  <c r="O29" i="7"/>
  <c r="L29" i="7"/>
  <c r="N29" i="7" s="1"/>
  <c r="P29" i="7" s="1"/>
  <c r="T28" i="7"/>
  <c r="U28" i="7" s="1"/>
  <c r="Q28" i="7"/>
  <c r="O28" i="7"/>
  <c r="L28" i="7"/>
  <c r="N28" i="7" s="1"/>
  <c r="P28" i="7" s="1"/>
  <c r="T27" i="7"/>
  <c r="U27" i="7" s="1"/>
  <c r="L27" i="7"/>
  <c r="N27" i="7" s="1"/>
  <c r="P27" i="7" s="1"/>
  <c r="U26" i="7"/>
  <c r="T26" i="7"/>
  <c r="L26" i="7"/>
  <c r="N26" i="7" s="1"/>
  <c r="P26" i="7" s="1"/>
  <c r="U25" i="7"/>
  <c r="T25" i="7"/>
  <c r="L25" i="7"/>
  <c r="N25" i="7" s="1"/>
  <c r="P25" i="7" s="1"/>
  <c r="T24" i="7"/>
  <c r="U24" i="7" s="1"/>
  <c r="V24" i="7" s="1"/>
  <c r="Q24" i="7"/>
  <c r="O24" i="7"/>
  <c r="L24" i="7"/>
  <c r="N24" i="7" s="1"/>
  <c r="P24" i="7" s="1"/>
  <c r="T23" i="7"/>
  <c r="U23" i="7" s="1"/>
  <c r="L23" i="7"/>
  <c r="N23" i="7" s="1"/>
  <c r="P23" i="7" s="1"/>
  <c r="T22" i="7"/>
  <c r="U22" i="7" s="1"/>
  <c r="Q22" i="7"/>
  <c r="O22" i="7"/>
  <c r="L22" i="7"/>
  <c r="N22" i="7" s="1"/>
  <c r="P22" i="7" s="1"/>
  <c r="T21" i="7"/>
  <c r="U21" i="7" s="1"/>
  <c r="L21" i="7"/>
  <c r="N21" i="7" s="1"/>
  <c r="P21" i="7" s="1"/>
  <c r="T20" i="7"/>
  <c r="U20" i="7" s="1"/>
  <c r="L20" i="7"/>
  <c r="N20" i="7" s="1"/>
  <c r="P20" i="7" s="1"/>
  <c r="T19" i="7"/>
  <c r="U19" i="7" s="1"/>
  <c r="V19" i="7" s="1"/>
  <c r="Q19" i="7"/>
  <c r="L19" i="7"/>
  <c r="N19" i="7" s="1"/>
  <c r="P19" i="7" s="1"/>
  <c r="T18" i="7"/>
  <c r="U18" i="7" s="1"/>
  <c r="O18" i="7"/>
  <c r="L18" i="7"/>
  <c r="N18" i="7" s="1"/>
  <c r="P18" i="7" s="1"/>
  <c r="T17" i="7"/>
  <c r="U17" i="7" s="1"/>
  <c r="Q17" i="7"/>
  <c r="O17" i="7"/>
  <c r="L17" i="7"/>
  <c r="N17" i="7" s="1"/>
  <c r="P17" i="7" s="1"/>
  <c r="T16" i="7"/>
  <c r="U16" i="7" s="1"/>
  <c r="Q16" i="7"/>
  <c r="O16" i="7"/>
  <c r="L16" i="7"/>
  <c r="N16" i="7" s="1"/>
  <c r="P16" i="7" s="1"/>
  <c r="T15" i="7"/>
  <c r="U15" i="7" s="1"/>
  <c r="L15" i="7"/>
  <c r="N15" i="7" s="1"/>
  <c r="P15" i="7" s="1"/>
  <c r="T14" i="7"/>
  <c r="U14" i="7" s="1"/>
  <c r="L14" i="7"/>
  <c r="N14" i="7" s="1"/>
  <c r="P14" i="7" s="1"/>
  <c r="U13" i="7"/>
  <c r="T13" i="7"/>
  <c r="L13" i="7"/>
  <c r="N13" i="7" s="1"/>
  <c r="P13" i="7" s="1"/>
  <c r="U12" i="7"/>
  <c r="V12" i="7" s="1"/>
  <c r="T12" i="7"/>
  <c r="Q12" i="7"/>
  <c r="O12" i="7"/>
  <c r="L12" i="7"/>
  <c r="N12" i="7" s="1"/>
  <c r="P12" i="7" s="1"/>
  <c r="U11" i="7"/>
  <c r="T11" i="7"/>
  <c r="Q11" i="7"/>
  <c r="L11" i="7"/>
  <c r="N11" i="7" s="1"/>
  <c r="P11" i="7" s="1"/>
  <c r="U10" i="7"/>
  <c r="T10" i="7"/>
  <c r="Q10" i="7"/>
  <c r="O10" i="7"/>
  <c r="L10" i="7"/>
  <c r="N10" i="7" s="1"/>
  <c r="P10" i="7" s="1"/>
  <c r="U9" i="7"/>
  <c r="T9" i="7"/>
  <c r="L9" i="7"/>
  <c r="N9" i="7" s="1"/>
  <c r="P9" i="7" s="1"/>
  <c r="U8" i="7"/>
  <c r="T8" i="7"/>
  <c r="L8" i="7"/>
  <c r="N8" i="7" s="1"/>
  <c r="P8" i="7" s="1"/>
  <c r="U7" i="7"/>
  <c r="V7" i="7" s="1"/>
  <c r="T7" i="7"/>
  <c r="Q7" i="7"/>
  <c r="L7" i="7"/>
  <c r="N7" i="7" s="1"/>
  <c r="P7" i="7" s="1"/>
  <c r="U6" i="7"/>
  <c r="T6" i="7"/>
  <c r="O6" i="7"/>
  <c r="L6" i="7"/>
  <c r="N6" i="7" s="1"/>
  <c r="P6" i="7" s="1"/>
  <c r="U5" i="7"/>
  <c r="T5" i="7"/>
  <c r="Q5" i="7"/>
  <c r="O5" i="7"/>
  <c r="L5" i="7"/>
  <c r="N5" i="7" s="1"/>
  <c r="P5" i="7" s="1"/>
  <c r="G173" i="6"/>
  <c r="E173" i="6"/>
  <c r="I173" i="6" s="1"/>
  <c r="J173" i="6" s="1"/>
  <c r="I166" i="6"/>
  <c r="J166" i="6" s="1"/>
  <c r="G166" i="6"/>
  <c r="E166" i="6"/>
  <c r="G159" i="6"/>
  <c r="E159" i="6"/>
  <c r="I159" i="6" s="1"/>
  <c r="J159" i="6" s="1"/>
  <c r="I152" i="6"/>
  <c r="J152" i="6" s="1"/>
  <c r="G152" i="6"/>
  <c r="E152" i="6"/>
  <c r="G145" i="6"/>
  <c r="E145" i="6"/>
  <c r="I145" i="6" s="1"/>
  <c r="J145" i="6" s="1"/>
  <c r="I138" i="6"/>
  <c r="J138" i="6" s="1"/>
  <c r="G138" i="6"/>
  <c r="E138" i="6"/>
  <c r="G131" i="6"/>
  <c r="E131" i="6"/>
  <c r="I131" i="6" s="1"/>
  <c r="J131" i="6" s="1"/>
  <c r="I124" i="6"/>
  <c r="J124" i="6" s="1"/>
  <c r="G124" i="6"/>
  <c r="E124" i="6"/>
  <c r="G117" i="6"/>
  <c r="E117" i="6"/>
  <c r="I117" i="6" s="1"/>
  <c r="J117" i="6" s="1"/>
  <c r="I111" i="6"/>
  <c r="G111" i="6"/>
  <c r="E111" i="6"/>
  <c r="G110" i="6"/>
  <c r="E110" i="6"/>
  <c r="I110" i="6" s="1"/>
  <c r="I109" i="6"/>
  <c r="G109" i="6"/>
  <c r="E109" i="6"/>
  <c r="G103" i="6"/>
  <c r="E103" i="6"/>
  <c r="I103" i="6" s="1"/>
  <c r="I102" i="6"/>
  <c r="G102" i="6"/>
  <c r="E102" i="6"/>
  <c r="G101" i="6"/>
  <c r="E101" i="6"/>
  <c r="I101" i="6" s="1"/>
  <c r="I100" i="6"/>
  <c r="G100" i="6"/>
  <c r="E100" i="6"/>
  <c r="G94" i="6"/>
  <c r="E94" i="6"/>
  <c r="I94" i="6" s="1"/>
  <c r="I93" i="6"/>
  <c r="G93" i="6"/>
  <c r="E93" i="6"/>
  <c r="G92" i="6"/>
  <c r="E92" i="6"/>
  <c r="I92" i="6" s="1"/>
  <c r="I91" i="6"/>
  <c r="G91" i="6"/>
  <c r="E91" i="6"/>
  <c r="G90" i="6"/>
  <c r="E90" i="6"/>
  <c r="I90" i="6" s="1"/>
  <c r="I84" i="6"/>
  <c r="G84" i="6"/>
  <c r="E84" i="6"/>
  <c r="G83" i="6"/>
  <c r="E83" i="6"/>
  <c r="I83" i="6" s="1"/>
  <c r="I82" i="6"/>
  <c r="G82" i="6"/>
  <c r="E82" i="6"/>
  <c r="G81" i="6"/>
  <c r="E81" i="6"/>
  <c r="I81" i="6" s="1"/>
  <c r="I80" i="6"/>
  <c r="G80" i="6"/>
  <c r="E80" i="6"/>
  <c r="G79" i="6"/>
  <c r="E79" i="6"/>
  <c r="I79" i="6" s="1"/>
  <c r="I73" i="6"/>
  <c r="G73" i="6"/>
  <c r="E73" i="6"/>
  <c r="G72" i="6"/>
  <c r="E72" i="6"/>
  <c r="I72" i="6" s="1"/>
  <c r="G71" i="6"/>
  <c r="E71" i="6"/>
  <c r="I71" i="6" s="1"/>
  <c r="G70" i="6"/>
  <c r="E70" i="6"/>
  <c r="I70" i="6" s="1"/>
  <c r="I64" i="6"/>
  <c r="G64" i="6"/>
  <c r="E64" i="6"/>
  <c r="G63" i="6"/>
  <c r="E63" i="6"/>
  <c r="I63" i="6" s="1"/>
  <c r="I62" i="6"/>
  <c r="G62" i="6"/>
  <c r="E62" i="6"/>
  <c r="G61" i="6"/>
  <c r="E61" i="6"/>
  <c r="I61" i="6" s="1"/>
  <c r="I60" i="6"/>
  <c r="G60" i="6"/>
  <c r="E60" i="6"/>
  <c r="G54" i="6"/>
  <c r="E54" i="6"/>
  <c r="I54" i="6" s="1"/>
  <c r="I53" i="6"/>
  <c r="G53" i="6"/>
  <c r="E53" i="6"/>
  <c r="G52" i="6"/>
  <c r="E52" i="6"/>
  <c r="I52" i="6" s="1"/>
  <c r="I51" i="6"/>
  <c r="G51" i="6"/>
  <c r="E51" i="6"/>
  <c r="G50" i="6"/>
  <c r="E50" i="6"/>
  <c r="I50" i="6" s="1"/>
  <c r="G49" i="6"/>
  <c r="E49" i="6"/>
  <c r="I49" i="6" s="1"/>
  <c r="G43" i="6"/>
  <c r="E43" i="6"/>
  <c r="I43" i="6" s="1"/>
  <c r="I42" i="6"/>
  <c r="G42" i="6"/>
  <c r="E42" i="6"/>
  <c r="G41" i="6"/>
  <c r="E41" i="6"/>
  <c r="I41" i="6" s="1"/>
  <c r="I40" i="6"/>
  <c r="G40" i="6"/>
  <c r="E40" i="6"/>
  <c r="G39" i="6"/>
  <c r="E39" i="6"/>
  <c r="I39" i="6" s="1"/>
  <c r="I38" i="6"/>
  <c r="G38" i="6"/>
  <c r="E38" i="6"/>
  <c r="G37" i="6"/>
  <c r="E37" i="6"/>
  <c r="I37" i="6" s="1"/>
  <c r="I36" i="6"/>
  <c r="G36" i="6"/>
  <c r="E36" i="6"/>
  <c r="G35" i="6"/>
  <c r="E35" i="6"/>
  <c r="I35" i="6" s="1"/>
  <c r="I34" i="6"/>
  <c r="G34" i="6"/>
  <c r="E34" i="6"/>
  <c r="G33" i="6"/>
  <c r="E33" i="6"/>
  <c r="I33" i="6" s="1"/>
  <c r="I32" i="6"/>
  <c r="G32" i="6"/>
  <c r="E32" i="6"/>
  <c r="G31" i="6"/>
  <c r="E31" i="6"/>
  <c r="I31" i="6" s="1"/>
  <c r="I30" i="6"/>
  <c r="G30" i="6"/>
  <c r="E30" i="6"/>
  <c r="G29" i="6"/>
  <c r="E29" i="6"/>
  <c r="I29" i="6" s="1"/>
  <c r="G23" i="6"/>
  <c r="E23" i="6"/>
  <c r="I23" i="6" s="1"/>
  <c r="G22" i="6"/>
  <c r="E22" i="6"/>
  <c r="I22" i="6" s="1"/>
  <c r="I21" i="6"/>
  <c r="G21" i="6"/>
  <c r="E21" i="6"/>
  <c r="G20" i="6"/>
  <c r="E20" i="6"/>
  <c r="I20" i="6" s="1"/>
  <c r="G19" i="6"/>
  <c r="E19" i="6"/>
  <c r="I19" i="6" s="1"/>
  <c r="G18" i="6"/>
  <c r="E18" i="6"/>
  <c r="I18" i="6" s="1"/>
  <c r="I17" i="6"/>
  <c r="G17" i="6"/>
  <c r="E17" i="6"/>
  <c r="G16" i="6"/>
  <c r="E16" i="6"/>
  <c r="I16" i="6" s="1"/>
  <c r="G15" i="6"/>
  <c r="E15" i="6"/>
  <c r="I15" i="6" s="1"/>
  <c r="G14" i="6"/>
  <c r="E14" i="6"/>
  <c r="I14" i="6" s="1"/>
  <c r="O26" i="5"/>
  <c r="K26" i="5"/>
  <c r="O25" i="5"/>
  <c r="K25" i="5"/>
  <c r="O24" i="5"/>
  <c r="K24" i="5"/>
  <c r="O23" i="5"/>
  <c r="K23" i="5"/>
  <c r="O22" i="5"/>
  <c r="I22" i="5"/>
  <c r="K22" i="5" s="1"/>
  <c r="K21" i="5"/>
  <c r="O21" i="5" s="1"/>
  <c r="I21" i="5"/>
  <c r="I20" i="5"/>
  <c r="K20" i="5" s="1"/>
  <c r="O20" i="5" s="1"/>
  <c r="K19" i="5"/>
  <c r="O19" i="5" s="1"/>
  <c r="I19" i="5"/>
  <c r="I18" i="5"/>
  <c r="K18" i="5" s="1"/>
  <c r="O18" i="5" s="1"/>
  <c r="K17" i="5"/>
  <c r="O17" i="5" s="1"/>
  <c r="I17" i="5"/>
  <c r="O16" i="5"/>
  <c r="I16" i="5"/>
  <c r="K16" i="5" s="1"/>
  <c r="K15" i="5"/>
  <c r="O15" i="5" s="1"/>
  <c r="I15" i="5"/>
  <c r="I14" i="5"/>
  <c r="K14" i="5" s="1"/>
  <c r="O14" i="5" s="1"/>
  <c r="K13" i="5"/>
  <c r="O13" i="5" s="1"/>
  <c r="I13" i="5"/>
  <c r="I12" i="5"/>
  <c r="K12" i="5" s="1"/>
  <c r="O12" i="5" s="1"/>
  <c r="K11" i="5"/>
  <c r="O11" i="5" s="1"/>
  <c r="I11" i="5"/>
  <c r="I10" i="5"/>
  <c r="K10" i="5" s="1"/>
  <c r="O10" i="5" s="1"/>
  <c r="K9" i="5"/>
  <c r="O9" i="5" s="1"/>
  <c r="I9" i="5"/>
  <c r="I8" i="5"/>
  <c r="K8" i="5" s="1"/>
  <c r="O8" i="5" s="1"/>
  <c r="K7" i="5"/>
  <c r="O7" i="5" s="1"/>
  <c r="I7" i="5"/>
  <c r="I6" i="5"/>
  <c r="N26" i="3"/>
  <c r="P25" i="3"/>
  <c r="N25" i="3"/>
  <c r="K25" i="3"/>
  <c r="P24" i="3"/>
  <c r="N24" i="3"/>
  <c r="K24" i="3"/>
  <c r="P23" i="3"/>
  <c r="N23" i="3"/>
  <c r="K23" i="3"/>
  <c r="P22" i="3"/>
  <c r="N22" i="3"/>
  <c r="K22" i="3"/>
  <c r="N21" i="3"/>
  <c r="I21" i="3"/>
  <c r="N20" i="3"/>
  <c r="I20" i="3"/>
  <c r="N19" i="3"/>
  <c r="I19" i="3"/>
  <c r="D18" i="8" s="1"/>
  <c r="F18" i="8" s="1"/>
  <c r="J18" i="8" s="1"/>
  <c r="N18" i="3"/>
  <c r="I18" i="3"/>
  <c r="N17" i="3"/>
  <c r="I17" i="3"/>
  <c r="N16" i="3"/>
  <c r="I16" i="3"/>
  <c r="O15" i="3"/>
  <c r="N15" i="3"/>
  <c r="K15" i="3"/>
  <c r="I15" i="3"/>
  <c r="Q15" i="3" s="1"/>
  <c r="N14" i="3"/>
  <c r="N13" i="3"/>
  <c r="I13" i="3"/>
  <c r="N12" i="3"/>
  <c r="I12" i="3"/>
  <c r="N11" i="3"/>
  <c r="I11" i="3"/>
  <c r="N10" i="3"/>
  <c r="I10" i="3"/>
  <c r="N9" i="3"/>
  <c r="I9" i="3"/>
  <c r="D8" i="8" s="1"/>
  <c r="F8" i="8" s="1"/>
  <c r="J8" i="8" s="1"/>
  <c r="N8" i="8" s="1"/>
  <c r="N8" i="3"/>
  <c r="I8" i="3"/>
  <c r="N7" i="3"/>
  <c r="I7" i="3"/>
  <c r="D6" i="8" s="1"/>
  <c r="F6" i="8" s="1"/>
  <c r="J6" i="8" s="1"/>
  <c r="N6" i="8" s="1"/>
  <c r="N6" i="3"/>
  <c r="I6" i="3"/>
  <c r="N5" i="3"/>
  <c r="I5" i="3"/>
  <c r="L21" i="2"/>
  <c r="J21" i="2"/>
  <c r="I21" i="2"/>
  <c r="H21" i="2"/>
  <c r="G21" i="2"/>
  <c r="F21" i="2"/>
  <c r="E21" i="2"/>
  <c r="D21" i="2"/>
  <c r="C21" i="2"/>
  <c r="Q54" i="7" l="1"/>
  <c r="J71" i="6"/>
  <c r="J73" i="6"/>
  <c r="J70" i="6"/>
  <c r="J72" i="6"/>
  <c r="J41" i="6"/>
  <c r="J38" i="6"/>
  <c r="J35" i="6"/>
  <c r="J32" i="6"/>
  <c r="J29" i="6"/>
  <c r="J43" i="6"/>
  <c r="J40" i="6"/>
  <c r="J37" i="6"/>
  <c r="J34" i="6"/>
  <c r="J31" i="6"/>
  <c r="J42" i="6"/>
  <c r="J39" i="6"/>
  <c r="J36" i="6"/>
  <c r="J33" i="6"/>
  <c r="J30" i="6"/>
  <c r="J93" i="6"/>
  <c r="J90" i="6"/>
  <c r="J92" i="6"/>
  <c r="J94" i="6"/>
  <c r="J91" i="6"/>
  <c r="J52" i="6"/>
  <c r="J49" i="6"/>
  <c r="J54" i="6"/>
  <c r="J51" i="6"/>
  <c r="J53" i="6"/>
  <c r="J50" i="6"/>
  <c r="J82" i="6"/>
  <c r="J79" i="6"/>
  <c r="J84" i="6"/>
  <c r="J81" i="6"/>
  <c r="J83" i="6"/>
  <c r="J80" i="6"/>
  <c r="J21" i="6"/>
  <c r="J18" i="6"/>
  <c r="J15" i="6"/>
  <c r="J23" i="6"/>
  <c r="J20" i="6"/>
  <c r="J17" i="6"/>
  <c r="J14" i="6"/>
  <c r="J22" i="6"/>
  <c r="J19" i="6"/>
  <c r="J16" i="6"/>
  <c r="J101" i="6"/>
  <c r="J103" i="6"/>
  <c r="J100" i="6"/>
  <c r="J102" i="6"/>
  <c r="D19" i="8"/>
  <c r="F19" i="8" s="1"/>
  <c r="J19" i="8" s="1"/>
  <c r="N19" i="8" s="1"/>
  <c r="Q20" i="3"/>
  <c r="K20" i="3"/>
  <c r="V50" i="7"/>
  <c r="O15" i="7"/>
  <c r="O27" i="7"/>
  <c r="O39" i="7"/>
  <c r="O51" i="7"/>
  <c r="M5" i="8"/>
  <c r="M15" i="8"/>
  <c r="V5" i="7"/>
  <c r="O8" i="7"/>
  <c r="Q15" i="7"/>
  <c r="V15" i="7" s="1"/>
  <c r="V17" i="7"/>
  <c r="O20" i="7"/>
  <c r="Q27" i="7"/>
  <c r="V29" i="7"/>
  <c r="O32" i="7"/>
  <c r="Q39" i="7"/>
  <c r="V41" i="7"/>
  <c r="O44" i="7"/>
  <c r="Q51" i="7"/>
  <c r="D9" i="8"/>
  <c r="F9" i="8" s="1"/>
  <c r="J9" i="8" s="1"/>
  <c r="O10" i="3"/>
  <c r="K10" i="3"/>
  <c r="K5" i="3"/>
  <c r="D4" i="8"/>
  <c r="F4" i="8" s="1"/>
  <c r="J4" i="8" s="1"/>
  <c r="N4" i="8" s="1"/>
  <c r="Q5" i="3"/>
  <c r="O16" i="3"/>
  <c r="K16" i="3"/>
  <c r="D15" i="8"/>
  <c r="F15" i="8" s="1"/>
  <c r="J15" i="8" s="1"/>
  <c r="I26" i="3"/>
  <c r="Q8" i="7"/>
  <c r="V10" i="7"/>
  <c r="O13" i="7"/>
  <c r="Q20" i="7"/>
  <c r="V22" i="7"/>
  <c r="O25" i="7"/>
  <c r="Q32" i="7"/>
  <c r="V32" i="7" s="1"/>
  <c r="V34" i="7"/>
  <c r="O37" i="7"/>
  <c r="Q44" i="7"/>
  <c r="V46" i="7"/>
  <c r="O49" i="7"/>
  <c r="O54" i="7"/>
  <c r="Q13" i="7"/>
  <c r="V13" i="7" s="1"/>
  <c r="Q25" i="7"/>
  <c r="V25" i="7" s="1"/>
  <c r="V27" i="7"/>
  <c r="Q37" i="7"/>
  <c r="V39" i="7"/>
  <c r="Q49" i="7"/>
  <c r="V49" i="7" s="1"/>
  <c r="V51" i="7"/>
  <c r="K11" i="3"/>
  <c r="D10" i="8"/>
  <c r="F10" i="8" s="1"/>
  <c r="J10" i="8" s="1"/>
  <c r="N10" i="8" s="1"/>
  <c r="Q11" i="3"/>
  <c r="D5" i="8"/>
  <c r="F5" i="8" s="1"/>
  <c r="J5" i="8" s="1"/>
  <c r="N5" i="8" s="1"/>
  <c r="P6" i="3"/>
  <c r="K6" i="3"/>
  <c r="D11" i="8"/>
  <c r="F11" i="8" s="1"/>
  <c r="J11" i="8" s="1"/>
  <c r="P12" i="3"/>
  <c r="K12" i="3"/>
  <c r="D16" i="8"/>
  <c r="F16" i="8" s="1"/>
  <c r="J16" i="8" s="1"/>
  <c r="N16" i="8" s="1"/>
  <c r="P17" i="3"/>
  <c r="K17" i="3"/>
  <c r="Q6" i="7"/>
  <c r="V8" i="7"/>
  <c r="O11" i="7"/>
  <c r="Q18" i="7"/>
  <c r="V20" i="7"/>
  <c r="O23" i="7"/>
  <c r="Q30" i="7"/>
  <c r="V30" i="7" s="1"/>
  <c r="O35" i="7"/>
  <c r="Q42" i="7"/>
  <c r="V42" i="7" s="1"/>
  <c r="V44" i="7"/>
  <c r="O47" i="7"/>
  <c r="Q23" i="7"/>
  <c r="Q35" i="7"/>
  <c r="V37" i="7"/>
  <c r="Q47" i="7"/>
  <c r="V54" i="7"/>
  <c r="J109" i="6"/>
  <c r="J111" i="6"/>
  <c r="J110" i="6"/>
  <c r="P7" i="3"/>
  <c r="K7" i="3"/>
  <c r="O21" i="7"/>
  <c r="O33" i="7"/>
  <c r="O45" i="7"/>
  <c r="Q55" i="7"/>
  <c r="P55" i="7"/>
  <c r="O55" i="7"/>
  <c r="V56" i="7"/>
  <c r="K6" i="5"/>
  <c r="O6" i="5" s="1"/>
  <c r="I27" i="5"/>
  <c r="K27" i="5" s="1"/>
  <c r="O27" i="5" s="1"/>
  <c r="Q18" i="3"/>
  <c r="D17" i="8"/>
  <c r="F17" i="8" s="1"/>
  <c r="J17" i="8" s="1"/>
  <c r="N17" i="8" s="1"/>
  <c r="K18" i="3"/>
  <c r="V6" i="7"/>
  <c r="O9" i="7"/>
  <c r="V18" i="7"/>
  <c r="K8" i="3"/>
  <c r="D7" i="8"/>
  <c r="F7" i="8" s="1"/>
  <c r="J7" i="8" s="1"/>
  <c r="Q8" i="3"/>
  <c r="K14" i="3"/>
  <c r="D13" i="8"/>
  <c r="F13" i="8" s="1"/>
  <c r="J13" i="8" s="1"/>
  <c r="N13" i="8" s="1"/>
  <c r="O14" i="3"/>
  <c r="Q9" i="7"/>
  <c r="V11" i="7"/>
  <c r="O14" i="7"/>
  <c r="Q21" i="7"/>
  <c r="V23" i="7"/>
  <c r="O26" i="7"/>
  <c r="Q33" i="7"/>
  <c r="V35" i="7"/>
  <c r="O38" i="7"/>
  <c r="Q45" i="7"/>
  <c r="V45" i="7" s="1"/>
  <c r="V47" i="7"/>
  <c r="O50" i="7"/>
  <c r="Q13" i="3"/>
  <c r="K13" i="3"/>
  <c r="D12" i="8"/>
  <c r="F12" i="8" s="1"/>
  <c r="J12" i="8" s="1"/>
  <c r="N12" i="8" s="1"/>
  <c r="O19" i="3"/>
  <c r="K19" i="3"/>
  <c r="O7" i="7"/>
  <c r="Q14" i="7"/>
  <c r="V14" i="7" s="1"/>
  <c r="V16" i="7"/>
  <c r="O19" i="7"/>
  <c r="Q26" i="7"/>
  <c r="V26" i="7" s="1"/>
  <c r="V28" i="7"/>
  <c r="O31" i="7"/>
  <c r="Q38" i="7"/>
  <c r="V38" i="7" s="1"/>
  <c r="V40" i="7"/>
  <c r="O43" i="7"/>
  <c r="Q50" i="7"/>
  <c r="V52" i="7"/>
  <c r="V55" i="7"/>
  <c r="J63" i="6"/>
  <c r="J60" i="6"/>
  <c r="J62" i="6"/>
  <c r="J64" i="6"/>
  <c r="J61" i="6"/>
  <c r="D20" i="8"/>
  <c r="F20" i="8" s="1"/>
  <c r="J20" i="8" s="1"/>
  <c r="N20" i="8" s="1"/>
  <c r="P21" i="3"/>
  <c r="K21" i="3"/>
  <c r="O9" i="3"/>
  <c r="K9" i="3"/>
  <c r="V9" i="7"/>
  <c r="V21" i="7"/>
  <c r="V33" i="7"/>
  <c r="P53" i="7"/>
  <c r="Q53" i="7"/>
  <c r="V53" i="7" s="1"/>
  <c r="P56" i="7"/>
  <c r="O56" i="7"/>
  <c r="Q56" i="7"/>
  <c r="S13" i="8"/>
  <c r="L13" i="8"/>
  <c r="M13" i="8" s="1"/>
  <c r="N23" i="8"/>
  <c r="L18" i="8"/>
  <c r="M18" i="8" s="1"/>
  <c r="N18" i="8" s="1"/>
  <c r="L7" i="8"/>
  <c r="M7" i="8" s="1"/>
  <c r="S15" i="8"/>
  <c r="S5" i="8"/>
  <c r="L9" i="8"/>
  <c r="M9" i="8" s="1"/>
  <c r="S17" i="8"/>
  <c r="L11" i="8"/>
  <c r="M11" i="8" s="1"/>
  <c r="Q26" i="3" l="1"/>
  <c r="N7" i="8"/>
  <c r="N11" i="8"/>
  <c r="N9" i="8"/>
  <c r="P26" i="3"/>
  <c r="O26" i="3"/>
  <c r="D25" i="8"/>
  <c r="F25" i="8" s="1"/>
  <c r="J25" i="8" s="1"/>
  <c r="N25" i="8" s="1"/>
  <c r="K26" i="3"/>
  <c r="N15" i="8"/>
</calcChain>
</file>

<file path=xl/sharedStrings.xml><?xml version="1.0" encoding="utf-8"?>
<sst xmlns="http://schemas.openxmlformats.org/spreadsheetml/2006/main" count="744" uniqueCount="398">
  <si>
    <t>Alunos: Gabriel Schettino Lucas e Ramon Rodrigues Morello</t>
  </si>
  <si>
    <r>
      <rPr>
        <sz val="14"/>
        <color theme="1"/>
        <rFont val="Times New Roman"/>
      </rPr>
      <t xml:space="preserve">Dupla 1: Circuito de iluminação e tomadas </t>
    </r>
    <r>
      <rPr>
        <b/>
        <u/>
        <sz val="14"/>
        <color theme="1"/>
        <rFont val="Times New Roman"/>
      </rPr>
      <t>separados</t>
    </r>
    <r>
      <rPr>
        <sz val="14"/>
        <color theme="1"/>
        <rFont val="Times New Roman"/>
      </rPr>
      <t xml:space="preserve">, equipamentos elétricos </t>
    </r>
    <r>
      <rPr>
        <b/>
        <u/>
        <sz val="14"/>
        <color theme="1"/>
        <rFont val="Times New Roman"/>
      </rPr>
      <t>tipo A</t>
    </r>
    <r>
      <rPr>
        <sz val="14"/>
        <color theme="1"/>
        <rFont val="Times New Roman"/>
      </rPr>
      <t>.</t>
    </r>
  </si>
  <si>
    <t>Equipamentos elétricos tipo A</t>
  </si>
  <si>
    <t>Equipamentos adicionados pela dupla</t>
  </si>
  <si>
    <t>Equipamento</t>
  </si>
  <si>
    <t>Potência/Tensão</t>
  </si>
  <si>
    <t>Chuveiro</t>
  </si>
  <si>
    <t>5400W/220V</t>
  </si>
  <si>
    <t>Motor de operação da piscina²</t>
  </si>
  <si>
    <t>368W/127V</t>
  </si>
  <si>
    <t>Ar condicionado no quarto (10.000 Btu)¹</t>
  </si>
  <si>
    <t>10000 W/220V</t>
  </si>
  <si>
    <t>Motor de operação do portão³</t>
  </si>
  <si>
    <t>246W/127V</t>
  </si>
  <si>
    <t>Ar condicionado na suíte (10.000 Btu)¹</t>
  </si>
  <si>
    <t>Microondas (FP = 0,92 atrasado)</t>
  </si>
  <si>
    <t xml:space="preserve">1620W/127V </t>
  </si>
  <si>
    <t>Máq. Lavar e secar roupa (FP = 0,8 atrasado)</t>
  </si>
  <si>
    <t>2100W/127V</t>
  </si>
  <si>
    <t>[1]: A conversão de Btu para W foi feita usando a tabela disponivel no slide:</t>
  </si>
  <si>
    <t>Unidade 2:Previsão de Carga e Divisão das Instalações 
Elétricas – Aula 03</t>
  </si>
  <si>
    <t>Fonte: Norma Tec. Ed. Coletivas / EDP Escelsa</t>
  </si>
  <si>
    <t>[2]: Motor Elétrico WEG Para Bomba Piscina 1/2 Cv Monofásico 110/220V</t>
  </si>
  <si>
    <t>Será usado sob tensão de 220V</t>
  </si>
  <si>
    <t>[3]:  Motor do portão residencial SEG Solo CH 600 220V</t>
  </si>
  <si>
    <r>
      <rPr>
        <sz val="12"/>
        <color theme="1"/>
        <rFont val="Times New Roman"/>
      </rPr>
      <t xml:space="preserve">Obs.: As referências completas estão no arquivo </t>
    </r>
    <r>
      <rPr>
        <i/>
        <sz val="12"/>
        <color theme="1"/>
        <rFont val="Times New Roman"/>
      </rPr>
      <t>"Calculos explicitos - Memorial de calculo.docx"</t>
    </r>
  </si>
  <si>
    <t xml:space="preserve">Quadro de previsão de cargas </t>
  </si>
  <si>
    <t>Cômodo ou dependência</t>
  </si>
  <si>
    <t>Dimensões</t>
  </si>
  <si>
    <t>Iluminação</t>
  </si>
  <si>
    <t>TUG</t>
  </si>
  <si>
    <t>TUE</t>
  </si>
  <si>
    <t>Área (m²)</t>
  </si>
  <si>
    <t>Perímetro (m)</t>
  </si>
  <si>
    <t>Nº de pontos</t>
  </si>
  <si>
    <t>Pot. Unitária (VA)</t>
  </si>
  <si>
    <t>Pot. Total (VA)</t>
  </si>
  <si>
    <t>Aparelho</t>
  </si>
  <si>
    <t>Potência (VA)*</t>
  </si>
  <si>
    <t>Área da piscina</t>
  </si>
  <si>
    <t>Motor de op. Piscina</t>
  </si>
  <si>
    <t>Área de serviço</t>
  </si>
  <si>
    <t>Máq. Lavar e secar roupa</t>
  </si>
  <si>
    <t>Área de lazer e corredor frontal</t>
  </si>
  <si>
    <t>3:600 e 2:100</t>
  </si>
  <si>
    <t>Corredor lateral</t>
  </si>
  <si>
    <t>Banheiro da suíte</t>
  </si>
  <si>
    <t>Banheiro externo</t>
  </si>
  <si>
    <t>Banheiro interno</t>
  </si>
  <si>
    <t>Closet</t>
  </si>
  <si>
    <t>Cozinha</t>
  </si>
  <si>
    <t>3:600 e 3:100</t>
  </si>
  <si>
    <t>Microondas</t>
  </si>
  <si>
    <t>Garagem</t>
  </si>
  <si>
    <t>Motor de portão</t>
  </si>
  <si>
    <t>Hall de entrada</t>
  </si>
  <si>
    <t>Quarto</t>
  </si>
  <si>
    <t>3:600 e 1:100</t>
  </si>
  <si>
    <t>Ar condicionado</t>
  </si>
  <si>
    <t>Sala</t>
  </si>
  <si>
    <t>Suíte</t>
  </si>
  <si>
    <t>TOTAL</t>
  </si>
  <si>
    <r>
      <rPr>
        <b/>
        <sz val="12"/>
        <color theme="1"/>
        <rFont val="Times New Roman"/>
      </rPr>
      <t xml:space="preserve">Os cálculos estão demonstrados no arquivo </t>
    </r>
    <r>
      <rPr>
        <b/>
        <i/>
        <sz val="12"/>
        <color theme="1"/>
        <rFont val="Times New Roman"/>
      </rPr>
      <t>"Calculos explicitos - Memorial de calculo.docx"</t>
    </r>
    <r>
      <rPr>
        <b/>
        <sz val="12"/>
        <color theme="1"/>
        <rFont val="Times New Roman"/>
      </rPr>
      <t>.</t>
    </r>
  </si>
  <si>
    <t>Os valores de potência total foram arredondados para o próximo valor multiplo de 100.</t>
  </si>
  <si>
    <t>* Fonte: Norma Tec. Ed. Coletivas / EDP Escelsa</t>
  </si>
  <si>
    <t>Área de lazer e corredor frontal, será considerado com área tampada.</t>
  </si>
  <si>
    <t>CIRCUITO</t>
  </si>
  <si>
    <t>DESCRIÇÃO</t>
  </si>
  <si>
    <t>ILUMINAÇÃO</t>
  </si>
  <si>
    <t>TOMADA DE USO GERAL</t>
  </si>
  <si>
    <t>POT. TOTAL</t>
  </si>
  <si>
    <t>TENSÃO</t>
  </si>
  <si>
    <t>CORRENTE</t>
  </si>
  <si>
    <t>F. POTÊNCIA</t>
  </si>
  <si>
    <t>SECÇÃO</t>
  </si>
  <si>
    <t>DISJUNTOR</t>
  </si>
  <si>
    <t>BALANCEAMENTO</t>
  </si>
  <si>
    <t>100 VA</t>
  </si>
  <si>
    <t>200 VA</t>
  </si>
  <si>
    <t>600 VA</t>
  </si>
  <si>
    <t>(VA)</t>
  </si>
  <si>
    <t>(V)</t>
  </si>
  <si>
    <t>(A)</t>
  </si>
  <si>
    <t>-</t>
  </si>
  <si>
    <t>(mm²)</t>
  </si>
  <si>
    <t>R</t>
  </si>
  <si>
    <t>S</t>
  </si>
  <si>
    <t>T</t>
  </si>
  <si>
    <t>ILUM. EXTERNA</t>
  </si>
  <si>
    <t>ILUM. INTERNA</t>
  </si>
  <si>
    <t>TOMADAS COZINHA</t>
  </si>
  <si>
    <t>TOMADAS AREA DE SERVIÇO + BANHEIRO EXTERNO</t>
  </si>
  <si>
    <t>TOMADAS AREA DE LAZER + CORREDOR FRONTAL</t>
  </si>
  <si>
    <t>TOMADAS QUARTO + BANHEIRO INTERNO</t>
  </si>
  <si>
    <t>TOMADAS SUÍTE</t>
  </si>
  <si>
    <t>TOMADAS SALA</t>
  </si>
  <si>
    <t>TOMADAS BANHEIRO DA SUÍTE + GARAGEM</t>
  </si>
  <si>
    <t>CHUVEIRO SUÍTE</t>
  </si>
  <si>
    <t>CHUVEIRO SOCIAL</t>
  </si>
  <si>
    <t>MÁQ. LAVAR</t>
  </si>
  <si>
    <t>AR CONDICIONADO QUARTO</t>
  </si>
  <si>
    <t>AR CONDICIONADO SUITE</t>
  </si>
  <si>
    <t>BOMBA PISCINA</t>
  </si>
  <si>
    <t>FORNO MICROONDAS</t>
  </si>
  <si>
    <t>MOTOR DO PORTÃO</t>
  </si>
  <si>
    <t>CIRCUITO RESERVA</t>
  </si>
  <si>
    <t>ALIMENTADOR</t>
  </si>
  <si>
    <t>FASE: 35</t>
  </si>
  <si>
    <t>NEUTRO: 25</t>
  </si>
  <si>
    <t>PE: 25</t>
  </si>
  <si>
    <t>CRITÉRIO DE SECÇÃO MÍNIMA [mm²]</t>
  </si>
  <si>
    <t>TOMADAS COZINHA (TUG)</t>
  </si>
  <si>
    <t>TOMADAS AREA DE SERVIÇO + BANHEIRO EXTERNO (TUG)</t>
  </si>
  <si>
    <t>TOMADAS AREA DE LAZER + CORREDOR FRONTAL (TUG)</t>
  </si>
  <si>
    <t>TOMADAS QUARTO + BANHEIRO INTERNO (TUG)</t>
  </si>
  <si>
    <t>TOMADAS SUÍTE (TUG)</t>
  </si>
  <si>
    <t>TOMADAS SALA (TUG)</t>
  </si>
  <si>
    <t>TOMADAS BANHEIRO DA SUÍTE + GARAGEM (TUG)</t>
  </si>
  <si>
    <t>CHUVEIRO SUÍTE (TUE)</t>
  </si>
  <si>
    <t>CHUVEIRO SOCIAL (TUE)</t>
  </si>
  <si>
    <t>MÁQ. LAVAR (TUE)</t>
  </si>
  <si>
    <t>AR CONDICIONADO QUARTO (TUE)</t>
  </si>
  <si>
    <t>AR CONDICIONADO SUITE (TUE)</t>
  </si>
  <si>
    <t>BOMBA PISCINA (TUE)</t>
  </si>
  <si>
    <t>FORNO MICROONDAS (TUE)</t>
  </si>
  <si>
    <t>MOTOR DO PORTÃO (TUE)</t>
  </si>
  <si>
    <t>CORRENTE DE PROJETO [IP]</t>
  </si>
  <si>
    <t>FCA</t>
  </si>
  <si>
    <t>FCT</t>
  </si>
  <si>
    <t>FCR</t>
  </si>
  <si>
    <t>CAPACIDADE DE CORRENTE [IC]</t>
  </si>
  <si>
    <t>CAPACIDADE DE CORRENTE TABELADA [IC']*[1]</t>
  </si>
  <si>
    <t>RESULTADO DO CRITÉRIO DA CAP. CORRENTE</t>
  </si>
  <si>
    <t>[mm²]</t>
  </si>
  <si>
    <t>REFERÊNCIAS</t>
  </si>
  <si>
    <t>[1]: Tabela de capacidade de condução de corrente em ampéres (Referência B1/3 condutores carregados)</t>
  </si>
  <si>
    <t>[IC']:  Capacidade de corrente que será usada para dimensionar eletrodutos</t>
  </si>
  <si>
    <t>Tabela 1: Capacidade de condução de Corrente</t>
  </si>
  <si>
    <t>OBSERVAÇÕES</t>
  </si>
  <si>
    <t>Tabela 2 - Queda de tensão unitária</t>
  </si>
  <si>
    <t>1) Os valores de "ΔV" utlizado nas tabelas a seguir será escolhido baseando-se na secção sugerida pelo método "Capacidade de Corrente" e com FP = 0.8</t>
  </si>
  <si>
    <t>LEGENDA</t>
  </si>
  <si>
    <t>EXEMPLO</t>
  </si>
  <si>
    <t>ANOTAÇÃO  EXTRA</t>
  </si>
  <si>
    <t>PL: Ponto de Luz</t>
  </si>
  <si>
    <t>QDC até ponto de luz A = QDC - PL(A)</t>
  </si>
  <si>
    <t>Se houver mais um de um ponto de luz com mesma letra, eles serão numerados conforme proximadade do QDC, onde PL(A1) é o ponto de luz A mais proximo do QDC.</t>
  </si>
  <si>
    <t>TM: Tomada</t>
  </si>
  <si>
    <t>Ponto de luz A até tomada 8 = PL(A) - TM(8)</t>
  </si>
  <si>
    <t>CIRCUITO 1: ILUMINAÇÃO EXTERNA</t>
  </si>
  <si>
    <t>TRECHO</t>
  </si>
  <si>
    <t>Potência aparente do trecho (VA)</t>
  </si>
  <si>
    <t>Tensão                    (V)</t>
  </si>
  <si>
    <t>Corrente de projeto (A)</t>
  </si>
  <si>
    <t>Comprimento do circuito (m)</t>
  </si>
  <si>
    <t>Comprimento do circuito (km)</t>
  </si>
  <si>
    <t>ΔV                (V/A*km) [1]</t>
  </si>
  <si>
    <t>Δe_trecho (%)</t>
  </si>
  <si>
    <t>Δe_acumulado (%)</t>
  </si>
  <si>
    <t>Secção sugerida (mm²)</t>
  </si>
  <si>
    <t>QDC - PL(N1)</t>
  </si>
  <si>
    <t>PL(N1) - PL(N2)</t>
  </si>
  <si>
    <t>PL(N2) - PL(N3)</t>
  </si>
  <si>
    <t>PL(N3) - PL(O)</t>
  </si>
  <si>
    <t>QDC - PL(M1)</t>
  </si>
  <si>
    <t>PL(M1) - PL(M2)</t>
  </si>
  <si>
    <t>QDC - PL(Q1)</t>
  </si>
  <si>
    <t>PL(Q1) - PL(Q2)</t>
  </si>
  <si>
    <t>PL(Q1) - PL(P1)</t>
  </si>
  <si>
    <t>PL(P1) - PL(P2)</t>
  </si>
  <si>
    <t>CIRCUITO 2: ILUMINAÇÃO INTERNA</t>
  </si>
  <si>
    <t>QDC - PL(I)</t>
  </si>
  <si>
    <t>PL(I) - PL(K1)</t>
  </si>
  <si>
    <t>PL(K1) - PL(K2)</t>
  </si>
  <si>
    <t>PL(I) - PL(J)</t>
  </si>
  <si>
    <t>QDC - PL(H)</t>
  </si>
  <si>
    <t>PL(H) - PL(G)</t>
  </si>
  <si>
    <t>PL(G) - PL(F)</t>
  </si>
  <si>
    <t>PL(F) - PL(E)</t>
  </si>
  <si>
    <t>PL(E) - PL(D)</t>
  </si>
  <si>
    <t>PL(E) - PL(C.)</t>
  </si>
  <si>
    <t>QDC - PL(B1)</t>
  </si>
  <si>
    <t>PL(B1) - PL(A)</t>
  </si>
  <si>
    <t>PL(B1) - PL(B2)</t>
  </si>
  <si>
    <t>PL(B2) - PL(B3)</t>
  </si>
  <si>
    <t>PL(B3) - PL(B4)</t>
  </si>
  <si>
    <t>CIRCUITO 3: TOMADAS DA COZINHA</t>
  </si>
  <si>
    <t>QDC - PL(E)</t>
  </si>
  <si>
    <t>PL(E) - TM(3_1)</t>
  </si>
  <si>
    <t>TM(3_1) - TM(3_2)</t>
  </si>
  <si>
    <t>PL(E) - TM(3_3)</t>
  </si>
  <si>
    <t>PL(E) - TM(3_4)</t>
  </si>
  <si>
    <t>PL(E) - TM(3_5)</t>
  </si>
  <si>
    <t>CIRCUITO 4: TOMADAS AREA DE SERVIÇO + BANHEIRO EXTERNO (TUG)</t>
  </si>
  <si>
    <t>PL(E) - TM(4_1)</t>
  </si>
  <si>
    <t>PL(C.) - TM(4_2)</t>
  </si>
  <si>
    <t>PL(C.) - TM(4_3)</t>
  </si>
  <si>
    <t>CIRCUITO 5: TOMADAS AREA DE LAZER + CORREDOR FRONTAL (TUG)</t>
  </si>
  <si>
    <t>QDC - PL(Q2)</t>
  </si>
  <si>
    <t>PL(Q2) - TM(5_1)</t>
  </si>
  <si>
    <t>PL(Q2) - TM(5_2)</t>
  </si>
  <si>
    <t>PL(Q2) - TM(5_3)</t>
  </si>
  <si>
    <t>CIRCUITO 6: TOMADAS QUARTO + BANHEIRO INTERNO (TUG)</t>
  </si>
  <si>
    <t>QDC - PL(G)</t>
  </si>
  <si>
    <t>PL(G) - TM(6_1)</t>
  </si>
  <si>
    <t>PL(G) - TM(6_2)</t>
  </si>
  <si>
    <t>TM(6_2) - TM(6_3)</t>
  </si>
  <si>
    <t>PL(F) - TM(6_4)</t>
  </si>
  <si>
    <t>CIRCUITO 7: TOMADAS SUÍTE (TUG)</t>
  </si>
  <si>
    <t>QDC - PL(J)</t>
  </si>
  <si>
    <t>PL(J) - TM(7_1)</t>
  </si>
  <si>
    <t>PL(J) - TM(7_2)</t>
  </si>
  <si>
    <t>TM(7_2) - TM(7_3)</t>
  </si>
  <si>
    <t>PL(J) - TM(7_4)</t>
  </si>
  <si>
    <t>CIRCUITO 8: TOMADAS SALA (TUG)</t>
  </si>
  <si>
    <t>QDC - TM(8_2)</t>
  </si>
  <si>
    <t>TM(8_2) - TM(8_1)</t>
  </si>
  <si>
    <t>TM(8_2) - TM(8_3)</t>
  </si>
  <si>
    <t>QDC - TM(8_4)</t>
  </si>
  <si>
    <t>CIRCUITO 9: TOMADAS BANHEIRO DA SUÍTE + GARAGEM (TUG)</t>
  </si>
  <si>
    <t>QDC - PL(J2)</t>
  </si>
  <si>
    <t>PL(J2) - TM(9_1)</t>
  </si>
  <si>
    <t>PL(J2) - TM(9_2)</t>
  </si>
  <si>
    <t>CIRCUITO 10: CHUVEIRO SUÍTE (TUE)</t>
  </si>
  <si>
    <t>QDC - CHUVEIRO SUÍTE</t>
  </si>
  <si>
    <t>CIRCUITO 11: CHUVEIRO SOCIAL (TUE)</t>
  </si>
  <si>
    <t>QDC - CHUVEIRO SOCIAL</t>
  </si>
  <si>
    <t>CIRCUITO 12: MÁQ. LAVAR (TUE)</t>
  </si>
  <si>
    <t>QDC - MÁQ. LAVAR</t>
  </si>
  <si>
    <t>CIRCUITO 13: AR CONDICIONADO QUARTO (TUE)</t>
  </si>
  <si>
    <t>QDC - AR COND. QUARTO</t>
  </si>
  <si>
    <t>CIRCUITO 14: AR CONDICIONADO SUITE (TUE)</t>
  </si>
  <si>
    <t>QDC -AR COND. SUÍTE</t>
  </si>
  <si>
    <t>CIRCUITO 15: BOMBA PISCINA (TUE)</t>
  </si>
  <si>
    <t>QDC - BOM. PISCINA</t>
  </si>
  <si>
    <t>CIRCUITO 16: FORNO MICROONDAS (TUE)</t>
  </si>
  <si>
    <t>QDC - MICROONDAS</t>
  </si>
  <si>
    <t>CIRCUITO 17: MOTOR DO PORTÃO (TUE)</t>
  </si>
  <si>
    <t>QDC - M. PORTÃO</t>
  </si>
  <si>
    <t>CIRCUITO 22: ALIMENTADOR</t>
  </si>
  <si>
    <t>MEDIDOR - QDC</t>
  </si>
  <si>
    <t>Dimensionamento de Eletrodutos</t>
  </si>
  <si>
    <t>Eletroduto</t>
  </si>
  <si>
    <t>Local</t>
  </si>
  <si>
    <t>Circuitos presentes no eletroduto</t>
  </si>
  <si>
    <t>N° de Condutores no Eletroduto</t>
  </si>
  <si>
    <t>Área ocupada pelos condutores elétricos St (mm²)</t>
  </si>
  <si>
    <t>Taxa de ocupação Tx (0,53; 0,31; 0,4)</t>
  </si>
  <si>
    <t>Diâmetro interno calculado Di (mm)</t>
  </si>
  <si>
    <t>Diametro interno nominal (mm)</t>
  </si>
  <si>
    <t>Diametro externo nominal (mm)</t>
  </si>
  <si>
    <t>Referência de Rosca</t>
  </si>
  <si>
    <t>Comprimento do eletroduto Lreal (m)</t>
  </si>
  <si>
    <t>Número maximo de curvas de 90° no trecho</t>
  </si>
  <si>
    <t>Comprimento máximo entre duas caixas Lmax (m)</t>
  </si>
  <si>
    <t>Aumento do Eletroduto</t>
  </si>
  <si>
    <t>Referência de Rosca com aumento</t>
  </si>
  <si>
    <t>2,5mm²</t>
  </si>
  <si>
    <t>4,0mm²</t>
  </si>
  <si>
    <t>6mm²</t>
  </si>
  <si>
    <t>10mm²</t>
  </si>
  <si>
    <t>16mm²</t>
  </si>
  <si>
    <t>25mm²</t>
  </si>
  <si>
    <t>35mm²</t>
  </si>
  <si>
    <t>1, 2, 5, 8, 15</t>
  </si>
  <si>
    <t>1, 2, 5, 15</t>
  </si>
  <si>
    <t>2</t>
  </si>
  <si>
    <t>8</t>
  </si>
  <si>
    <t>Suíte/Garagem</t>
  </si>
  <si>
    <t>1, 2, 7, 9</t>
  </si>
  <si>
    <t>1, 2, 17</t>
  </si>
  <si>
    <t>17</t>
  </si>
  <si>
    <t>1,2</t>
  </si>
  <si>
    <t>1</t>
  </si>
  <si>
    <t>Hall Entrada</t>
  </si>
  <si>
    <t>2, 14, 7, 17</t>
  </si>
  <si>
    <t>2, 7, 9, 17</t>
  </si>
  <si>
    <t xml:space="preserve">7, 9 </t>
  </si>
  <si>
    <t>7, 14, 9</t>
  </si>
  <si>
    <t>14</t>
  </si>
  <si>
    <t>7</t>
  </si>
  <si>
    <t>Suíte/Banheiro</t>
  </si>
  <si>
    <t>10, 2, 13, 6, 11</t>
  </si>
  <si>
    <t>Banheiro Suíte</t>
  </si>
  <si>
    <t>10</t>
  </si>
  <si>
    <t>Banheiro Suíte/Quarto</t>
  </si>
  <si>
    <t>2, 13, 6, 11</t>
  </si>
  <si>
    <t>6</t>
  </si>
  <si>
    <t>13, 6</t>
  </si>
  <si>
    <t>Quarto/Banheiro</t>
  </si>
  <si>
    <t>6, 2, 11</t>
  </si>
  <si>
    <t>Banheiro</t>
  </si>
  <si>
    <t>11</t>
  </si>
  <si>
    <t>6, 2</t>
  </si>
  <si>
    <t>Banheiro/Cozinha</t>
  </si>
  <si>
    <t>Sala/Área de Lazer</t>
  </si>
  <si>
    <t>1, 5, 15</t>
  </si>
  <si>
    <t>Área de Lazer</t>
  </si>
  <si>
    <t>1,5</t>
  </si>
  <si>
    <t>5</t>
  </si>
  <si>
    <t>Área de Lazer/Piscina</t>
  </si>
  <si>
    <t>1, 15</t>
  </si>
  <si>
    <t>Sala/Cozinha</t>
  </si>
  <si>
    <t>3, 16, 4, 12</t>
  </si>
  <si>
    <t>3, 16</t>
  </si>
  <si>
    <t>3</t>
  </si>
  <si>
    <t>Cozinha/Banheiro Área</t>
  </si>
  <si>
    <t>4, 2</t>
  </si>
  <si>
    <t>Cozinha/Área de Serviço</t>
  </si>
  <si>
    <t>12, 4, 2</t>
  </si>
  <si>
    <t>Área de Serviço</t>
  </si>
  <si>
    <t>4</t>
  </si>
  <si>
    <t>12</t>
  </si>
  <si>
    <t>Banheiro Área</t>
  </si>
  <si>
    <t>Garagem/Corredor</t>
  </si>
  <si>
    <t>Medidor para QDC</t>
  </si>
  <si>
    <t>Dimensionamento de Disjuntores</t>
  </si>
  <si>
    <t>Circuito</t>
  </si>
  <si>
    <t>Local de Utilização</t>
  </si>
  <si>
    <t>Potencia Total (VA)</t>
  </si>
  <si>
    <t>Tensão (V)</t>
  </si>
  <si>
    <t>Corrente de Projeto Ip (A)</t>
  </si>
  <si>
    <t>Corrente de Projeto Corrigida Ip' (A)</t>
  </si>
  <si>
    <t># (mm²)</t>
  </si>
  <si>
    <t>Capacidade de Condução de Corrente dos Condutores Ic (A)</t>
  </si>
  <si>
    <t>Capacidade de Condução de Corrente dos Condutores Corrigida Iz (A)</t>
  </si>
  <si>
    <t>Condição para In</t>
  </si>
  <si>
    <t>In (A)</t>
  </si>
  <si>
    <t>Ik (A)</t>
  </si>
  <si>
    <t>Icn (A)</t>
  </si>
  <si>
    <t>Ics (A)</t>
  </si>
  <si>
    <t>Tempo Máximo para Atuação</t>
  </si>
  <si>
    <t>Ik/In</t>
  </si>
  <si>
    <t>Tdd</t>
  </si>
  <si>
    <t>Categoria</t>
  </si>
  <si>
    <t>Caracterísiticas do Disjuntor</t>
  </si>
  <si>
    <t>B</t>
  </si>
  <si>
    <t>C</t>
  </si>
  <si>
    <t>Classifciação da unidade consumidora, conforme a norma mais recente da distribuidora do ES</t>
  </si>
  <si>
    <t>FORNECIMENTO DE ENERGIA ELÉTRICA EM TENSÃO SECUNDÁRIA EDIFICAÇÕES INDIVIDUAIS - EDP ESPÍRITO SANTO - PT.DT.PDN.000061 - V.12 06/04/2023</t>
  </si>
  <si>
    <t>*: Área em que efetivamente há tomadas.</t>
  </si>
  <si>
    <t>As tabelas demonstadas nessa planinha foram tiradas do arquivo citado no hiperlink ao lado.</t>
  </si>
  <si>
    <t>CÁLCULO DA POTÊNCIA INSTALADA</t>
  </si>
  <si>
    <t>CARACTERÍSTICAS</t>
  </si>
  <si>
    <t>POTÊNCIA (W)</t>
  </si>
  <si>
    <t>Iluminação interna + externa</t>
  </si>
  <si>
    <t>2900 VA</t>
  </si>
  <si>
    <t>TUG's em função da área construida [Tabela 2]</t>
  </si>
  <si>
    <t>Área coberta* = 130,13 m²</t>
  </si>
  <si>
    <t>TUE'S [Tabelas 3,4]</t>
  </si>
  <si>
    <t>POTÊNCIA (VA)</t>
  </si>
  <si>
    <t>QUANTIDADE</t>
  </si>
  <si>
    <t>Chuveiros</t>
  </si>
  <si>
    <t>Máquina de lavar</t>
  </si>
  <si>
    <t>2625 (FP = 0.8)</t>
  </si>
  <si>
    <t>1650 (FP = 0.8)</t>
  </si>
  <si>
    <t>Bomba da piscina (1/2 CV)</t>
  </si>
  <si>
    <t>Valor da Tabela 3</t>
  </si>
  <si>
    <t>Forno microondas</t>
  </si>
  <si>
    <t>Valor da Tabela 4</t>
  </si>
  <si>
    <t>Motor do portão</t>
  </si>
  <si>
    <t>DIMENSIONAMENTO DA CATEGORIA</t>
  </si>
  <si>
    <t>Carga instalada (kW)</t>
  </si>
  <si>
    <t>T1</t>
  </si>
  <si>
    <t>Proteção de entrada principal</t>
  </si>
  <si>
    <t>63 A (trifásico)</t>
  </si>
  <si>
    <t>Tipo de Fornecimento</t>
  </si>
  <si>
    <t>3 Fases (Neutro)</t>
  </si>
  <si>
    <t>Ramal de ligação Aéreo</t>
  </si>
  <si>
    <t>16 mm²</t>
  </si>
  <si>
    <t>Condutor de entrada (até o medidor)</t>
  </si>
  <si>
    <t>Responsabilidade da EDP</t>
  </si>
  <si>
    <t>Condutor de entrada (após o medidor)</t>
  </si>
  <si>
    <t>Cobre isolado 16 mm²</t>
  </si>
  <si>
    <t>Condutor de entrada (Classe)</t>
  </si>
  <si>
    <t>Tipo de caixa</t>
  </si>
  <si>
    <t>Caixa policarbonato padrão individual</t>
  </si>
  <si>
    <t>Eletroduto de entrada</t>
  </si>
  <si>
    <t>PVC 50 mm ou Aço di-40 mm</t>
  </si>
  <si>
    <t>Terra - condutor cobre</t>
  </si>
  <si>
    <t>10 mm²</t>
  </si>
  <si>
    <t>Terra - eletroduto</t>
  </si>
  <si>
    <t>PVC 20 mm ou Aço di-15 mm</t>
  </si>
  <si>
    <t>Motor - Maior motor</t>
  </si>
  <si>
    <t>7,5 CV</t>
  </si>
  <si>
    <t>Motor - Partida</t>
  </si>
  <si>
    <t>C.E.T</t>
  </si>
  <si>
    <t>RAMAL DE LIGAÇÃO, POSTES E PONTALETES</t>
  </si>
  <si>
    <t>Tipo de fornecimento</t>
  </si>
  <si>
    <t>T1,T2</t>
  </si>
  <si>
    <t>Ramal de ligação (Multiplex)</t>
  </si>
  <si>
    <t>Q16 e Q25 (mm²)</t>
  </si>
  <si>
    <t>Engastamento</t>
  </si>
  <si>
    <t>Nota 3</t>
  </si>
  <si>
    <t>Diâmetro para engastamento e Concretagem de base do poste</t>
  </si>
  <si>
    <t>Base + 0,3</t>
  </si>
  <si>
    <t>Poste de aço Galvanizado Altura 7,0 m:    Diamentro externo (pol) x Espessura (mm)</t>
  </si>
  <si>
    <t>76 (3") x 3,35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</si>
</sst>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2">
    <font>
      <sz val="11"/>
      <color theme="1"/>
      <name val="Calibri"/>
      <scheme val="minor"/>
    </font>
    <font>
      <sz val="12"/>
      <color theme="1"/>
      <name val="Times New Roman"/>
    </font>
    <font>
      <b/>
      <sz val="20"/>
      <color theme="1"/>
      <name val="Times New Roman"/>
    </font>
    <font>
      <sz val="11"/>
      <name val="Calibri"/>
    </font>
    <font>
      <sz val="14"/>
      <color theme="1"/>
      <name val="Times New Roman"/>
    </font>
    <font>
      <b/>
      <sz val="14"/>
      <color theme="1"/>
      <name val="Times New Roman"/>
    </font>
    <font>
      <sz val="11"/>
      <color theme="1"/>
      <name val="Arial"/>
    </font>
    <font>
      <i/>
      <sz val="12"/>
      <color theme="1"/>
      <name val="Times New Roman"/>
    </font>
    <font>
      <b/>
      <sz val="28"/>
      <color theme="1"/>
      <name val="Times New Roman"/>
    </font>
    <font>
      <sz val="11"/>
      <color theme="1"/>
      <name val="Calibri"/>
    </font>
    <font>
      <b/>
      <sz val="12"/>
      <color theme="1"/>
      <name val="Times New Roman"/>
    </font>
    <font>
      <b/>
      <sz val="12"/>
      <color theme="0"/>
      <name val="Times New Roman"/>
    </font>
    <font>
      <sz val="26"/>
      <color theme="1"/>
      <name val="Times New Roman"/>
    </font>
    <font>
      <sz val="12"/>
      <color theme="0"/>
      <name val="Times New Roman"/>
    </font>
    <font>
      <b/>
      <sz val="18"/>
      <color theme="1"/>
      <name val="Times New Roman"/>
    </font>
    <font>
      <sz val="18"/>
      <color theme="1"/>
      <name val="Times New Roman"/>
    </font>
    <font>
      <b/>
      <sz val="24"/>
      <color theme="1"/>
      <name val="Times New Roman"/>
    </font>
    <font>
      <b/>
      <u/>
      <sz val="12"/>
      <color theme="1"/>
      <name val="Times New Roman"/>
    </font>
    <font>
      <b/>
      <sz val="22"/>
      <color theme="1"/>
      <name val="Times New Roman"/>
    </font>
    <font>
      <b/>
      <u/>
      <sz val="12"/>
      <color theme="1"/>
      <name val="Times New Roman"/>
    </font>
    <font>
      <b/>
      <u/>
      <sz val="12"/>
      <color theme="1"/>
      <name val="Times New Roman"/>
    </font>
    <font>
      <b/>
      <u/>
      <sz val="12"/>
      <color theme="1"/>
      <name val="Times New Roman"/>
    </font>
    <font>
      <b/>
      <sz val="11"/>
      <color theme="1"/>
      <name val="Arial"/>
    </font>
    <font>
      <sz val="9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</font>
    <font>
      <b/>
      <u/>
      <sz val="12"/>
      <color theme="10"/>
      <name val="Times New Roman"/>
    </font>
    <font>
      <b/>
      <u/>
      <sz val="12"/>
      <color theme="10"/>
      <name val="Times New Roman"/>
    </font>
    <font>
      <b/>
      <u/>
      <sz val="14"/>
      <color theme="1"/>
      <name val="Times New Roman"/>
    </font>
    <font>
      <b/>
      <i/>
      <sz val="12"/>
      <color theme="1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0" borderId="0" xfId="0" applyFont="1"/>
    <xf numFmtId="0" fontId="4" fillId="3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1" fillId="0" borderId="0" xfId="0" applyFont="1"/>
    <xf numFmtId="0" fontId="5" fillId="4" borderId="8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4" fontId="10" fillId="4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4" borderId="2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0" fillId="4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0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9" fillId="0" borderId="19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10" fillId="0" borderId="19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1" xfId="0" applyFont="1" applyBorder="1" applyAlignment="1">
      <alignment vertical="center" wrapText="1"/>
    </xf>
    <xf numFmtId="0" fontId="1" fillId="6" borderId="8" xfId="0" applyFont="1" applyFill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22" fillId="4" borderId="35" xfId="0" applyFont="1" applyFill="1" applyBorder="1" applyAlignment="1">
      <alignment horizontal="center"/>
    </xf>
    <xf numFmtId="4" fontId="22" fillId="4" borderId="35" xfId="0" applyNumberFormat="1" applyFont="1" applyFill="1" applyBorder="1" applyAlignment="1">
      <alignment horizontal="center"/>
    </xf>
    <xf numFmtId="0" fontId="22" fillId="4" borderId="22" xfId="0" applyFont="1" applyFill="1" applyBorder="1" applyAlignment="1">
      <alignment horizontal="center" wrapText="1"/>
    </xf>
    <xf numFmtId="0" fontId="6" fillId="7" borderId="35" xfId="0" applyFont="1" applyFill="1" applyBorder="1" applyAlignment="1">
      <alignment horizontal="center" wrapText="1"/>
    </xf>
    <xf numFmtId="49" fontId="6" fillId="7" borderId="35" xfId="0" applyNumberFormat="1" applyFont="1" applyFill="1" applyBorder="1" applyAlignment="1">
      <alignment horizontal="center" wrapText="1"/>
    </xf>
    <xf numFmtId="0" fontId="6" fillId="7" borderId="35" xfId="0" applyFont="1" applyFill="1" applyBorder="1" applyAlignment="1">
      <alignment horizontal="center"/>
    </xf>
    <xf numFmtId="4" fontId="6" fillId="7" borderId="35" xfId="0" applyNumberFormat="1" applyFont="1" applyFill="1" applyBorder="1" applyAlignment="1">
      <alignment horizontal="center"/>
    </xf>
    <xf numFmtId="49" fontId="6" fillId="7" borderId="3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4" fillId="4" borderId="22" xfId="0" applyFont="1" applyFill="1" applyBorder="1" applyAlignment="1">
      <alignment horizontal="center" vertical="center" wrapText="1"/>
    </xf>
    <xf numFmtId="0" fontId="24" fillId="4" borderId="36" xfId="0" applyFont="1" applyFill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4" fillId="4" borderId="8" xfId="0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25" fillId="7" borderId="35" xfId="0" applyFont="1" applyFill="1" applyBorder="1" applyAlignment="1">
      <alignment horizontal="center" vertical="center"/>
    </xf>
    <xf numFmtId="4" fontId="25" fillId="7" borderId="35" xfId="0" applyNumberFormat="1" applyFont="1" applyFill="1" applyBorder="1" applyAlignment="1">
      <alignment horizontal="center" vertical="center"/>
    </xf>
    <xf numFmtId="2" fontId="25" fillId="7" borderId="35" xfId="0" applyNumberFormat="1" applyFont="1" applyFill="1" applyBorder="1" applyAlignment="1">
      <alignment horizontal="center" vertical="center"/>
    </xf>
    <xf numFmtId="4" fontId="25" fillId="7" borderId="8" xfId="0" applyNumberFormat="1" applyFont="1" applyFill="1" applyBorder="1" applyAlignment="1">
      <alignment horizontal="center" vertical="center"/>
    </xf>
    <xf numFmtId="0" fontId="25" fillId="7" borderId="8" xfId="0" applyFont="1" applyFill="1" applyBorder="1" applyAlignment="1">
      <alignment horizontal="center" vertical="center"/>
    </xf>
    <xf numFmtId="0" fontId="26" fillId="7" borderId="8" xfId="0" applyFont="1" applyFill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27" fillId="4" borderId="8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9" fillId="0" borderId="0" xfId="0" applyFont="1"/>
    <xf numFmtId="2" fontId="1" fillId="0" borderId="0" xfId="0" applyNumberFormat="1" applyFont="1" applyAlignment="1">
      <alignment horizontal="center" vertical="center"/>
    </xf>
    <xf numFmtId="4" fontId="6" fillId="7" borderId="32" xfId="0" applyNumberFormat="1" applyFont="1" applyFill="1" applyBorder="1" applyAlignment="1">
      <alignment horizontal="center"/>
    </xf>
    <xf numFmtId="0" fontId="23" fillId="7" borderId="42" xfId="0" applyFont="1" applyFill="1" applyBorder="1" applyAlignment="1">
      <alignment horizontal="center" vertical="center"/>
    </xf>
    <xf numFmtId="0" fontId="6" fillId="7" borderId="42" xfId="0" applyFont="1" applyFill="1" applyBorder="1" applyAlignment="1">
      <alignment horizontal="center" vertical="center"/>
    </xf>
    <xf numFmtId="0" fontId="1" fillId="7" borderId="37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1" fillId="0" borderId="19" xfId="0" applyFont="1" applyBorder="1" applyAlignment="1">
      <alignment horizontal="left" vertical="center" wrapText="1"/>
    </xf>
    <xf numFmtId="0" fontId="0" fillId="0" borderId="0" xfId="0"/>
    <xf numFmtId="0" fontId="3" fillId="0" borderId="20" xfId="0" applyFont="1" applyBorder="1"/>
    <xf numFmtId="0" fontId="1" fillId="0" borderId="12" xfId="0" applyFont="1" applyBorder="1" applyAlignment="1">
      <alignment horizontal="left" vertical="center"/>
    </xf>
    <xf numFmtId="0" fontId="3" fillId="0" borderId="21" xfId="0" applyFont="1" applyBorder="1"/>
    <xf numFmtId="0" fontId="3" fillId="0" borderId="13" xfId="0" applyFont="1" applyBorder="1"/>
    <xf numFmtId="0" fontId="4" fillId="3" borderId="15" xfId="0" applyFont="1" applyFill="1" applyBorder="1" applyAlignment="1">
      <alignment horizontal="center" vertical="center"/>
    </xf>
    <xf numFmtId="0" fontId="3" fillId="0" borderId="16" xfId="0" applyFont="1" applyBorder="1"/>
    <xf numFmtId="0" fontId="1" fillId="0" borderId="9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10" xfId="0" applyFont="1" applyBorder="1"/>
    <xf numFmtId="0" fontId="7" fillId="0" borderId="19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4" fillId="3" borderId="9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4" fillId="3" borderId="11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25" xfId="0" applyFont="1" applyBorder="1"/>
    <xf numFmtId="0" fontId="10" fillId="0" borderId="1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3" fillId="0" borderId="19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3" fillId="0" borderId="24" xfId="0" applyFont="1" applyBorder="1"/>
    <xf numFmtId="2" fontId="1" fillId="0" borderId="11" xfId="0" applyNumberFormat="1" applyFont="1" applyBorder="1" applyAlignment="1">
      <alignment horizontal="center" vertical="center" wrapText="1"/>
    </xf>
    <xf numFmtId="2" fontId="10" fillId="4" borderId="11" xfId="0" applyNumberFormat="1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3" fillId="0" borderId="28" xfId="0" applyFont="1" applyBorder="1"/>
    <xf numFmtId="0" fontId="10" fillId="4" borderId="5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2" fontId="14" fillId="4" borderId="11" xfId="0" applyNumberFormat="1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5" fillId="0" borderId="12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0" fillId="4" borderId="9" xfId="0" applyFont="1" applyFill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10" fillId="0" borderId="21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7" fillId="0" borderId="9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0" fillId="0" borderId="19" xfId="0" applyFont="1" applyBorder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22" fillId="4" borderId="30" xfId="0" applyFont="1" applyFill="1" applyBorder="1" applyAlignment="1">
      <alignment horizontal="center" wrapText="1"/>
    </xf>
    <xf numFmtId="0" fontId="3" fillId="0" borderId="34" xfId="0" applyFont="1" applyBorder="1"/>
    <xf numFmtId="0" fontId="22" fillId="4" borderId="5" xfId="0" applyFont="1" applyFill="1" applyBorder="1" applyAlignment="1">
      <alignment horizontal="center"/>
    </xf>
    <xf numFmtId="0" fontId="22" fillId="4" borderId="29" xfId="0" applyFont="1" applyFill="1" applyBorder="1" applyAlignment="1">
      <alignment horizontal="center" wrapText="1"/>
    </xf>
    <xf numFmtId="0" fontId="22" fillId="4" borderId="31" xfId="0" applyFont="1" applyFill="1" applyBorder="1" applyAlignment="1">
      <alignment horizontal="center" wrapText="1"/>
    </xf>
    <xf numFmtId="0" fontId="3" fillId="0" borderId="32" xfId="0" applyFont="1" applyBorder="1"/>
    <xf numFmtId="0" fontId="3" fillId="0" borderId="33" xfId="0" applyFont="1" applyBorder="1"/>
    <xf numFmtId="0" fontId="3" fillId="0" borderId="41" xfId="0" applyFont="1" applyBorder="1"/>
    <xf numFmtId="0" fontId="25" fillId="7" borderId="38" xfId="0" applyFont="1" applyFill="1" applyBorder="1" applyAlignment="1">
      <alignment horizontal="center" vertical="center"/>
    </xf>
    <xf numFmtId="0" fontId="24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4" borderId="4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36</xdr:row>
      <xdr:rowOff>209550</xdr:rowOff>
    </xdr:from>
    <xdr:ext cx="10296525" cy="5981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19050</xdr:colOff>
      <xdr:row>2</xdr:row>
      <xdr:rowOff>85725</xdr:rowOff>
    </xdr:from>
    <xdr:ext cx="7772400" cy="45529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6</xdr:row>
      <xdr:rowOff>38100</xdr:rowOff>
    </xdr:from>
    <xdr:ext cx="5724525" cy="425767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</xdr:colOff>
      <xdr:row>26</xdr:row>
      <xdr:rowOff>57150</xdr:rowOff>
    </xdr:from>
    <xdr:ext cx="5724525" cy="4257675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45</xdr:row>
      <xdr:rowOff>209550</xdr:rowOff>
    </xdr:from>
    <xdr:ext cx="5724525" cy="3552825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/>
  </sheetViews>
  <sheetFormatPr defaultColWidth="14.42578125" defaultRowHeight="15" customHeight="1"/>
  <cols>
    <col min="1" max="1" width="9.140625" customWidth="1"/>
    <col min="2" max="5" width="22.7109375" customWidth="1"/>
    <col min="6" max="6" width="25.7109375" customWidth="1"/>
    <col min="7" max="7" width="22.7109375" customWidth="1"/>
    <col min="8" max="9" width="9.140625" customWidth="1"/>
    <col min="10" max="26" width="8.7109375" customWidth="1"/>
  </cols>
  <sheetData>
    <row r="1" spans="1:26" ht="30" customHeight="1">
      <c r="A1" s="1"/>
      <c r="B1" s="105" t="s">
        <v>0</v>
      </c>
      <c r="C1" s="106"/>
      <c r="D1" s="106"/>
      <c r="E1" s="106"/>
      <c r="F1" s="106"/>
      <c r="G1" s="10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1"/>
      <c r="B2" s="108" t="s">
        <v>1</v>
      </c>
      <c r="C2" s="106"/>
      <c r="D2" s="106"/>
      <c r="E2" s="106"/>
      <c r="F2" s="106"/>
      <c r="G2" s="10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109" t="s">
        <v>2</v>
      </c>
      <c r="C4" s="110"/>
      <c r="D4" s="91"/>
      <c r="E4" s="109" t="s">
        <v>3</v>
      </c>
      <c r="F4" s="110"/>
      <c r="G4" s="9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90" t="s">
        <v>4</v>
      </c>
      <c r="C5" s="91"/>
      <c r="D5" s="3" t="s">
        <v>5</v>
      </c>
      <c r="E5" s="90" t="s">
        <v>4</v>
      </c>
      <c r="F5" s="91"/>
      <c r="G5" s="3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90" t="s">
        <v>6</v>
      </c>
      <c r="C6" s="91"/>
      <c r="D6" s="3" t="s">
        <v>7</v>
      </c>
      <c r="E6" s="90" t="s">
        <v>8</v>
      </c>
      <c r="F6" s="91"/>
      <c r="G6" s="3" t="s">
        <v>9</v>
      </c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90" t="s">
        <v>10</v>
      </c>
      <c r="C7" s="91"/>
      <c r="D7" s="3" t="s">
        <v>11</v>
      </c>
      <c r="E7" s="90" t="s">
        <v>12</v>
      </c>
      <c r="F7" s="91"/>
      <c r="G7" s="3" t="s">
        <v>13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90" t="s">
        <v>14</v>
      </c>
      <c r="C8" s="91"/>
      <c r="D8" s="5" t="s">
        <v>11</v>
      </c>
      <c r="E8" s="90"/>
      <c r="F8" s="91"/>
      <c r="G8" s="3"/>
      <c r="H8" s="1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90" t="s">
        <v>15</v>
      </c>
      <c r="C9" s="91"/>
      <c r="D9" s="5" t="s">
        <v>16</v>
      </c>
      <c r="E9" s="90"/>
      <c r="F9" s="91"/>
      <c r="G9" s="3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111" t="s">
        <v>17</v>
      </c>
      <c r="C10" s="102"/>
      <c r="D10" s="113" t="s">
        <v>18</v>
      </c>
      <c r="E10" s="90"/>
      <c r="F10" s="91"/>
      <c r="G10" s="3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12"/>
      <c r="C11" s="97"/>
      <c r="D11" s="114"/>
      <c r="E11" s="90"/>
      <c r="F11" s="91"/>
      <c r="G11" s="3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90"/>
      <c r="C12" s="91"/>
      <c r="D12" s="5"/>
      <c r="E12" s="90"/>
      <c r="F12" s="91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98"/>
      <c r="C13" s="99"/>
      <c r="D13" s="6"/>
      <c r="E13" s="98"/>
      <c r="F13" s="99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90"/>
      <c r="C14" s="91"/>
      <c r="D14" s="5"/>
      <c r="E14" s="90"/>
      <c r="F14" s="91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00" t="s">
        <v>19</v>
      </c>
      <c r="C17" s="101"/>
      <c r="D17" s="101"/>
      <c r="E17" s="101"/>
      <c r="F17" s="101"/>
      <c r="G17" s="10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03" t="s">
        <v>20</v>
      </c>
      <c r="C18" s="93"/>
      <c r="D18" s="93"/>
      <c r="E18" s="93"/>
      <c r="F18" s="93"/>
      <c r="G18" s="9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92" t="s">
        <v>21</v>
      </c>
      <c r="C19" s="93"/>
      <c r="D19" s="93"/>
      <c r="E19" s="93"/>
      <c r="F19" s="93"/>
      <c r="G19" s="9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92" t="s">
        <v>22</v>
      </c>
      <c r="C20" s="93"/>
      <c r="D20" s="93"/>
      <c r="E20" s="93"/>
      <c r="F20" s="93"/>
      <c r="G20" s="9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04" t="s">
        <v>23</v>
      </c>
      <c r="C21" s="93"/>
      <c r="D21" s="93"/>
      <c r="E21" s="93"/>
      <c r="F21" s="93"/>
      <c r="G21" s="9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92" t="s">
        <v>24</v>
      </c>
      <c r="C22" s="93"/>
      <c r="D22" s="93"/>
      <c r="E22" s="93"/>
      <c r="F22" s="93"/>
      <c r="G22" s="9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92"/>
      <c r="C23" s="93"/>
      <c r="D23" s="93"/>
      <c r="E23" s="93"/>
      <c r="F23" s="93"/>
      <c r="G23" s="9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95" t="s">
        <v>25</v>
      </c>
      <c r="C24" s="96"/>
      <c r="D24" s="96"/>
      <c r="E24" s="96"/>
      <c r="F24" s="96"/>
      <c r="G24" s="97"/>
      <c r="H24" s="1"/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10:C11"/>
    <mergeCell ref="D10:D11"/>
    <mergeCell ref="E7:F7"/>
    <mergeCell ref="E8:F8"/>
    <mergeCell ref="E9:F9"/>
    <mergeCell ref="E10:F10"/>
    <mergeCell ref="E11:F11"/>
    <mergeCell ref="E6:F6"/>
    <mergeCell ref="B6:C6"/>
    <mergeCell ref="B7:C7"/>
    <mergeCell ref="B8:C8"/>
    <mergeCell ref="B9:C9"/>
    <mergeCell ref="B1:G1"/>
    <mergeCell ref="B2:G2"/>
    <mergeCell ref="B4:D4"/>
    <mergeCell ref="E4:G4"/>
    <mergeCell ref="B5:C5"/>
    <mergeCell ref="E5:F5"/>
    <mergeCell ref="B12:C12"/>
    <mergeCell ref="B22:G22"/>
    <mergeCell ref="B23:G23"/>
    <mergeCell ref="B24:G24"/>
    <mergeCell ref="B13:C13"/>
    <mergeCell ref="B14:C14"/>
    <mergeCell ref="B17:G17"/>
    <mergeCell ref="B18:G18"/>
    <mergeCell ref="B19:G19"/>
    <mergeCell ref="B20:G20"/>
    <mergeCell ref="B21:G21"/>
    <mergeCell ref="E12:F12"/>
    <mergeCell ref="E13:F13"/>
    <mergeCell ref="E14:F14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4.42578125" defaultRowHeight="15" customHeight="1"/>
  <cols>
    <col min="1" max="1" width="9.140625" customWidth="1"/>
    <col min="2" max="10" width="20.7109375" customWidth="1"/>
    <col min="11" max="11" width="25.7109375" customWidth="1"/>
    <col min="12" max="12" width="18.7109375" customWidth="1"/>
    <col min="13" max="26" width="8.710937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23" t="s">
        <v>26</v>
      </c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12"/>
      <c r="C3" s="96"/>
      <c r="D3" s="96"/>
      <c r="E3" s="96"/>
      <c r="F3" s="96"/>
      <c r="G3" s="96"/>
      <c r="H3" s="96"/>
      <c r="I3" s="96"/>
      <c r="J3" s="96"/>
      <c r="K3" s="96"/>
      <c r="L3" s="9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124" t="s">
        <v>27</v>
      </c>
      <c r="C4" s="125" t="s">
        <v>28</v>
      </c>
      <c r="D4" s="91"/>
      <c r="E4" s="125" t="s">
        <v>29</v>
      </c>
      <c r="F4" s="110"/>
      <c r="G4" s="91"/>
      <c r="H4" s="126" t="s">
        <v>30</v>
      </c>
      <c r="I4" s="110"/>
      <c r="J4" s="91"/>
      <c r="K4" s="126" t="s">
        <v>31</v>
      </c>
      <c r="L4" s="9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.75" customHeight="1">
      <c r="A5" s="1"/>
      <c r="B5" s="114"/>
      <c r="C5" s="9" t="s">
        <v>32</v>
      </c>
      <c r="D5" s="10" t="s">
        <v>33</v>
      </c>
      <c r="E5" s="11" t="s">
        <v>34</v>
      </c>
      <c r="F5" s="9" t="s">
        <v>35</v>
      </c>
      <c r="G5" s="9" t="s">
        <v>36</v>
      </c>
      <c r="H5" s="11" t="s">
        <v>34</v>
      </c>
      <c r="I5" s="9" t="s">
        <v>35</v>
      </c>
      <c r="J5" s="9" t="s">
        <v>36</v>
      </c>
      <c r="K5" s="12" t="s">
        <v>37</v>
      </c>
      <c r="L5" s="12" t="s">
        <v>38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3" t="s">
        <v>39</v>
      </c>
      <c r="C6" s="14">
        <v>28</v>
      </c>
      <c r="D6" s="14">
        <v>23</v>
      </c>
      <c r="E6" s="15">
        <v>2</v>
      </c>
      <c r="F6" s="16">
        <v>200</v>
      </c>
      <c r="G6" s="15">
        <v>400</v>
      </c>
      <c r="H6" s="17">
        <v>0</v>
      </c>
      <c r="I6" s="15">
        <v>0</v>
      </c>
      <c r="J6" s="15">
        <v>0</v>
      </c>
      <c r="K6" s="15" t="s">
        <v>40</v>
      </c>
      <c r="L6" s="16">
        <v>400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3" t="s">
        <v>41</v>
      </c>
      <c r="C7" s="14">
        <v>2.1800000000000002</v>
      </c>
      <c r="D7" s="14">
        <v>5.95</v>
      </c>
      <c r="E7" s="15">
        <v>1</v>
      </c>
      <c r="F7" s="15">
        <v>100</v>
      </c>
      <c r="G7" s="15">
        <v>100</v>
      </c>
      <c r="H7" s="18">
        <v>3</v>
      </c>
      <c r="I7" s="15">
        <v>600</v>
      </c>
      <c r="J7" s="15">
        <v>1800</v>
      </c>
      <c r="K7" s="15" t="s">
        <v>42</v>
      </c>
      <c r="L7" s="15">
        <v>2625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130" t="s">
        <v>43</v>
      </c>
      <c r="C8" s="132">
        <v>17.579999999999998</v>
      </c>
      <c r="D8" s="132">
        <v>23.9</v>
      </c>
      <c r="E8" s="118">
        <v>3</v>
      </c>
      <c r="F8" s="118">
        <v>100</v>
      </c>
      <c r="G8" s="128">
        <v>300</v>
      </c>
      <c r="H8" s="128">
        <v>4</v>
      </c>
      <c r="I8" s="118" t="s">
        <v>44</v>
      </c>
      <c r="J8" s="118">
        <v>200</v>
      </c>
      <c r="K8" s="118"/>
      <c r="L8" s="118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131"/>
      <c r="C9" s="119"/>
      <c r="D9" s="119"/>
      <c r="E9" s="119"/>
      <c r="F9" s="119"/>
      <c r="G9" s="129"/>
      <c r="H9" s="129"/>
      <c r="I9" s="119"/>
      <c r="J9" s="119"/>
      <c r="K9" s="119"/>
      <c r="L9" s="11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22" t="s">
        <v>45</v>
      </c>
      <c r="C10" s="19">
        <v>21.83</v>
      </c>
      <c r="D10" s="19">
        <v>32.1</v>
      </c>
      <c r="E10" s="20">
        <v>3</v>
      </c>
      <c r="F10" s="20">
        <v>100</v>
      </c>
      <c r="G10" s="21">
        <v>300</v>
      </c>
      <c r="H10" s="21">
        <v>0</v>
      </c>
      <c r="I10" s="20">
        <v>0</v>
      </c>
      <c r="J10" s="20">
        <v>0</v>
      </c>
      <c r="K10" s="20"/>
      <c r="L10" s="2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3" t="s">
        <v>46</v>
      </c>
      <c r="C11" s="14">
        <v>3.04</v>
      </c>
      <c r="D11" s="14">
        <v>7</v>
      </c>
      <c r="E11" s="15">
        <v>1</v>
      </c>
      <c r="F11" s="15">
        <v>100</v>
      </c>
      <c r="G11" s="15">
        <v>100</v>
      </c>
      <c r="H11" s="15">
        <v>1</v>
      </c>
      <c r="I11" s="15">
        <v>600</v>
      </c>
      <c r="J11" s="15">
        <v>600</v>
      </c>
      <c r="K11" s="15" t="s">
        <v>6</v>
      </c>
      <c r="L11" s="15">
        <v>5400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3" t="s">
        <v>47</v>
      </c>
      <c r="C12" s="14">
        <v>1.07</v>
      </c>
      <c r="D12" s="14">
        <v>4.25</v>
      </c>
      <c r="E12" s="15">
        <v>1</v>
      </c>
      <c r="F12" s="15">
        <v>100</v>
      </c>
      <c r="G12" s="15">
        <v>100</v>
      </c>
      <c r="H12" s="15">
        <v>1</v>
      </c>
      <c r="I12" s="15">
        <v>600</v>
      </c>
      <c r="J12" s="15">
        <v>600</v>
      </c>
      <c r="K12" s="15"/>
      <c r="L12" s="1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3" t="s">
        <v>48</v>
      </c>
      <c r="C13" s="23">
        <v>3.71</v>
      </c>
      <c r="D13" s="23">
        <v>8.1</v>
      </c>
      <c r="E13" s="24">
        <v>1</v>
      </c>
      <c r="F13" s="24">
        <v>100</v>
      </c>
      <c r="G13" s="15">
        <v>100</v>
      </c>
      <c r="H13" s="15">
        <v>1</v>
      </c>
      <c r="I13" s="24">
        <v>600</v>
      </c>
      <c r="J13" s="24">
        <v>600</v>
      </c>
      <c r="K13" s="24" t="s">
        <v>6</v>
      </c>
      <c r="L13" s="24">
        <v>5400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3" t="s">
        <v>49</v>
      </c>
      <c r="C14" s="23">
        <v>4.43</v>
      </c>
      <c r="D14" s="23">
        <v>9.85</v>
      </c>
      <c r="E14" s="24">
        <v>1</v>
      </c>
      <c r="F14" s="24">
        <v>100</v>
      </c>
      <c r="G14" s="15">
        <v>100</v>
      </c>
      <c r="H14" s="15">
        <v>0</v>
      </c>
      <c r="I14" s="24">
        <v>0</v>
      </c>
      <c r="J14" s="24">
        <v>0</v>
      </c>
      <c r="K14" s="24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3" t="s">
        <v>50</v>
      </c>
      <c r="C15" s="23">
        <v>6.63</v>
      </c>
      <c r="D15" s="23">
        <v>10.3</v>
      </c>
      <c r="E15" s="24">
        <v>1</v>
      </c>
      <c r="F15" s="24">
        <v>100</v>
      </c>
      <c r="G15" s="15">
        <v>100</v>
      </c>
      <c r="H15" s="15">
        <v>6</v>
      </c>
      <c r="I15" s="24" t="s">
        <v>51</v>
      </c>
      <c r="J15" s="24">
        <v>2100</v>
      </c>
      <c r="K15" s="24" t="s">
        <v>52</v>
      </c>
      <c r="L15" s="24">
        <v>1760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3" t="s">
        <v>53</v>
      </c>
      <c r="C16" s="23">
        <v>25.8</v>
      </c>
      <c r="D16" s="23">
        <v>20.6</v>
      </c>
      <c r="E16" s="24">
        <v>2</v>
      </c>
      <c r="F16" s="24">
        <v>200</v>
      </c>
      <c r="G16" s="15">
        <v>400</v>
      </c>
      <c r="H16" s="15">
        <v>2</v>
      </c>
      <c r="I16" s="24">
        <v>600</v>
      </c>
      <c r="J16" s="24">
        <v>1200</v>
      </c>
      <c r="K16" s="24" t="s">
        <v>54</v>
      </c>
      <c r="L16" s="24">
        <v>300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3" t="s">
        <v>55</v>
      </c>
      <c r="C17" s="23">
        <v>11.02</v>
      </c>
      <c r="D17" s="23">
        <v>15.4</v>
      </c>
      <c r="E17" s="25">
        <v>2</v>
      </c>
      <c r="F17" s="24">
        <v>100</v>
      </c>
      <c r="G17" s="15">
        <v>200</v>
      </c>
      <c r="H17" s="15">
        <v>1</v>
      </c>
      <c r="I17" s="24">
        <v>600</v>
      </c>
      <c r="J17" s="24">
        <v>600</v>
      </c>
      <c r="K17" s="24"/>
      <c r="L17" s="2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3" t="s">
        <v>56</v>
      </c>
      <c r="C18" s="23">
        <v>7.42</v>
      </c>
      <c r="D18" s="23">
        <v>10.9</v>
      </c>
      <c r="E18" s="24">
        <v>1</v>
      </c>
      <c r="F18" s="24">
        <v>100</v>
      </c>
      <c r="G18" s="15">
        <v>100</v>
      </c>
      <c r="H18" s="15">
        <v>3</v>
      </c>
      <c r="I18" s="24" t="s">
        <v>57</v>
      </c>
      <c r="J18" s="24">
        <v>1900</v>
      </c>
      <c r="K18" s="24" t="s">
        <v>58</v>
      </c>
      <c r="L18" s="24">
        <v>1650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3" t="s">
        <v>59</v>
      </c>
      <c r="C19" s="23">
        <v>30.23</v>
      </c>
      <c r="D19" s="23">
        <v>25.3</v>
      </c>
      <c r="E19" s="24">
        <v>5</v>
      </c>
      <c r="F19" s="24">
        <v>100</v>
      </c>
      <c r="G19" s="15">
        <v>500</v>
      </c>
      <c r="H19" s="15">
        <v>5</v>
      </c>
      <c r="I19" s="24" t="s">
        <v>44</v>
      </c>
      <c r="J19" s="24">
        <v>2000</v>
      </c>
      <c r="K19" s="24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26" t="s">
        <v>60</v>
      </c>
      <c r="C20" s="14">
        <v>8.66</v>
      </c>
      <c r="D20" s="14">
        <v>15.3</v>
      </c>
      <c r="E20" s="15">
        <v>1</v>
      </c>
      <c r="F20" s="15">
        <v>100</v>
      </c>
      <c r="G20" s="15">
        <v>100</v>
      </c>
      <c r="H20" s="15">
        <v>5</v>
      </c>
      <c r="I20" s="15" t="s">
        <v>44</v>
      </c>
      <c r="J20" s="15">
        <v>2000</v>
      </c>
      <c r="K20" s="24" t="s">
        <v>58</v>
      </c>
      <c r="L20" s="24">
        <v>1650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7" t="s">
        <v>61</v>
      </c>
      <c r="C21" s="28">
        <f t="shared" ref="C21:J21" si="0">SUM(C6:C20)</f>
        <v>171.59999999999997</v>
      </c>
      <c r="D21" s="28">
        <f t="shared" si="0"/>
        <v>211.95000000000002</v>
      </c>
      <c r="E21" s="28">
        <f t="shared" si="0"/>
        <v>25</v>
      </c>
      <c r="F21" s="28">
        <f t="shared" si="0"/>
        <v>1600</v>
      </c>
      <c r="G21" s="28">
        <f t="shared" si="0"/>
        <v>2900</v>
      </c>
      <c r="H21" s="28">
        <f t="shared" si="0"/>
        <v>32</v>
      </c>
      <c r="I21" s="28">
        <f t="shared" si="0"/>
        <v>3600</v>
      </c>
      <c r="J21" s="28">
        <f t="shared" si="0"/>
        <v>13600</v>
      </c>
      <c r="K21" s="27"/>
      <c r="L21" s="28">
        <f>SUM(L6:L20)</f>
        <v>19185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20"/>
      <c r="K22" s="101"/>
      <c r="L22" s="10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27" t="s">
        <v>62</v>
      </c>
      <c r="C23" s="93"/>
      <c r="D23" s="93"/>
      <c r="E23" s="93"/>
      <c r="F23" s="9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29" t="s">
        <v>63</v>
      </c>
      <c r="C24" s="29"/>
      <c r="D24" s="29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29" t="s">
        <v>64</v>
      </c>
      <c r="C25" s="29"/>
      <c r="D25" s="29"/>
      <c r="E25" s="1"/>
      <c r="F25" s="1"/>
      <c r="G25" s="1"/>
      <c r="H25" s="1"/>
      <c r="J25" s="121"/>
      <c r="K25" s="93"/>
      <c r="L25" s="9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27" t="s">
        <v>65</v>
      </c>
      <c r="C26" s="93"/>
      <c r="D26" s="93"/>
      <c r="E26" s="93"/>
      <c r="F26" s="93"/>
      <c r="G26" s="1"/>
      <c r="H26" s="1"/>
      <c r="I26" s="1"/>
      <c r="J26" s="116"/>
      <c r="K26" s="93"/>
      <c r="L26" s="93"/>
      <c r="M26" s="115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16"/>
      <c r="K27" s="93"/>
      <c r="L27" s="93"/>
      <c r="M27" s="9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16"/>
      <c r="K28" s="93"/>
      <c r="L28" s="93"/>
      <c r="M28" s="122"/>
      <c r="N28" s="93"/>
      <c r="O28" s="9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16"/>
      <c r="K29" s="93"/>
      <c r="L29" s="93"/>
      <c r="M29" s="93"/>
      <c r="N29" s="93"/>
      <c r="O29" s="9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16"/>
      <c r="K30" s="93"/>
      <c r="L30" s="93"/>
      <c r="M30" s="11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16"/>
      <c r="K31" s="93"/>
      <c r="L31" s="93"/>
      <c r="M31" s="9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17"/>
      <c r="K32" s="93"/>
      <c r="L32" s="9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93"/>
      <c r="K33" s="93"/>
      <c r="L33" s="9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93"/>
      <c r="K34" s="93"/>
      <c r="L34" s="9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B26:F26"/>
    <mergeCell ref="G8:G9"/>
    <mergeCell ref="H8:H9"/>
    <mergeCell ref="I8:I9"/>
    <mergeCell ref="J8:J9"/>
    <mergeCell ref="B8:B9"/>
    <mergeCell ref="C8:C9"/>
    <mergeCell ref="D8:D9"/>
    <mergeCell ref="E8:E9"/>
    <mergeCell ref="F8:F9"/>
    <mergeCell ref="B23:F23"/>
    <mergeCell ref="B2:L3"/>
    <mergeCell ref="B4:B5"/>
    <mergeCell ref="C4:D4"/>
    <mergeCell ref="E4:G4"/>
    <mergeCell ref="H4:J4"/>
    <mergeCell ref="K4:L4"/>
    <mergeCell ref="M26:M27"/>
    <mergeCell ref="J27:L27"/>
    <mergeCell ref="J32:L34"/>
    <mergeCell ref="K8:K9"/>
    <mergeCell ref="L8:L9"/>
    <mergeCell ref="J22:L22"/>
    <mergeCell ref="J25:L25"/>
    <mergeCell ref="J26:L26"/>
    <mergeCell ref="J28:L28"/>
    <mergeCell ref="M28:O29"/>
    <mergeCell ref="J29:L29"/>
    <mergeCell ref="J30:L30"/>
    <mergeCell ref="M30:M31"/>
    <mergeCell ref="J31:L31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showGridLines="0" topLeftCell="C1" workbookViewId="0">
      <selection activeCell="C21" activeCellId="6" sqref="A14:XFD14 A15:XFD15 A16:XFD16 A17:XFD17 A18:XFD18 A20:XFD20 A21:XFD21"/>
    </sheetView>
  </sheetViews>
  <sheetFormatPr defaultColWidth="14.42578125" defaultRowHeight="15" customHeight="1"/>
  <cols>
    <col min="1" max="1" width="9.140625" customWidth="1"/>
    <col min="2" max="2" width="15.7109375" customWidth="1"/>
    <col min="3" max="3" width="65.7109375" customWidth="1"/>
    <col min="4" max="8" width="15.7109375" customWidth="1"/>
    <col min="9" max="12" width="18.28515625" customWidth="1"/>
    <col min="13" max="17" width="15.7109375" customWidth="1"/>
    <col min="18" max="27" width="8.7109375" customWidth="1"/>
  </cols>
  <sheetData>
    <row r="1" spans="1:27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9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9.5" customHeight="1">
      <c r="A3" s="1"/>
      <c r="B3" s="134" t="s">
        <v>66</v>
      </c>
      <c r="C3" s="135" t="s">
        <v>67</v>
      </c>
      <c r="D3" s="137" t="s">
        <v>68</v>
      </c>
      <c r="E3" s="91"/>
      <c r="F3" s="137" t="s">
        <v>69</v>
      </c>
      <c r="G3" s="91"/>
      <c r="H3" s="27" t="s">
        <v>31</v>
      </c>
      <c r="I3" s="30" t="s">
        <v>70</v>
      </c>
      <c r="J3" s="27" t="s">
        <v>71</v>
      </c>
      <c r="K3" s="27" t="s">
        <v>72</v>
      </c>
      <c r="L3" s="27" t="s">
        <v>73</v>
      </c>
      <c r="M3" s="27" t="s">
        <v>74</v>
      </c>
      <c r="N3" s="27" t="s">
        <v>75</v>
      </c>
      <c r="O3" s="137" t="s">
        <v>76</v>
      </c>
      <c r="P3" s="110"/>
      <c r="Q3" s="9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9.5" customHeight="1">
      <c r="A4" s="1"/>
      <c r="B4" s="114"/>
      <c r="C4" s="136"/>
      <c r="D4" s="27" t="s">
        <v>77</v>
      </c>
      <c r="E4" s="27" t="s">
        <v>78</v>
      </c>
      <c r="F4" s="27" t="s">
        <v>77</v>
      </c>
      <c r="G4" s="27" t="s">
        <v>79</v>
      </c>
      <c r="H4" s="27" t="s">
        <v>80</v>
      </c>
      <c r="I4" s="30" t="s">
        <v>80</v>
      </c>
      <c r="J4" s="27" t="s">
        <v>81</v>
      </c>
      <c r="K4" s="27" t="s">
        <v>82</v>
      </c>
      <c r="L4" s="27" t="s">
        <v>83</v>
      </c>
      <c r="M4" s="27" t="s">
        <v>84</v>
      </c>
      <c r="N4" s="27" t="s">
        <v>82</v>
      </c>
      <c r="O4" s="27" t="s">
        <v>85</v>
      </c>
      <c r="P4" s="27" t="s">
        <v>86</v>
      </c>
      <c r="Q4" s="27" t="s">
        <v>87</v>
      </c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9.5" customHeight="1">
      <c r="A5" s="1"/>
      <c r="B5" s="15">
        <v>1</v>
      </c>
      <c r="C5" s="31" t="s">
        <v>88</v>
      </c>
      <c r="D5" s="15">
        <v>8</v>
      </c>
      <c r="E5" s="15">
        <v>2</v>
      </c>
      <c r="F5" s="15"/>
      <c r="G5" s="15"/>
      <c r="H5" s="15"/>
      <c r="I5" s="18">
        <f t="shared" ref="I5:I21" si="0">(D5*100+E5*200)+(F5*100+G5*600)+H5</f>
        <v>1200</v>
      </c>
      <c r="J5" s="15">
        <v>127</v>
      </c>
      <c r="K5" s="14">
        <f t="shared" ref="K5:K26" si="1">I5/J5</f>
        <v>9.4488188976377945</v>
      </c>
      <c r="L5" s="14">
        <v>1</v>
      </c>
      <c r="M5" s="14">
        <v>2.5</v>
      </c>
      <c r="N5" s="14">
        <f>'Dimensionamento de Disjuntores'!O4</f>
        <v>15</v>
      </c>
      <c r="O5" s="14"/>
      <c r="P5" s="14"/>
      <c r="Q5" s="14">
        <f>I5*L5</f>
        <v>1200</v>
      </c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9.5" customHeight="1">
      <c r="A6" s="1"/>
      <c r="B6" s="15">
        <v>2</v>
      </c>
      <c r="C6" s="31" t="s">
        <v>89</v>
      </c>
      <c r="D6" s="15">
        <v>13</v>
      </c>
      <c r="E6" s="15">
        <v>2</v>
      </c>
      <c r="F6" s="15"/>
      <c r="G6" s="15"/>
      <c r="H6" s="15"/>
      <c r="I6" s="18">
        <f t="shared" si="0"/>
        <v>1700</v>
      </c>
      <c r="J6" s="15">
        <v>127</v>
      </c>
      <c r="K6" s="14">
        <f t="shared" si="1"/>
        <v>13.385826771653543</v>
      </c>
      <c r="L6" s="14">
        <v>1</v>
      </c>
      <c r="M6" s="14">
        <v>4</v>
      </c>
      <c r="N6" s="14">
        <f>'Dimensionamento de Disjuntores'!O5</f>
        <v>20</v>
      </c>
      <c r="O6" s="14"/>
      <c r="P6" s="14">
        <f t="shared" ref="P6:P7" si="2">I6*L6</f>
        <v>1700</v>
      </c>
      <c r="Q6" s="14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9.5" customHeight="1">
      <c r="A7" s="1"/>
      <c r="B7" s="15">
        <v>3</v>
      </c>
      <c r="C7" s="31" t="s">
        <v>90</v>
      </c>
      <c r="D7" s="15"/>
      <c r="E7" s="15"/>
      <c r="F7" s="15">
        <v>3</v>
      </c>
      <c r="G7" s="15">
        <v>3</v>
      </c>
      <c r="H7" s="15"/>
      <c r="I7" s="18">
        <f t="shared" si="0"/>
        <v>2100</v>
      </c>
      <c r="J7" s="15">
        <v>127</v>
      </c>
      <c r="K7" s="14">
        <f t="shared" si="1"/>
        <v>16.535433070866141</v>
      </c>
      <c r="L7" s="14">
        <v>0.8</v>
      </c>
      <c r="M7" s="14">
        <v>4</v>
      </c>
      <c r="N7" s="14">
        <f>'Dimensionamento de Disjuntores'!O6</f>
        <v>20</v>
      </c>
      <c r="O7" s="14"/>
      <c r="P7" s="14">
        <f t="shared" si="2"/>
        <v>1680</v>
      </c>
      <c r="Q7" s="14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9.5" customHeight="1">
      <c r="A8" s="1"/>
      <c r="B8" s="15">
        <v>4</v>
      </c>
      <c r="C8" s="31" t="s">
        <v>91</v>
      </c>
      <c r="D8" s="15"/>
      <c r="E8" s="15"/>
      <c r="F8" s="15">
        <v>1</v>
      </c>
      <c r="G8" s="15">
        <v>3</v>
      </c>
      <c r="H8" s="15"/>
      <c r="I8" s="18">
        <f t="shared" si="0"/>
        <v>1900</v>
      </c>
      <c r="J8" s="15">
        <v>127</v>
      </c>
      <c r="K8" s="14">
        <f t="shared" si="1"/>
        <v>14.960629921259843</v>
      </c>
      <c r="L8" s="14">
        <v>0.8</v>
      </c>
      <c r="M8" s="14">
        <v>4</v>
      </c>
      <c r="N8" s="14">
        <f>'Dimensionamento de Disjuntores'!O7</f>
        <v>20</v>
      </c>
      <c r="O8" s="14"/>
      <c r="P8" s="14"/>
      <c r="Q8" s="14">
        <f>I8*L8</f>
        <v>1520</v>
      </c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9.5" customHeight="1">
      <c r="A9" s="1"/>
      <c r="B9" s="15">
        <v>5</v>
      </c>
      <c r="C9" s="31" t="s">
        <v>92</v>
      </c>
      <c r="D9" s="15"/>
      <c r="E9" s="15"/>
      <c r="F9" s="15">
        <v>1</v>
      </c>
      <c r="G9" s="15">
        <v>3</v>
      </c>
      <c r="H9" s="15"/>
      <c r="I9" s="18">
        <f t="shared" si="0"/>
        <v>1900</v>
      </c>
      <c r="J9" s="15">
        <v>127</v>
      </c>
      <c r="K9" s="14">
        <f t="shared" si="1"/>
        <v>14.960629921259843</v>
      </c>
      <c r="L9" s="14">
        <v>0.8</v>
      </c>
      <c r="M9" s="14">
        <v>4</v>
      </c>
      <c r="N9" s="14">
        <f>'Dimensionamento de Disjuntores'!O8</f>
        <v>20</v>
      </c>
      <c r="O9" s="14">
        <f t="shared" ref="O9:O10" si="3">I9*L9</f>
        <v>1520</v>
      </c>
      <c r="P9" s="14"/>
      <c r="Q9" s="14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9.5" customHeight="1">
      <c r="A10" s="1"/>
      <c r="B10" s="15">
        <v>6</v>
      </c>
      <c r="C10" s="31" t="s">
        <v>93</v>
      </c>
      <c r="D10" s="15"/>
      <c r="E10" s="15"/>
      <c r="F10" s="15">
        <v>1</v>
      </c>
      <c r="G10" s="15">
        <v>4</v>
      </c>
      <c r="H10" s="15"/>
      <c r="I10" s="18">
        <f t="shared" si="0"/>
        <v>2500</v>
      </c>
      <c r="J10" s="15">
        <v>127</v>
      </c>
      <c r="K10" s="14">
        <f t="shared" si="1"/>
        <v>19.685039370078741</v>
      </c>
      <c r="L10" s="14">
        <v>0.8</v>
      </c>
      <c r="M10" s="14">
        <v>6</v>
      </c>
      <c r="N10" s="14">
        <f>'Dimensionamento de Disjuntores'!O9</f>
        <v>25</v>
      </c>
      <c r="O10" s="14">
        <f t="shared" si="3"/>
        <v>2000</v>
      </c>
      <c r="P10" s="14"/>
      <c r="Q10" s="14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9.5" customHeight="1">
      <c r="A11" s="1"/>
      <c r="B11" s="15">
        <v>7</v>
      </c>
      <c r="C11" s="31" t="s">
        <v>94</v>
      </c>
      <c r="D11" s="15"/>
      <c r="E11" s="15"/>
      <c r="F11" s="15">
        <v>2</v>
      </c>
      <c r="G11" s="15">
        <v>3</v>
      </c>
      <c r="H11" s="15"/>
      <c r="I11" s="18">
        <f t="shared" si="0"/>
        <v>2000</v>
      </c>
      <c r="J11" s="15">
        <v>127</v>
      </c>
      <c r="K11" s="14">
        <f t="shared" si="1"/>
        <v>15.748031496062993</v>
      </c>
      <c r="L11" s="14">
        <v>0.8</v>
      </c>
      <c r="M11" s="14">
        <v>4</v>
      </c>
      <c r="N11" s="14">
        <f>'Dimensionamento de Disjuntores'!O10</f>
        <v>20</v>
      </c>
      <c r="O11" s="14"/>
      <c r="P11" s="14"/>
      <c r="Q11" s="14">
        <f>I11*L11</f>
        <v>1600</v>
      </c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9.5" customHeight="1">
      <c r="A12" s="1"/>
      <c r="B12" s="15">
        <v>8</v>
      </c>
      <c r="C12" s="31" t="s">
        <v>95</v>
      </c>
      <c r="D12" s="15"/>
      <c r="E12" s="15"/>
      <c r="F12" s="15">
        <v>2</v>
      </c>
      <c r="G12" s="15">
        <v>3</v>
      </c>
      <c r="H12" s="15"/>
      <c r="I12" s="18">
        <f t="shared" si="0"/>
        <v>2000</v>
      </c>
      <c r="J12" s="15">
        <v>127</v>
      </c>
      <c r="K12" s="14">
        <f t="shared" si="1"/>
        <v>15.748031496062993</v>
      </c>
      <c r="L12" s="14">
        <v>0.8</v>
      </c>
      <c r="M12" s="14">
        <v>4</v>
      </c>
      <c r="N12" s="14">
        <f>'Dimensionamento de Disjuntores'!O11</f>
        <v>20</v>
      </c>
      <c r="O12" s="14"/>
      <c r="P12" s="14">
        <f>I12*L12</f>
        <v>1600</v>
      </c>
      <c r="Q12" s="14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9.5" customHeight="1">
      <c r="A13" s="1"/>
      <c r="B13" s="15">
        <v>9</v>
      </c>
      <c r="C13" s="31" t="s">
        <v>96</v>
      </c>
      <c r="D13" s="15"/>
      <c r="E13" s="15"/>
      <c r="F13" s="15"/>
      <c r="G13" s="15">
        <v>3</v>
      </c>
      <c r="H13" s="15"/>
      <c r="I13" s="18">
        <f t="shared" si="0"/>
        <v>1800</v>
      </c>
      <c r="J13" s="15">
        <v>127</v>
      </c>
      <c r="K13" s="14">
        <f t="shared" si="1"/>
        <v>14.173228346456693</v>
      </c>
      <c r="L13" s="14">
        <v>0.8</v>
      </c>
      <c r="M13" s="14">
        <v>4</v>
      </c>
      <c r="N13" s="14">
        <f>'Dimensionamento de Disjuntores'!O12</f>
        <v>20</v>
      </c>
      <c r="O13" s="14"/>
      <c r="P13" s="14"/>
      <c r="Q13" s="14">
        <f>I13*L13</f>
        <v>1440</v>
      </c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9.5" customHeight="1">
      <c r="A14" s="1"/>
      <c r="B14" s="15">
        <v>10</v>
      </c>
      <c r="C14" s="31" t="s">
        <v>97</v>
      </c>
      <c r="D14" s="15"/>
      <c r="E14" s="15"/>
      <c r="F14" s="15"/>
      <c r="G14" s="15"/>
      <c r="H14" s="15">
        <v>5400</v>
      </c>
      <c r="I14" s="18">
        <f t="shared" si="0"/>
        <v>5400</v>
      </c>
      <c r="J14" s="15">
        <v>220</v>
      </c>
      <c r="K14" s="14">
        <f t="shared" si="1"/>
        <v>24.545454545454547</v>
      </c>
      <c r="L14" s="14">
        <v>1</v>
      </c>
      <c r="M14" s="14">
        <v>10</v>
      </c>
      <c r="N14" s="14">
        <f>'Dimensionamento de Disjuntores'!O13</f>
        <v>40</v>
      </c>
      <c r="O14" s="14">
        <f t="shared" ref="O14:O15" si="4">I14*L14/2</f>
        <v>2700</v>
      </c>
      <c r="P14" s="14">
        <f>I14*L14/2</f>
        <v>2700</v>
      </c>
      <c r="Q14" s="14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9.5" customHeight="1">
      <c r="A15" s="1"/>
      <c r="B15" s="15">
        <v>11</v>
      </c>
      <c r="C15" s="31" t="s">
        <v>98</v>
      </c>
      <c r="D15" s="15"/>
      <c r="E15" s="15"/>
      <c r="F15" s="15"/>
      <c r="G15" s="15"/>
      <c r="H15" s="15">
        <v>5400</v>
      </c>
      <c r="I15" s="18">
        <f t="shared" si="0"/>
        <v>5400</v>
      </c>
      <c r="J15" s="15">
        <v>220</v>
      </c>
      <c r="K15" s="14">
        <f t="shared" si="1"/>
        <v>24.545454545454547</v>
      </c>
      <c r="L15" s="14">
        <v>1</v>
      </c>
      <c r="M15" s="14">
        <v>10</v>
      </c>
      <c r="N15" s="14">
        <f>'Dimensionamento de Disjuntores'!O14</f>
        <v>40</v>
      </c>
      <c r="O15" s="14">
        <f t="shared" si="4"/>
        <v>2700</v>
      </c>
      <c r="P15" s="14"/>
      <c r="Q15" s="14">
        <f>I15*L15/2</f>
        <v>2700</v>
      </c>
      <c r="R15" s="84"/>
      <c r="S15" s="1"/>
      <c r="T15" s="1"/>
      <c r="U15" s="1"/>
      <c r="V15" s="1"/>
      <c r="W15" s="1"/>
      <c r="X15" s="1"/>
      <c r="Y15" s="1"/>
      <c r="Z15" s="1"/>
      <c r="AA15" s="1"/>
    </row>
    <row r="16" spans="1:27" ht="19.5" customHeight="1">
      <c r="A16" s="1"/>
      <c r="B16" s="15">
        <v>12</v>
      </c>
      <c r="C16" s="31" t="s">
        <v>99</v>
      </c>
      <c r="D16" s="15"/>
      <c r="E16" s="15"/>
      <c r="F16" s="15"/>
      <c r="G16" s="15"/>
      <c r="H16" s="15">
        <v>2625</v>
      </c>
      <c r="I16" s="18">
        <f t="shared" si="0"/>
        <v>2625</v>
      </c>
      <c r="J16" s="15">
        <v>220</v>
      </c>
      <c r="K16" s="14">
        <f t="shared" si="1"/>
        <v>11.931818181818182</v>
      </c>
      <c r="L16" s="14">
        <v>0.8</v>
      </c>
      <c r="M16" s="14">
        <v>2.5</v>
      </c>
      <c r="N16" s="14">
        <f>'Dimensionamento de Disjuntores'!O15</f>
        <v>16</v>
      </c>
      <c r="O16" s="14">
        <f>I16*L16</f>
        <v>2100</v>
      </c>
      <c r="P16" s="14"/>
      <c r="Q16" s="14"/>
      <c r="R16" s="84"/>
      <c r="S16" s="1"/>
      <c r="T16" s="1"/>
      <c r="U16" s="1"/>
      <c r="V16" s="1"/>
      <c r="W16" s="1"/>
      <c r="X16" s="1"/>
      <c r="Y16" s="1"/>
      <c r="Z16" s="1"/>
      <c r="AA16" s="1"/>
    </row>
    <row r="17" spans="1:27" ht="19.5" customHeight="1">
      <c r="A17" s="1"/>
      <c r="B17" s="15">
        <v>13</v>
      </c>
      <c r="C17" s="31" t="s">
        <v>100</v>
      </c>
      <c r="D17" s="15"/>
      <c r="E17" s="15"/>
      <c r="F17" s="15"/>
      <c r="G17" s="15"/>
      <c r="H17" s="15">
        <v>1650</v>
      </c>
      <c r="I17" s="18">
        <f t="shared" si="0"/>
        <v>1650</v>
      </c>
      <c r="J17" s="15">
        <v>220</v>
      </c>
      <c r="K17" s="14">
        <f t="shared" si="1"/>
        <v>7.5</v>
      </c>
      <c r="L17" s="14">
        <v>0.8</v>
      </c>
      <c r="M17" s="14">
        <v>2.5</v>
      </c>
      <c r="N17" s="14">
        <f>'Dimensionamento de Disjuntores'!O16</f>
        <v>10</v>
      </c>
      <c r="O17" s="14"/>
      <c r="P17" s="14">
        <f>I17*L17</f>
        <v>1320</v>
      </c>
      <c r="Q17" s="14"/>
      <c r="R17" s="84"/>
      <c r="S17" s="1"/>
      <c r="T17" s="1"/>
      <c r="U17" s="1"/>
      <c r="V17" s="1"/>
      <c r="W17" s="1"/>
      <c r="X17" s="1"/>
      <c r="Y17" s="1"/>
      <c r="Z17" s="1"/>
      <c r="AA17" s="1"/>
    </row>
    <row r="18" spans="1:27" ht="19.5" customHeight="1">
      <c r="A18" s="1"/>
      <c r="B18" s="15">
        <v>14</v>
      </c>
      <c r="C18" s="31" t="s">
        <v>101</v>
      </c>
      <c r="D18" s="15"/>
      <c r="E18" s="15"/>
      <c r="F18" s="15"/>
      <c r="G18" s="15"/>
      <c r="H18" s="15">
        <v>1650</v>
      </c>
      <c r="I18" s="18">
        <f t="shared" si="0"/>
        <v>1650</v>
      </c>
      <c r="J18" s="15">
        <v>220</v>
      </c>
      <c r="K18" s="14">
        <f t="shared" si="1"/>
        <v>7.5</v>
      </c>
      <c r="L18" s="14">
        <v>0.8</v>
      </c>
      <c r="M18" s="14">
        <v>2.5</v>
      </c>
      <c r="N18" s="14">
        <f>'Dimensionamento de Disjuntores'!O17</f>
        <v>10</v>
      </c>
      <c r="O18" s="14"/>
      <c r="P18" s="14"/>
      <c r="Q18" s="14">
        <f>I18*L18</f>
        <v>1320</v>
      </c>
      <c r="R18" s="84"/>
      <c r="S18" s="1"/>
      <c r="T18" s="1"/>
      <c r="U18" s="1"/>
      <c r="V18" s="1"/>
      <c r="W18" s="1"/>
      <c r="X18" s="1"/>
      <c r="Y18" s="1"/>
      <c r="Z18" s="1"/>
      <c r="AA18" s="1"/>
    </row>
    <row r="19" spans="1:27" ht="19.5" customHeight="1">
      <c r="A19" s="1"/>
      <c r="B19" s="15">
        <v>15</v>
      </c>
      <c r="C19" s="31" t="s">
        <v>102</v>
      </c>
      <c r="D19" s="15"/>
      <c r="E19" s="15"/>
      <c r="F19" s="15"/>
      <c r="G19" s="15"/>
      <c r="H19" s="15">
        <v>400</v>
      </c>
      <c r="I19" s="18">
        <f t="shared" si="0"/>
        <v>400</v>
      </c>
      <c r="J19" s="15">
        <v>127</v>
      </c>
      <c r="K19" s="14">
        <f t="shared" si="1"/>
        <v>3.1496062992125986</v>
      </c>
      <c r="L19" s="14">
        <v>0.8</v>
      </c>
      <c r="M19" s="14">
        <v>2.5</v>
      </c>
      <c r="N19" s="14">
        <f>'Dimensionamento de Disjuntores'!O18</f>
        <v>6</v>
      </c>
      <c r="O19" s="14">
        <f>I19*L19</f>
        <v>320</v>
      </c>
      <c r="P19" s="14"/>
      <c r="Q19" s="14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9.5" customHeight="1">
      <c r="A20" s="1"/>
      <c r="B20" s="15">
        <v>16</v>
      </c>
      <c r="C20" s="31" t="s">
        <v>103</v>
      </c>
      <c r="D20" s="15"/>
      <c r="E20" s="15"/>
      <c r="F20" s="15"/>
      <c r="G20" s="15"/>
      <c r="H20" s="24">
        <v>1760</v>
      </c>
      <c r="I20" s="18">
        <f t="shared" si="0"/>
        <v>1760</v>
      </c>
      <c r="J20" s="15">
        <v>220</v>
      </c>
      <c r="K20" s="14">
        <f t="shared" si="1"/>
        <v>8</v>
      </c>
      <c r="L20" s="14">
        <v>0.92</v>
      </c>
      <c r="M20" s="14">
        <v>2.5</v>
      </c>
      <c r="N20" s="14">
        <f>'Dimensionamento de Disjuntores'!O19</f>
        <v>10</v>
      </c>
      <c r="O20" s="14"/>
      <c r="P20" s="14"/>
      <c r="Q20" s="14">
        <f>I20*L20</f>
        <v>1619.2</v>
      </c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9.5" customHeight="1">
      <c r="A21" s="1"/>
      <c r="B21" s="15">
        <v>17</v>
      </c>
      <c r="C21" s="31" t="s">
        <v>104</v>
      </c>
      <c r="D21" s="15"/>
      <c r="E21" s="15"/>
      <c r="F21" s="15"/>
      <c r="G21" s="15"/>
      <c r="H21" s="24">
        <v>300</v>
      </c>
      <c r="I21" s="18">
        <f t="shared" si="0"/>
        <v>300</v>
      </c>
      <c r="J21" s="15">
        <v>220</v>
      </c>
      <c r="K21" s="14">
        <f t="shared" si="1"/>
        <v>1.3636363636363635</v>
      </c>
      <c r="L21" s="14">
        <v>0.8</v>
      </c>
      <c r="M21" s="14">
        <v>2.5</v>
      </c>
      <c r="N21" s="14">
        <f>'Dimensionamento de Disjuntores'!O20</f>
        <v>10</v>
      </c>
      <c r="O21" s="14"/>
      <c r="P21" s="14">
        <f t="shared" ref="P21:P25" si="5">I21*L21</f>
        <v>240</v>
      </c>
      <c r="Q21" s="14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9.5" customHeight="1">
      <c r="A22" s="1"/>
      <c r="B22" s="15">
        <v>18</v>
      </c>
      <c r="C22" s="31" t="s">
        <v>105</v>
      </c>
      <c r="D22" s="15"/>
      <c r="E22" s="15"/>
      <c r="F22" s="15"/>
      <c r="G22" s="15">
        <v>1</v>
      </c>
      <c r="H22" s="24"/>
      <c r="I22" s="18">
        <v>600</v>
      </c>
      <c r="J22" s="15">
        <v>127</v>
      </c>
      <c r="K22" s="14">
        <f t="shared" si="1"/>
        <v>4.7244094488188972</v>
      </c>
      <c r="L22" s="14">
        <v>0.8</v>
      </c>
      <c r="M22" s="14">
        <v>2.5</v>
      </c>
      <c r="N22" s="14">
        <f>'Dimensionamento de Disjuntores'!O21</f>
        <v>10</v>
      </c>
      <c r="O22" s="14"/>
      <c r="P22" s="14">
        <f t="shared" si="5"/>
        <v>480</v>
      </c>
      <c r="Q22" s="14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9.5" customHeight="1">
      <c r="A23" s="1"/>
      <c r="B23" s="15">
        <v>19</v>
      </c>
      <c r="C23" s="31" t="s">
        <v>105</v>
      </c>
      <c r="D23" s="15"/>
      <c r="E23" s="15"/>
      <c r="F23" s="15"/>
      <c r="G23" s="15">
        <v>1</v>
      </c>
      <c r="H23" s="24"/>
      <c r="I23" s="18">
        <v>600</v>
      </c>
      <c r="J23" s="15">
        <v>127</v>
      </c>
      <c r="K23" s="14">
        <f t="shared" si="1"/>
        <v>4.7244094488188972</v>
      </c>
      <c r="L23" s="14">
        <v>0.8</v>
      </c>
      <c r="M23" s="14">
        <v>2.5</v>
      </c>
      <c r="N23" s="14">
        <f>'Dimensionamento de Disjuntores'!O22</f>
        <v>10</v>
      </c>
      <c r="O23" s="14"/>
      <c r="P23" s="14">
        <f t="shared" si="5"/>
        <v>480</v>
      </c>
      <c r="Q23" s="14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9.5" customHeight="1">
      <c r="A24" s="1"/>
      <c r="B24" s="15">
        <v>20</v>
      </c>
      <c r="C24" s="31" t="s">
        <v>105</v>
      </c>
      <c r="D24" s="15"/>
      <c r="E24" s="15"/>
      <c r="F24" s="15"/>
      <c r="G24" s="15">
        <v>1</v>
      </c>
      <c r="H24" s="24"/>
      <c r="I24" s="18">
        <v>600</v>
      </c>
      <c r="J24" s="15">
        <v>127</v>
      </c>
      <c r="K24" s="14">
        <f t="shared" si="1"/>
        <v>4.7244094488188972</v>
      </c>
      <c r="L24" s="14">
        <v>0.8</v>
      </c>
      <c r="M24" s="14">
        <v>2.5</v>
      </c>
      <c r="N24" s="14">
        <f>'Dimensionamento de Disjuntores'!O23</f>
        <v>10</v>
      </c>
      <c r="O24" s="14"/>
      <c r="P24" s="14">
        <f t="shared" si="5"/>
        <v>480</v>
      </c>
      <c r="Q24" s="14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9.5" customHeight="1">
      <c r="A25" s="1"/>
      <c r="B25" s="32">
        <v>21</v>
      </c>
      <c r="C25" s="33" t="s">
        <v>105</v>
      </c>
      <c r="D25" s="32"/>
      <c r="E25" s="32"/>
      <c r="F25" s="32"/>
      <c r="G25" s="32">
        <v>1</v>
      </c>
      <c r="H25" s="20"/>
      <c r="I25" s="34">
        <v>600</v>
      </c>
      <c r="J25" s="32">
        <v>127</v>
      </c>
      <c r="K25" s="35">
        <f t="shared" si="1"/>
        <v>4.7244094488188972</v>
      </c>
      <c r="L25" s="35">
        <v>0.8</v>
      </c>
      <c r="M25" s="35">
        <v>2.5</v>
      </c>
      <c r="N25" s="14">
        <f>'Dimensionamento de Disjuntores'!O24</f>
        <v>10</v>
      </c>
      <c r="O25" s="14"/>
      <c r="P25" s="35">
        <f t="shared" si="5"/>
        <v>480</v>
      </c>
      <c r="Q25" s="35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9.5" customHeight="1">
      <c r="A26" s="1"/>
      <c r="B26" s="138">
        <v>22</v>
      </c>
      <c r="C26" s="138" t="s">
        <v>106</v>
      </c>
      <c r="D26" s="139"/>
      <c r="E26" s="101"/>
      <c r="F26" s="101"/>
      <c r="G26" s="101"/>
      <c r="H26" s="102"/>
      <c r="I26" s="138">
        <f>SUM(I5:I25)</f>
        <v>38685</v>
      </c>
      <c r="J26" s="138">
        <v>380</v>
      </c>
      <c r="K26" s="140">
        <f t="shared" si="1"/>
        <v>101.80263157894737</v>
      </c>
      <c r="L26" s="140">
        <v>0.8</v>
      </c>
      <c r="M26" s="36" t="s">
        <v>107</v>
      </c>
      <c r="N26" s="133">
        <f>'Dimensionamento de Disjuntores'!O25</f>
        <v>100</v>
      </c>
      <c r="O26" s="133">
        <f t="shared" ref="O26:Q26" si="6">SUM(O5:O25)</f>
        <v>11340</v>
      </c>
      <c r="P26" s="133">
        <f t="shared" si="6"/>
        <v>11160</v>
      </c>
      <c r="Q26" s="133">
        <f t="shared" si="6"/>
        <v>11399.2</v>
      </c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9.5" customHeight="1">
      <c r="A27" s="1"/>
      <c r="B27" s="119"/>
      <c r="C27" s="119"/>
      <c r="D27" s="129"/>
      <c r="E27" s="93"/>
      <c r="F27" s="93"/>
      <c r="G27" s="93"/>
      <c r="H27" s="94"/>
      <c r="I27" s="119"/>
      <c r="J27" s="119"/>
      <c r="K27" s="119"/>
      <c r="L27" s="119"/>
      <c r="M27" s="36" t="s">
        <v>108</v>
      </c>
      <c r="N27" s="119"/>
      <c r="O27" s="119"/>
      <c r="P27" s="119"/>
      <c r="Q27" s="119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9.5" customHeight="1">
      <c r="A28" s="1"/>
      <c r="B28" s="114"/>
      <c r="C28" s="114"/>
      <c r="D28" s="112"/>
      <c r="E28" s="96"/>
      <c r="F28" s="96"/>
      <c r="G28" s="96"/>
      <c r="H28" s="97"/>
      <c r="I28" s="114"/>
      <c r="J28" s="114"/>
      <c r="K28" s="114"/>
      <c r="L28" s="114"/>
      <c r="M28" s="36" t="s">
        <v>109</v>
      </c>
      <c r="N28" s="114"/>
      <c r="O28" s="114"/>
      <c r="P28" s="114"/>
      <c r="Q28" s="114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/>
    <row r="230" spans="1:27" ht="15.75" customHeight="1"/>
    <row r="231" spans="1:27" ht="15.75" customHeight="1"/>
    <row r="232" spans="1:27" ht="15.75" customHeight="1"/>
    <row r="233" spans="1:27" ht="15.75" customHeight="1"/>
    <row r="234" spans="1:27" ht="15.75" customHeight="1"/>
    <row r="235" spans="1:27" ht="15.75" customHeight="1"/>
    <row r="236" spans="1:27" ht="15.75" customHeight="1"/>
    <row r="237" spans="1:27" ht="15.75" customHeight="1"/>
    <row r="238" spans="1:27" ht="15.75" customHeight="1"/>
    <row r="239" spans="1:27" ht="15.75" customHeight="1"/>
    <row r="240" spans="1:2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N26:N28"/>
    <mergeCell ref="O26:O28"/>
    <mergeCell ref="P26:P28"/>
    <mergeCell ref="B3:B4"/>
    <mergeCell ref="C3:C4"/>
    <mergeCell ref="D3:E3"/>
    <mergeCell ref="F3:G3"/>
    <mergeCell ref="O3:Q3"/>
    <mergeCell ref="B26:B28"/>
    <mergeCell ref="C26:C28"/>
    <mergeCell ref="Q26:Q28"/>
    <mergeCell ref="D26:H28"/>
    <mergeCell ref="I26:I28"/>
    <mergeCell ref="J26:J28"/>
    <mergeCell ref="K26:K28"/>
    <mergeCell ref="L26:L28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5.7109375" customWidth="1"/>
    <col min="3" max="3" width="70.7109375" customWidth="1"/>
    <col min="4" max="4" width="30.7109375" customWidth="1"/>
    <col min="5" max="6" width="9.140625" customWidth="1"/>
    <col min="7" max="24" width="8.7109375" customWidth="1"/>
  </cols>
  <sheetData>
    <row r="1" spans="1:24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75" customHeight="1">
      <c r="A4" s="1"/>
      <c r="B4" s="134" t="s">
        <v>66</v>
      </c>
      <c r="C4" s="134" t="s">
        <v>67</v>
      </c>
      <c r="D4" s="141" t="s">
        <v>110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.75" customHeight="1">
      <c r="A5" s="1"/>
      <c r="B5" s="114"/>
      <c r="C5" s="114"/>
      <c r="D5" s="11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.75" customHeight="1">
      <c r="A6" s="1"/>
      <c r="B6" s="15">
        <v>1</v>
      </c>
      <c r="C6" s="15" t="s">
        <v>88</v>
      </c>
      <c r="D6" s="15">
        <v>1.5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.75" customHeight="1">
      <c r="A7" s="1"/>
      <c r="B7" s="15">
        <v>2</v>
      </c>
      <c r="C7" s="15" t="s">
        <v>89</v>
      </c>
      <c r="D7" s="15">
        <v>1.5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.75" customHeight="1">
      <c r="A8" s="1"/>
      <c r="B8" s="15">
        <v>3</v>
      </c>
      <c r="C8" s="15" t="s">
        <v>111</v>
      </c>
      <c r="D8" s="15">
        <v>2.5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.75" customHeight="1">
      <c r="A9" s="1"/>
      <c r="B9" s="15">
        <v>4</v>
      </c>
      <c r="C9" s="15" t="s">
        <v>112</v>
      </c>
      <c r="D9" s="15">
        <v>2.5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75" customHeight="1">
      <c r="A10" s="1"/>
      <c r="B10" s="15">
        <v>5</v>
      </c>
      <c r="C10" s="15" t="s">
        <v>113</v>
      </c>
      <c r="D10" s="15">
        <v>2.5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customHeight="1">
      <c r="A11" s="1"/>
      <c r="B11" s="15">
        <v>6</v>
      </c>
      <c r="C11" s="15" t="s">
        <v>114</v>
      </c>
      <c r="D11" s="15">
        <v>2.5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customHeight="1">
      <c r="A12" s="1"/>
      <c r="B12" s="15">
        <v>7</v>
      </c>
      <c r="C12" s="15" t="s">
        <v>115</v>
      </c>
      <c r="D12" s="15">
        <v>2.5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customHeight="1">
      <c r="A13" s="1"/>
      <c r="B13" s="15">
        <v>8</v>
      </c>
      <c r="C13" s="15" t="s">
        <v>116</v>
      </c>
      <c r="D13" s="15">
        <v>2.5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customHeight="1">
      <c r="A14" s="1"/>
      <c r="B14" s="15">
        <v>9</v>
      </c>
      <c r="C14" s="15" t="s">
        <v>117</v>
      </c>
      <c r="D14" s="15">
        <v>2.5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customHeight="1">
      <c r="A15" s="1"/>
      <c r="B15" s="15">
        <v>10</v>
      </c>
      <c r="C15" s="15" t="s">
        <v>118</v>
      </c>
      <c r="D15" s="15">
        <v>2.5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customHeight="1">
      <c r="A16" s="1"/>
      <c r="B16" s="15">
        <v>11</v>
      </c>
      <c r="C16" s="15" t="s">
        <v>119</v>
      </c>
      <c r="D16" s="15">
        <v>2.5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75" customHeight="1">
      <c r="A17" s="1"/>
      <c r="B17" s="15">
        <v>12</v>
      </c>
      <c r="C17" s="15" t="s">
        <v>120</v>
      </c>
      <c r="D17" s="15">
        <v>2.5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.75" customHeight="1">
      <c r="A18" s="1"/>
      <c r="B18" s="15">
        <v>13</v>
      </c>
      <c r="C18" s="15" t="s">
        <v>121</v>
      </c>
      <c r="D18" s="15">
        <v>2.5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.75" customHeight="1">
      <c r="A19" s="1"/>
      <c r="B19" s="15">
        <v>14</v>
      </c>
      <c r="C19" s="15" t="s">
        <v>122</v>
      </c>
      <c r="D19" s="15">
        <v>2.5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.75" customHeight="1">
      <c r="A20" s="1"/>
      <c r="B20" s="15">
        <v>15</v>
      </c>
      <c r="C20" s="15" t="s">
        <v>123</v>
      </c>
      <c r="D20" s="15">
        <v>2.5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customHeight="1">
      <c r="A21" s="1"/>
      <c r="B21" s="15">
        <v>16</v>
      </c>
      <c r="C21" s="15" t="s">
        <v>124</v>
      </c>
      <c r="D21" s="15">
        <v>2.5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customHeight="1">
      <c r="A22" s="1"/>
      <c r="B22" s="15">
        <v>17</v>
      </c>
      <c r="C22" s="15" t="s">
        <v>125</v>
      </c>
      <c r="D22" s="15">
        <v>2.5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customHeight="1">
      <c r="A23" s="1"/>
      <c r="B23" s="15">
        <v>18</v>
      </c>
      <c r="C23" s="15" t="s">
        <v>105</v>
      </c>
      <c r="D23" s="15">
        <v>2.5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customHeight="1">
      <c r="A24" s="1"/>
      <c r="B24" s="15">
        <v>19</v>
      </c>
      <c r="C24" s="15" t="s">
        <v>105</v>
      </c>
      <c r="D24" s="15">
        <v>2.5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customHeight="1">
      <c r="A25" s="1"/>
      <c r="B25" s="15">
        <v>20</v>
      </c>
      <c r="C25" s="15" t="s">
        <v>105</v>
      </c>
      <c r="D25" s="15">
        <v>2.5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customHeight="1">
      <c r="A26" s="1"/>
      <c r="B26" s="15">
        <v>21</v>
      </c>
      <c r="C26" s="15" t="s">
        <v>105</v>
      </c>
      <c r="D26" s="15">
        <v>2.5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/>
    <row r="228" spans="1:24" ht="15.75" customHeight="1"/>
    <row r="229" spans="1:24" ht="15.75" customHeight="1"/>
    <row r="230" spans="1:24" ht="15.75" customHeight="1"/>
    <row r="231" spans="1:24" ht="15.75" customHeight="1"/>
    <row r="232" spans="1:24" ht="15.75" customHeight="1"/>
    <row r="233" spans="1:24" ht="15.75" customHeight="1"/>
    <row r="234" spans="1:24" ht="15.75" customHeight="1"/>
    <row r="235" spans="1:24" ht="15.75" customHeight="1"/>
    <row r="236" spans="1:24" ht="15.75" customHeight="1"/>
    <row r="237" spans="1:24" ht="15.75" customHeight="1"/>
    <row r="238" spans="1:24" ht="15.75" customHeight="1"/>
    <row r="239" spans="1:24" ht="15.75" customHeight="1"/>
    <row r="240" spans="1:2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4:B5"/>
    <mergeCell ref="C4:C5"/>
    <mergeCell ref="D4:D5"/>
  </mergeCells>
  <pageMargins left="0.511811024" right="0.511811024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5.7109375" customWidth="1"/>
    <col min="3" max="3" width="65.7109375" customWidth="1"/>
    <col min="4" max="5" width="10.7109375" customWidth="1"/>
    <col min="6" max="14" width="15.7109375" customWidth="1"/>
    <col min="15" max="15" width="30.7109375" customWidth="1"/>
    <col min="16" max="16" width="26.28515625" customWidth="1"/>
    <col min="17" max="17" width="21.42578125" customWidth="1"/>
    <col min="18" max="26" width="8.7109375" customWidth="1"/>
  </cols>
  <sheetData>
    <row r="1" spans="1:26" ht="15.75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.75" customHeight="1">
      <c r="A2" s="37"/>
      <c r="B2" s="134" t="s">
        <v>66</v>
      </c>
      <c r="C2" s="134" t="s">
        <v>67</v>
      </c>
      <c r="D2" s="147" t="s">
        <v>68</v>
      </c>
      <c r="E2" s="102"/>
      <c r="F2" s="147" t="s">
        <v>69</v>
      </c>
      <c r="G2" s="102"/>
      <c r="H2" s="134" t="s">
        <v>31</v>
      </c>
      <c r="I2" s="134" t="s">
        <v>70</v>
      </c>
      <c r="J2" s="134" t="s">
        <v>71</v>
      </c>
      <c r="K2" s="141" t="s">
        <v>126</v>
      </c>
      <c r="L2" s="141" t="s">
        <v>127</v>
      </c>
      <c r="M2" s="141" t="s">
        <v>128</v>
      </c>
      <c r="N2" s="141" t="s">
        <v>129</v>
      </c>
      <c r="O2" s="141" t="s">
        <v>130</v>
      </c>
      <c r="P2" s="141" t="s">
        <v>131</v>
      </c>
      <c r="Q2" s="141" t="s">
        <v>132</v>
      </c>
      <c r="R2" s="37"/>
      <c r="S2" s="37"/>
      <c r="T2" s="37"/>
      <c r="U2" s="37"/>
      <c r="V2" s="37"/>
      <c r="W2" s="37"/>
      <c r="X2" s="37"/>
      <c r="Y2" s="37"/>
      <c r="Z2" s="37"/>
    </row>
    <row r="3" spans="1:26" ht="15.75" customHeight="1">
      <c r="A3" s="37"/>
      <c r="B3" s="119"/>
      <c r="C3" s="119"/>
      <c r="D3" s="129"/>
      <c r="E3" s="94"/>
      <c r="F3" s="129"/>
      <c r="G3" s="94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37"/>
      <c r="S3" s="37"/>
      <c r="T3" s="37"/>
      <c r="U3" s="37"/>
      <c r="V3" s="37"/>
      <c r="W3" s="37"/>
      <c r="X3" s="37"/>
      <c r="Y3" s="37"/>
      <c r="Z3" s="37"/>
    </row>
    <row r="4" spans="1:26" ht="31.5" customHeight="1">
      <c r="A4" s="37"/>
      <c r="B4" s="119"/>
      <c r="C4" s="119"/>
      <c r="D4" s="112"/>
      <c r="E4" s="97"/>
      <c r="F4" s="112"/>
      <c r="G4" s="97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37"/>
      <c r="S4" s="37"/>
      <c r="T4" s="37"/>
      <c r="U4" s="37"/>
      <c r="V4" s="37"/>
      <c r="W4" s="37"/>
      <c r="X4" s="37"/>
      <c r="Y4" s="37"/>
      <c r="Z4" s="37"/>
    </row>
    <row r="5" spans="1:26" ht="15.75" customHeight="1">
      <c r="A5" s="37"/>
      <c r="B5" s="114"/>
      <c r="C5" s="114"/>
      <c r="D5" s="27" t="s">
        <v>77</v>
      </c>
      <c r="E5" s="27" t="s">
        <v>78</v>
      </c>
      <c r="F5" s="27" t="s">
        <v>77</v>
      </c>
      <c r="G5" s="27" t="s">
        <v>79</v>
      </c>
      <c r="H5" s="27" t="s">
        <v>80</v>
      </c>
      <c r="I5" s="27" t="s">
        <v>80</v>
      </c>
      <c r="J5" s="27" t="s">
        <v>81</v>
      </c>
      <c r="K5" s="27" t="s">
        <v>82</v>
      </c>
      <c r="L5" s="27" t="s">
        <v>83</v>
      </c>
      <c r="M5" s="27" t="s">
        <v>83</v>
      </c>
      <c r="N5" s="27" t="s">
        <v>83</v>
      </c>
      <c r="O5" s="27" t="s">
        <v>82</v>
      </c>
      <c r="P5" s="27" t="s">
        <v>82</v>
      </c>
      <c r="Q5" s="27" t="s">
        <v>133</v>
      </c>
      <c r="R5" s="37"/>
      <c r="S5" s="37"/>
      <c r="T5" s="37"/>
      <c r="U5" s="37"/>
      <c r="V5" s="37"/>
      <c r="W5" s="37"/>
      <c r="X5" s="37"/>
      <c r="Y5" s="37"/>
      <c r="Z5" s="37"/>
    </row>
    <row r="6" spans="1:26" ht="15.75" customHeight="1">
      <c r="A6" s="37"/>
      <c r="B6" s="15">
        <v>1</v>
      </c>
      <c r="C6" s="15" t="s">
        <v>88</v>
      </c>
      <c r="D6" s="15">
        <v>8</v>
      </c>
      <c r="E6" s="15">
        <v>2</v>
      </c>
      <c r="F6" s="15"/>
      <c r="G6" s="15"/>
      <c r="H6" s="15"/>
      <c r="I6" s="15">
        <f t="shared" ref="I6:I22" si="0">(D6*100+E6*200)+(F6*100+G6*600)+H6</f>
        <v>1200</v>
      </c>
      <c r="J6" s="15">
        <v>127</v>
      </c>
      <c r="K6" s="14">
        <f t="shared" ref="K6:K27" si="1">I6/J6</f>
        <v>9.4488188976377945</v>
      </c>
      <c r="L6" s="14">
        <v>0.6</v>
      </c>
      <c r="M6" s="14">
        <v>1</v>
      </c>
      <c r="N6" s="14">
        <v>1</v>
      </c>
      <c r="O6" s="14">
        <f t="shared" ref="O6:O27" si="2">K6/L6*M6*N6</f>
        <v>15.748031496062991</v>
      </c>
      <c r="P6" s="14">
        <v>21</v>
      </c>
      <c r="Q6" s="14">
        <v>2.5</v>
      </c>
      <c r="R6" s="37"/>
      <c r="S6" s="37"/>
      <c r="T6" s="37"/>
      <c r="U6" s="37"/>
      <c r="V6" s="37"/>
      <c r="W6" s="37"/>
      <c r="X6" s="37"/>
      <c r="Y6" s="37"/>
      <c r="Z6" s="37"/>
    </row>
    <row r="7" spans="1:26" ht="15.75" customHeight="1">
      <c r="A7" s="37"/>
      <c r="B7" s="15">
        <v>2</v>
      </c>
      <c r="C7" s="15" t="s">
        <v>89</v>
      </c>
      <c r="D7" s="15">
        <v>13</v>
      </c>
      <c r="E7" s="15">
        <v>2</v>
      </c>
      <c r="F7" s="15"/>
      <c r="G7" s="15"/>
      <c r="H7" s="15"/>
      <c r="I7" s="15">
        <f t="shared" si="0"/>
        <v>1700</v>
      </c>
      <c r="J7" s="15">
        <v>127</v>
      </c>
      <c r="K7" s="14">
        <f t="shared" si="1"/>
        <v>13.385826771653543</v>
      </c>
      <c r="L7" s="14">
        <v>0.6</v>
      </c>
      <c r="M7" s="14">
        <v>1</v>
      </c>
      <c r="N7" s="14">
        <v>1</v>
      </c>
      <c r="O7" s="14">
        <f t="shared" si="2"/>
        <v>22.309711286089239</v>
      </c>
      <c r="P7" s="14">
        <v>28</v>
      </c>
      <c r="Q7" s="14">
        <v>4</v>
      </c>
      <c r="R7" s="37"/>
      <c r="S7" s="37"/>
      <c r="T7" s="37"/>
      <c r="U7" s="37"/>
      <c r="V7" s="37"/>
      <c r="W7" s="37"/>
      <c r="X7" s="37"/>
      <c r="Y7" s="37"/>
      <c r="Z7" s="37"/>
    </row>
    <row r="8" spans="1:26" ht="15.75" customHeight="1">
      <c r="A8" s="37"/>
      <c r="B8" s="15">
        <v>3</v>
      </c>
      <c r="C8" s="15" t="s">
        <v>90</v>
      </c>
      <c r="D8" s="15"/>
      <c r="E8" s="15"/>
      <c r="F8" s="15">
        <v>3</v>
      </c>
      <c r="G8" s="15">
        <v>3</v>
      </c>
      <c r="H8" s="15"/>
      <c r="I8" s="15">
        <f t="shared" si="0"/>
        <v>2100</v>
      </c>
      <c r="J8" s="15">
        <v>127</v>
      </c>
      <c r="K8" s="14">
        <f t="shared" si="1"/>
        <v>16.535433070866141</v>
      </c>
      <c r="L8" s="14">
        <v>0.6</v>
      </c>
      <c r="M8" s="14">
        <v>1</v>
      </c>
      <c r="N8" s="14">
        <v>1</v>
      </c>
      <c r="O8" s="14">
        <f t="shared" si="2"/>
        <v>27.559055118110237</v>
      </c>
      <c r="P8" s="14">
        <v>28</v>
      </c>
      <c r="Q8" s="14">
        <v>4</v>
      </c>
      <c r="R8" s="37"/>
      <c r="S8" s="37"/>
      <c r="T8" s="37"/>
      <c r="U8" s="37"/>
      <c r="V8" s="37"/>
      <c r="W8" s="37"/>
      <c r="X8" s="37"/>
      <c r="Y8" s="37"/>
      <c r="Z8" s="37"/>
    </row>
    <row r="9" spans="1:26" ht="15.75" customHeight="1">
      <c r="A9" s="37"/>
      <c r="B9" s="15">
        <v>4</v>
      </c>
      <c r="C9" s="15" t="s">
        <v>91</v>
      </c>
      <c r="D9" s="15"/>
      <c r="E9" s="15"/>
      <c r="F9" s="15">
        <v>1</v>
      </c>
      <c r="G9" s="15">
        <v>3</v>
      </c>
      <c r="H9" s="15"/>
      <c r="I9" s="15">
        <f t="shared" si="0"/>
        <v>1900</v>
      </c>
      <c r="J9" s="15">
        <v>127</v>
      </c>
      <c r="K9" s="14">
        <f t="shared" si="1"/>
        <v>14.960629921259843</v>
      </c>
      <c r="L9" s="14">
        <v>0.6</v>
      </c>
      <c r="M9" s="14">
        <v>1</v>
      </c>
      <c r="N9" s="14">
        <v>1</v>
      </c>
      <c r="O9" s="14">
        <f t="shared" si="2"/>
        <v>24.934383202099738</v>
      </c>
      <c r="P9" s="14">
        <v>28</v>
      </c>
      <c r="Q9" s="14">
        <v>4</v>
      </c>
      <c r="R9" s="37"/>
      <c r="S9" s="37"/>
      <c r="T9" s="37"/>
      <c r="U9" s="37"/>
      <c r="V9" s="37"/>
      <c r="W9" s="37"/>
      <c r="X9" s="37"/>
      <c r="Y9" s="37"/>
      <c r="Z9" s="37"/>
    </row>
    <row r="10" spans="1:26" ht="15.75" customHeight="1">
      <c r="A10" s="37"/>
      <c r="B10" s="15">
        <v>5</v>
      </c>
      <c r="C10" s="15" t="s">
        <v>92</v>
      </c>
      <c r="D10" s="15"/>
      <c r="E10" s="15"/>
      <c r="F10" s="15">
        <v>1</v>
      </c>
      <c r="G10" s="15">
        <v>3</v>
      </c>
      <c r="H10" s="15"/>
      <c r="I10" s="15">
        <f t="shared" si="0"/>
        <v>1900</v>
      </c>
      <c r="J10" s="15">
        <v>127</v>
      </c>
      <c r="K10" s="14">
        <f t="shared" si="1"/>
        <v>14.960629921259843</v>
      </c>
      <c r="L10" s="14">
        <v>0.6</v>
      </c>
      <c r="M10" s="14">
        <v>1</v>
      </c>
      <c r="N10" s="14">
        <v>1</v>
      </c>
      <c r="O10" s="14">
        <f t="shared" si="2"/>
        <v>24.934383202099738</v>
      </c>
      <c r="P10" s="14">
        <v>28</v>
      </c>
      <c r="Q10" s="14">
        <v>4</v>
      </c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5.75" customHeight="1">
      <c r="A11" s="37"/>
      <c r="B11" s="15">
        <v>6</v>
      </c>
      <c r="C11" s="15" t="s">
        <v>93</v>
      </c>
      <c r="D11" s="15"/>
      <c r="E11" s="15"/>
      <c r="F11" s="15">
        <v>1</v>
      </c>
      <c r="G11" s="15">
        <v>4</v>
      </c>
      <c r="H11" s="15"/>
      <c r="I11" s="15">
        <f t="shared" si="0"/>
        <v>2500</v>
      </c>
      <c r="J11" s="15">
        <v>127</v>
      </c>
      <c r="K11" s="14">
        <f t="shared" si="1"/>
        <v>19.685039370078741</v>
      </c>
      <c r="L11" s="14">
        <v>0.6</v>
      </c>
      <c r="M11" s="14">
        <v>1</v>
      </c>
      <c r="N11" s="14">
        <v>1</v>
      </c>
      <c r="O11" s="14">
        <f t="shared" si="2"/>
        <v>32.808398950131235</v>
      </c>
      <c r="P11" s="14">
        <v>36</v>
      </c>
      <c r="Q11" s="14">
        <v>6</v>
      </c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5.75" customHeight="1">
      <c r="A12" s="37"/>
      <c r="B12" s="15">
        <v>7</v>
      </c>
      <c r="C12" s="15" t="s">
        <v>94</v>
      </c>
      <c r="D12" s="15"/>
      <c r="E12" s="15"/>
      <c r="F12" s="15">
        <v>2</v>
      </c>
      <c r="G12" s="15">
        <v>3</v>
      </c>
      <c r="H12" s="15"/>
      <c r="I12" s="15">
        <f t="shared" si="0"/>
        <v>2000</v>
      </c>
      <c r="J12" s="15">
        <v>127</v>
      </c>
      <c r="K12" s="14">
        <f t="shared" si="1"/>
        <v>15.748031496062993</v>
      </c>
      <c r="L12" s="14">
        <v>0.65</v>
      </c>
      <c r="M12" s="14">
        <v>1</v>
      </c>
      <c r="N12" s="14">
        <v>1</v>
      </c>
      <c r="O12" s="14">
        <f t="shared" si="2"/>
        <v>24.227740763173834</v>
      </c>
      <c r="P12" s="14">
        <v>28</v>
      </c>
      <c r="Q12" s="14">
        <v>4</v>
      </c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5.75" customHeight="1">
      <c r="A13" s="37"/>
      <c r="B13" s="15">
        <v>8</v>
      </c>
      <c r="C13" s="15" t="s">
        <v>95</v>
      </c>
      <c r="D13" s="15"/>
      <c r="E13" s="15"/>
      <c r="F13" s="15">
        <v>2</v>
      </c>
      <c r="G13" s="15">
        <v>3</v>
      </c>
      <c r="H13" s="15"/>
      <c r="I13" s="15">
        <f t="shared" si="0"/>
        <v>2000</v>
      </c>
      <c r="J13" s="15">
        <v>127</v>
      </c>
      <c r="K13" s="14">
        <f t="shared" si="1"/>
        <v>15.748031496062993</v>
      </c>
      <c r="L13" s="14">
        <v>0.6</v>
      </c>
      <c r="M13" s="14">
        <v>1</v>
      </c>
      <c r="N13" s="14">
        <v>1</v>
      </c>
      <c r="O13" s="14">
        <f t="shared" si="2"/>
        <v>26.246719160104988</v>
      </c>
      <c r="P13" s="14">
        <v>28</v>
      </c>
      <c r="Q13" s="14">
        <v>4</v>
      </c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5.75" customHeight="1">
      <c r="A14" s="37"/>
      <c r="B14" s="15">
        <v>9</v>
      </c>
      <c r="C14" s="15" t="s">
        <v>96</v>
      </c>
      <c r="D14" s="15"/>
      <c r="E14" s="15"/>
      <c r="F14" s="15"/>
      <c r="G14" s="15">
        <v>3</v>
      </c>
      <c r="H14" s="15"/>
      <c r="I14" s="15">
        <f t="shared" si="0"/>
        <v>1800</v>
      </c>
      <c r="J14" s="15">
        <v>127</v>
      </c>
      <c r="K14" s="14">
        <f t="shared" si="1"/>
        <v>14.173228346456693</v>
      </c>
      <c r="L14" s="14">
        <v>0.65</v>
      </c>
      <c r="M14" s="14">
        <v>1</v>
      </c>
      <c r="N14" s="14">
        <v>1</v>
      </c>
      <c r="O14" s="14">
        <f t="shared" si="2"/>
        <v>21.804966686856449</v>
      </c>
      <c r="P14" s="14">
        <v>28</v>
      </c>
      <c r="Q14" s="14">
        <v>4</v>
      </c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5.75" customHeight="1">
      <c r="A15" s="37"/>
      <c r="B15" s="15">
        <v>10</v>
      </c>
      <c r="C15" s="15" t="s">
        <v>97</v>
      </c>
      <c r="D15" s="15"/>
      <c r="E15" s="15"/>
      <c r="F15" s="15"/>
      <c r="G15" s="15"/>
      <c r="H15" s="15">
        <v>5400</v>
      </c>
      <c r="I15" s="15">
        <f t="shared" si="0"/>
        <v>5400</v>
      </c>
      <c r="J15" s="15">
        <v>220</v>
      </c>
      <c r="K15" s="14">
        <f t="shared" si="1"/>
        <v>24.545454545454547</v>
      </c>
      <c r="L15" s="14">
        <v>0.6</v>
      </c>
      <c r="M15" s="14">
        <v>1</v>
      </c>
      <c r="N15" s="14">
        <v>1</v>
      </c>
      <c r="O15" s="14">
        <f t="shared" si="2"/>
        <v>40.909090909090914</v>
      </c>
      <c r="P15" s="14">
        <v>50</v>
      </c>
      <c r="Q15" s="14">
        <v>10</v>
      </c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5.75" customHeight="1">
      <c r="A16" s="37"/>
      <c r="B16" s="15">
        <v>11</v>
      </c>
      <c r="C16" s="15" t="s">
        <v>98</v>
      </c>
      <c r="D16" s="15"/>
      <c r="E16" s="15"/>
      <c r="F16" s="15"/>
      <c r="G16" s="15"/>
      <c r="H16" s="15">
        <v>5400</v>
      </c>
      <c r="I16" s="15">
        <f t="shared" si="0"/>
        <v>5400</v>
      </c>
      <c r="J16" s="15">
        <v>220</v>
      </c>
      <c r="K16" s="14">
        <f t="shared" si="1"/>
        <v>24.545454545454547</v>
      </c>
      <c r="L16" s="14">
        <v>0.6</v>
      </c>
      <c r="M16" s="14">
        <v>1</v>
      </c>
      <c r="N16" s="14">
        <v>1</v>
      </c>
      <c r="O16" s="14">
        <f t="shared" si="2"/>
        <v>40.909090909090914</v>
      </c>
      <c r="P16" s="14">
        <v>50</v>
      </c>
      <c r="Q16" s="14">
        <v>10</v>
      </c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5.75" customHeight="1">
      <c r="A17" s="37"/>
      <c r="B17" s="15">
        <v>12</v>
      </c>
      <c r="C17" s="15" t="s">
        <v>99</v>
      </c>
      <c r="D17" s="15"/>
      <c r="E17" s="15"/>
      <c r="F17" s="15"/>
      <c r="G17" s="15"/>
      <c r="H17" s="15">
        <v>2625</v>
      </c>
      <c r="I17" s="15">
        <f t="shared" si="0"/>
        <v>2625</v>
      </c>
      <c r="J17" s="15">
        <v>220</v>
      </c>
      <c r="K17" s="14">
        <f t="shared" si="1"/>
        <v>11.931818181818182</v>
      </c>
      <c r="L17" s="14">
        <v>0.6</v>
      </c>
      <c r="M17" s="14">
        <v>1</v>
      </c>
      <c r="N17" s="14">
        <v>1</v>
      </c>
      <c r="O17" s="14">
        <f t="shared" si="2"/>
        <v>19.886363636363637</v>
      </c>
      <c r="P17" s="14">
        <v>21</v>
      </c>
      <c r="Q17" s="14">
        <v>2.5</v>
      </c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5.75" customHeight="1">
      <c r="A18" s="37"/>
      <c r="B18" s="15">
        <v>13</v>
      </c>
      <c r="C18" s="15" t="s">
        <v>100</v>
      </c>
      <c r="D18" s="15"/>
      <c r="E18" s="15"/>
      <c r="F18" s="15"/>
      <c r="G18" s="15"/>
      <c r="H18" s="15">
        <v>1650</v>
      </c>
      <c r="I18" s="15">
        <f t="shared" si="0"/>
        <v>1650</v>
      </c>
      <c r="J18" s="15">
        <v>220</v>
      </c>
      <c r="K18" s="14">
        <f t="shared" si="1"/>
        <v>7.5</v>
      </c>
      <c r="L18" s="14">
        <v>0.6</v>
      </c>
      <c r="M18" s="14">
        <v>1</v>
      </c>
      <c r="N18" s="14">
        <v>1</v>
      </c>
      <c r="O18" s="14">
        <f t="shared" si="2"/>
        <v>12.5</v>
      </c>
      <c r="P18" s="14">
        <v>15.5</v>
      </c>
      <c r="Q18" s="14">
        <v>1.5</v>
      </c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5.75" customHeight="1">
      <c r="A19" s="37"/>
      <c r="B19" s="15">
        <v>14</v>
      </c>
      <c r="C19" s="15" t="s">
        <v>101</v>
      </c>
      <c r="D19" s="15"/>
      <c r="E19" s="15"/>
      <c r="F19" s="15"/>
      <c r="G19" s="15"/>
      <c r="H19" s="15">
        <v>1650</v>
      </c>
      <c r="I19" s="15">
        <f t="shared" si="0"/>
        <v>1650</v>
      </c>
      <c r="J19" s="15">
        <v>220</v>
      </c>
      <c r="K19" s="14">
        <f t="shared" si="1"/>
        <v>7.5</v>
      </c>
      <c r="L19" s="14">
        <v>0.65</v>
      </c>
      <c r="M19" s="14">
        <v>1</v>
      </c>
      <c r="N19" s="14">
        <v>1</v>
      </c>
      <c r="O19" s="14">
        <f t="shared" si="2"/>
        <v>11.538461538461538</v>
      </c>
      <c r="P19" s="14">
        <v>12</v>
      </c>
      <c r="Q19" s="14">
        <v>1</v>
      </c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5.75" customHeight="1">
      <c r="A20" s="37"/>
      <c r="B20" s="15">
        <v>15</v>
      </c>
      <c r="C20" s="15" t="s">
        <v>102</v>
      </c>
      <c r="D20" s="15"/>
      <c r="E20" s="15"/>
      <c r="F20" s="15"/>
      <c r="G20" s="15"/>
      <c r="H20" s="15">
        <v>400</v>
      </c>
      <c r="I20" s="15">
        <f t="shared" si="0"/>
        <v>400</v>
      </c>
      <c r="J20" s="15">
        <v>127</v>
      </c>
      <c r="K20" s="14">
        <f t="shared" si="1"/>
        <v>3.1496062992125986</v>
      </c>
      <c r="L20" s="14">
        <v>0.6</v>
      </c>
      <c r="M20" s="14">
        <v>1</v>
      </c>
      <c r="N20" s="14">
        <v>1</v>
      </c>
      <c r="O20" s="14">
        <f t="shared" si="2"/>
        <v>5.2493438320209975</v>
      </c>
      <c r="P20" s="14">
        <v>8</v>
      </c>
      <c r="Q20" s="14">
        <v>0.5</v>
      </c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.75" customHeight="1">
      <c r="A21" s="37"/>
      <c r="B21" s="15">
        <v>16</v>
      </c>
      <c r="C21" s="15" t="s">
        <v>103</v>
      </c>
      <c r="D21" s="15"/>
      <c r="E21" s="15"/>
      <c r="F21" s="15"/>
      <c r="G21" s="15"/>
      <c r="H21" s="24">
        <v>1760</v>
      </c>
      <c r="I21" s="15">
        <f t="shared" si="0"/>
        <v>1760</v>
      </c>
      <c r="J21" s="15">
        <v>220</v>
      </c>
      <c r="K21" s="14">
        <f t="shared" si="1"/>
        <v>8</v>
      </c>
      <c r="L21" s="14">
        <v>0.6</v>
      </c>
      <c r="M21" s="14">
        <v>1</v>
      </c>
      <c r="N21" s="14">
        <v>1</v>
      </c>
      <c r="O21" s="14">
        <f t="shared" si="2"/>
        <v>13.333333333333334</v>
      </c>
      <c r="P21" s="14">
        <v>15.5</v>
      </c>
      <c r="Q21" s="14">
        <v>1.5</v>
      </c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5.75" customHeight="1">
      <c r="A22" s="37"/>
      <c r="B22" s="15">
        <v>17</v>
      </c>
      <c r="C22" s="15" t="s">
        <v>104</v>
      </c>
      <c r="D22" s="15"/>
      <c r="E22" s="15"/>
      <c r="F22" s="15"/>
      <c r="G22" s="15"/>
      <c r="H22" s="24">
        <v>300</v>
      </c>
      <c r="I22" s="15">
        <f t="shared" si="0"/>
        <v>300</v>
      </c>
      <c r="J22" s="15">
        <v>220</v>
      </c>
      <c r="K22" s="14">
        <f t="shared" si="1"/>
        <v>1.3636363636363635</v>
      </c>
      <c r="L22" s="14">
        <v>0.65</v>
      </c>
      <c r="M22" s="14">
        <v>1</v>
      </c>
      <c r="N22" s="14">
        <v>1</v>
      </c>
      <c r="O22" s="14">
        <f t="shared" si="2"/>
        <v>2.0979020979020975</v>
      </c>
      <c r="P22" s="14">
        <v>8</v>
      </c>
      <c r="Q22" s="14">
        <v>0.5</v>
      </c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.75" customHeight="1">
      <c r="A23" s="37"/>
      <c r="B23" s="15">
        <v>18</v>
      </c>
      <c r="C23" s="15" t="s">
        <v>105</v>
      </c>
      <c r="D23" s="15"/>
      <c r="E23" s="15"/>
      <c r="F23" s="15"/>
      <c r="G23" s="15">
        <v>1</v>
      </c>
      <c r="H23" s="24"/>
      <c r="I23" s="15">
        <v>600</v>
      </c>
      <c r="J23" s="15">
        <v>127</v>
      </c>
      <c r="K23" s="14">
        <f t="shared" si="1"/>
        <v>4.7244094488188972</v>
      </c>
      <c r="L23" s="14">
        <v>0.56999999999999995</v>
      </c>
      <c r="M23" s="14">
        <v>1</v>
      </c>
      <c r="N23" s="14">
        <v>1</v>
      </c>
      <c r="O23" s="14">
        <f t="shared" si="2"/>
        <v>8.2884376295068378</v>
      </c>
      <c r="P23" s="14">
        <v>10</v>
      </c>
      <c r="Q23" s="14">
        <v>0.75</v>
      </c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.75" customHeight="1">
      <c r="A24" s="37"/>
      <c r="B24" s="15">
        <v>19</v>
      </c>
      <c r="C24" s="15" t="s">
        <v>105</v>
      </c>
      <c r="D24" s="15"/>
      <c r="E24" s="15"/>
      <c r="F24" s="15"/>
      <c r="G24" s="15">
        <v>1</v>
      </c>
      <c r="H24" s="24"/>
      <c r="I24" s="15">
        <v>600</v>
      </c>
      <c r="J24" s="15">
        <v>127</v>
      </c>
      <c r="K24" s="14">
        <f t="shared" si="1"/>
        <v>4.7244094488188972</v>
      </c>
      <c r="L24" s="14">
        <v>0.56999999999999995</v>
      </c>
      <c r="M24" s="14">
        <v>1</v>
      </c>
      <c r="N24" s="14">
        <v>1</v>
      </c>
      <c r="O24" s="14">
        <f t="shared" si="2"/>
        <v>8.2884376295068378</v>
      </c>
      <c r="P24" s="14">
        <v>10</v>
      </c>
      <c r="Q24" s="14">
        <v>0.75</v>
      </c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5.75" customHeight="1">
      <c r="A25" s="37"/>
      <c r="B25" s="15">
        <v>20</v>
      </c>
      <c r="C25" s="15" t="s">
        <v>105</v>
      </c>
      <c r="D25" s="15"/>
      <c r="E25" s="15"/>
      <c r="F25" s="15"/>
      <c r="G25" s="15">
        <v>1</v>
      </c>
      <c r="H25" s="24"/>
      <c r="I25" s="15">
        <v>600</v>
      </c>
      <c r="J25" s="15">
        <v>127</v>
      </c>
      <c r="K25" s="14">
        <f t="shared" si="1"/>
        <v>4.7244094488188972</v>
      </c>
      <c r="L25" s="14">
        <v>0.56999999999999995</v>
      </c>
      <c r="M25" s="14">
        <v>1</v>
      </c>
      <c r="N25" s="14">
        <v>1</v>
      </c>
      <c r="O25" s="14">
        <f t="shared" si="2"/>
        <v>8.2884376295068378</v>
      </c>
      <c r="P25" s="14">
        <v>10</v>
      </c>
      <c r="Q25" s="14">
        <v>0.75</v>
      </c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.75" customHeight="1">
      <c r="A26" s="37"/>
      <c r="B26" s="15">
        <v>21</v>
      </c>
      <c r="C26" s="15" t="s">
        <v>105</v>
      </c>
      <c r="D26" s="15"/>
      <c r="E26" s="15"/>
      <c r="F26" s="15"/>
      <c r="G26" s="15">
        <v>1</v>
      </c>
      <c r="H26" s="24"/>
      <c r="I26" s="15">
        <v>600</v>
      </c>
      <c r="J26" s="15">
        <v>127</v>
      </c>
      <c r="K26" s="14">
        <f t="shared" si="1"/>
        <v>4.7244094488188972</v>
      </c>
      <c r="L26" s="14">
        <v>0.56999999999999995</v>
      </c>
      <c r="M26" s="14">
        <v>1</v>
      </c>
      <c r="N26" s="14">
        <v>1</v>
      </c>
      <c r="O26" s="14">
        <f t="shared" si="2"/>
        <v>8.2884376295068378</v>
      </c>
      <c r="P26" s="14">
        <v>10</v>
      </c>
      <c r="Q26" s="14">
        <v>0.75</v>
      </c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.75" customHeight="1">
      <c r="A27" s="37"/>
      <c r="B27" s="27">
        <v>22</v>
      </c>
      <c r="C27" s="27" t="s">
        <v>106</v>
      </c>
      <c r="D27" s="27"/>
      <c r="E27" s="27"/>
      <c r="F27" s="27"/>
      <c r="G27" s="27"/>
      <c r="H27" s="38"/>
      <c r="I27" s="27">
        <f>SUM(I6:I26)</f>
        <v>38685</v>
      </c>
      <c r="J27" s="27">
        <v>380</v>
      </c>
      <c r="K27" s="36">
        <f t="shared" si="1"/>
        <v>101.80263157894737</v>
      </c>
      <c r="L27" s="36">
        <v>1</v>
      </c>
      <c r="M27" s="36">
        <v>1</v>
      </c>
      <c r="N27" s="36">
        <v>1</v>
      </c>
      <c r="O27" s="36">
        <f t="shared" si="2"/>
        <v>101.80263157894737</v>
      </c>
      <c r="P27" s="36">
        <v>110</v>
      </c>
      <c r="Q27" s="36">
        <v>35</v>
      </c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31.5" customHeight="1">
      <c r="A29" s="37"/>
      <c r="B29" s="145" t="s">
        <v>134</v>
      </c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2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22.5" customHeight="1">
      <c r="A30" s="39"/>
      <c r="B30" s="146" t="s">
        <v>135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4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22.5" customHeight="1">
      <c r="A31" s="39"/>
      <c r="B31" s="146" t="s">
        <v>136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4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22.5" customHeight="1">
      <c r="A32" s="39"/>
      <c r="B32" s="146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4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22.5" customHeight="1">
      <c r="A33" s="39"/>
      <c r="B33" s="146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4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23.25" customHeight="1">
      <c r="A34" s="39"/>
      <c r="B34" s="143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7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23.25" customHeight="1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23.25" customHeight="1">
      <c r="A36" s="39"/>
      <c r="B36" s="144" t="s">
        <v>137</v>
      </c>
      <c r="C36" s="93"/>
      <c r="D36" s="93"/>
      <c r="E36" s="93"/>
      <c r="F36" s="93"/>
      <c r="G36" s="93"/>
      <c r="H36" s="93"/>
      <c r="I36" s="93"/>
      <c r="J36" s="40"/>
      <c r="K36" s="40"/>
      <c r="L36" s="40"/>
      <c r="M36" s="40"/>
      <c r="N36" s="40"/>
      <c r="O36" s="40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9.5" customHeight="1">
      <c r="A37" s="39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5.75" customHeight="1">
      <c r="A38" s="142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42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47.25" customHeight="1">
      <c r="A39" s="142"/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42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5.75" customHeight="1">
      <c r="A40" s="142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42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26.25" customHeight="1">
      <c r="A41" s="142"/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42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26.25" customHeight="1">
      <c r="A42" s="142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42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5.75" customHeight="1">
      <c r="A43" s="142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42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38.25" customHeight="1">
      <c r="A44" s="142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42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39.75" customHeight="1">
      <c r="A45" s="142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42"/>
      <c r="P45" s="42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60.75" customHeight="1">
      <c r="A46" s="142"/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42"/>
      <c r="P46" s="42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5.75" customHeight="1">
      <c r="A47" s="142"/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42"/>
      <c r="P47" s="42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5.75" customHeight="1">
      <c r="A48" s="142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42"/>
      <c r="P48" s="42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5.75" customHeight="1">
      <c r="A49" s="142"/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42"/>
      <c r="P49" s="42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5.75" customHeight="1">
      <c r="A50" s="142"/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42"/>
      <c r="P50" s="42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5.75" customHeight="1">
      <c r="A51" s="142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42"/>
      <c r="P51" s="42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5.75" customHeight="1">
      <c r="A52" s="142"/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42"/>
      <c r="P52" s="42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5.75" customHeight="1">
      <c r="A53" s="142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42"/>
      <c r="P53" s="42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42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42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42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42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42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42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42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42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42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P2:P4"/>
    <mergeCell ref="Q2:Q4"/>
    <mergeCell ref="B2:B5"/>
    <mergeCell ref="C2:C5"/>
    <mergeCell ref="D2:E4"/>
    <mergeCell ref="F2:G4"/>
    <mergeCell ref="H2:H4"/>
    <mergeCell ref="I2:I4"/>
    <mergeCell ref="J2:J4"/>
    <mergeCell ref="K2:K4"/>
    <mergeCell ref="L2:L4"/>
    <mergeCell ref="M2:M4"/>
    <mergeCell ref="N2:N4"/>
    <mergeCell ref="O2:O4"/>
    <mergeCell ref="B29:O29"/>
    <mergeCell ref="B30:O30"/>
    <mergeCell ref="B31:O31"/>
    <mergeCell ref="B32:O32"/>
    <mergeCell ref="B33:O33"/>
    <mergeCell ref="B34:O34"/>
    <mergeCell ref="B36:I36"/>
    <mergeCell ref="A38:N38"/>
    <mergeCell ref="A39:N39"/>
    <mergeCell ref="A40:N40"/>
    <mergeCell ref="A41:N41"/>
    <mergeCell ref="A42:N42"/>
    <mergeCell ref="A43:N43"/>
    <mergeCell ref="A44:N44"/>
    <mergeCell ref="A52:N52"/>
    <mergeCell ref="A53:N53"/>
    <mergeCell ref="A45:N45"/>
    <mergeCell ref="A46:N46"/>
    <mergeCell ref="A47:N47"/>
    <mergeCell ref="A48:N48"/>
    <mergeCell ref="A49:N49"/>
    <mergeCell ref="A50:N50"/>
    <mergeCell ref="A51:N51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workbookViewId="0"/>
  </sheetViews>
  <sheetFormatPr defaultColWidth="14.42578125" defaultRowHeight="15" customHeight="1"/>
  <cols>
    <col min="1" max="26" width="20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156" t="s">
        <v>138</v>
      </c>
      <c r="C2" s="101"/>
      <c r="D2" s="101"/>
      <c r="E2" s="101"/>
      <c r="F2" s="101"/>
      <c r="G2" s="101"/>
      <c r="H2" s="101"/>
      <c r="I2" s="101"/>
      <c r="J2" s="101"/>
      <c r="K2" s="34"/>
      <c r="L2" s="1"/>
      <c r="M2" s="157" t="s">
        <v>139</v>
      </c>
      <c r="N2" s="93"/>
      <c r="O2" s="93"/>
      <c r="P2" s="93"/>
      <c r="Q2" s="93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58" t="s">
        <v>140</v>
      </c>
      <c r="C3" s="93"/>
      <c r="D3" s="93"/>
      <c r="E3" s="93"/>
      <c r="F3" s="93"/>
      <c r="G3" s="93"/>
      <c r="H3" s="93"/>
      <c r="I3" s="93"/>
      <c r="J3" s="93"/>
      <c r="K3" s="4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158"/>
      <c r="C4" s="93"/>
      <c r="D4" s="93"/>
      <c r="E4" s="93"/>
      <c r="F4" s="93"/>
      <c r="G4" s="93"/>
      <c r="H4" s="93"/>
      <c r="I4" s="93"/>
      <c r="J4" s="93"/>
      <c r="K4" s="4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43"/>
      <c r="C5" s="45"/>
      <c r="D5" s="45"/>
      <c r="E5" s="45"/>
      <c r="F5" s="45"/>
      <c r="G5" s="45"/>
      <c r="H5" s="45"/>
      <c r="I5" s="1"/>
      <c r="J5" s="1"/>
      <c r="K5" s="4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46" t="s">
        <v>141</v>
      </c>
      <c r="C6" s="47"/>
      <c r="D6" s="159" t="s">
        <v>142</v>
      </c>
      <c r="E6" s="93"/>
      <c r="F6" s="93"/>
      <c r="G6" s="159" t="s">
        <v>143</v>
      </c>
      <c r="H6" s="93"/>
      <c r="I6" s="1"/>
      <c r="J6" s="1"/>
      <c r="K6" s="4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48" t="s">
        <v>144</v>
      </c>
      <c r="C7" s="49"/>
      <c r="D7" s="155" t="s">
        <v>145</v>
      </c>
      <c r="E7" s="93"/>
      <c r="F7" s="93"/>
      <c r="G7" s="160" t="s">
        <v>146</v>
      </c>
      <c r="H7" s="93"/>
      <c r="I7" s="93"/>
      <c r="J7" s="93"/>
      <c r="K7" s="4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48" t="s">
        <v>147</v>
      </c>
      <c r="C8" s="49"/>
      <c r="D8" s="155" t="s">
        <v>148</v>
      </c>
      <c r="E8" s="93"/>
      <c r="F8" s="93"/>
      <c r="G8" s="93"/>
      <c r="H8" s="93"/>
      <c r="I8" s="93"/>
      <c r="J8" s="93"/>
      <c r="K8" s="4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50"/>
      <c r="C9" s="51"/>
      <c r="D9" s="154"/>
      <c r="E9" s="96"/>
      <c r="F9" s="96"/>
      <c r="G9" s="96"/>
      <c r="H9" s="96"/>
      <c r="I9" s="96"/>
      <c r="J9" s="96"/>
      <c r="K9" s="17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122"/>
      <c r="C10" s="93"/>
      <c r="D10" s="93"/>
      <c r="E10" s="93"/>
      <c r="F10" s="93"/>
      <c r="G10" s="93"/>
      <c r="H10" s="9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25" t="s">
        <v>149</v>
      </c>
      <c r="C11" s="110"/>
      <c r="D11" s="110"/>
      <c r="E11" s="110"/>
      <c r="F11" s="110"/>
      <c r="G11" s="110"/>
      <c r="H11" s="110"/>
      <c r="I11" s="110"/>
      <c r="J11" s="110"/>
      <c r="K11" s="9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52" t="s">
        <v>150</v>
      </c>
      <c r="C12" s="152" t="s">
        <v>151</v>
      </c>
      <c r="D12" s="152" t="s">
        <v>152</v>
      </c>
      <c r="E12" s="152" t="s">
        <v>153</v>
      </c>
      <c r="F12" s="152" t="s">
        <v>154</v>
      </c>
      <c r="G12" s="152" t="s">
        <v>155</v>
      </c>
      <c r="H12" s="152" t="s">
        <v>156</v>
      </c>
      <c r="I12" s="152" t="s">
        <v>157</v>
      </c>
      <c r="J12" s="152" t="s">
        <v>158</v>
      </c>
      <c r="K12" s="152" t="s">
        <v>159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2" t="s">
        <v>160</v>
      </c>
      <c r="C14" s="15">
        <v>400</v>
      </c>
      <c r="D14" s="53">
        <v>127</v>
      </c>
      <c r="E14" s="54">
        <f t="shared" ref="E14:E23" si="0">C14/D14</f>
        <v>3.1496062992125986</v>
      </c>
      <c r="F14" s="54">
        <v>14.629899999999999</v>
      </c>
      <c r="G14" s="54">
        <f t="shared" ref="G14:G23" si="1">F14/1000</f>
        <v>1.46299E-2</v>
      </c>
      <c r="H14" s="15">
        <v>14.3</v>
      </c>
      <c r="I14" s="54">
        <f t="shared" ref="I14:I23" si="2">H14*E14*G14*100/D14</f>
        <v>0.51883581127162259</v>
      </c>
      <c r="J14" s="54">
        <f>I14</f>
        <v>0.51883581127162259</v>
      </c>
      <c r="K14" s="153">
        <v>2.5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5" t="s">
        <v>161</v>
      </c>
      <c r="C15" s="15">
        <v>300</v>
      </c>
      <c r="D15" s="53">
        <v>127</v>
      </c>
      <c r="E15" s="54">
        <f t="shared" si="0"/>
        <v>2.3622047244094486</v>
      </c>
      <c r="F15" s="54">
        <v>4.0477999999999996</v>
      </c>
      <c r="G15" s="54">
        <f t="shared" si="1"/>
        <v>4.0477999999999998E-3</v>
      </c>
      <c r="H15" s="15">
        <v>14.3</v>
      </c>
      <c r="I15" s="54">
        <f t="shared" si="2"/>
        <v>0.10766359972719945</v>
      </c>
      <c r="J15" s="54">
        <f>SUM(I14:I15)</f>
        <v>0.626499410998822</v>
      </c>
      <c r="K15" s="1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5" t="s">
        <v>162</v>
      </c>
      <c r="C16" s="15">
        <v>200</v>
      </c>
      <c r="D16" s="53">
        <v>127</v>
      </c>
      <c r="E16" s="54">
        <f t="shared" si="0"/>
        <v>1.5748031496062993</v>
      </c>
      <c r="F16" s="54">
        <v>4.4528999999999996</v>
      </c>
      <c r="G16" s="54">
        <f t="shared" si="1"/>
        <v>4.4528999999999992E-3</v>
      </c>
      <c r="H16" s="15">
        <v>14.3</v>
      </c>
      <c r="I16" s="54">
        <f t="shared" si="2"/>
        <v>7.8958980717961438E-2</v>
      </c>
      <c r="J16" s="54">
        <f>SUM(I14:I16)</f>
        <v>0.70545839171678348</v>
      </c>
      <c r="K16" s="1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5" t="s">
        <v>163</v>
      </c>
      <c r="C17" s="15">
        <v>100</v>
      </c>
      <c r="D17" s="53">
        <v>127</v>
      </c>
      <c r="E17" s="54">
        <f t="shared" si="0"/>
        <v>0.78740157480314965</v>
      </c>
      <c r="F17" s="54">
        <v>4.1230000000000002</v>
      </c>
      <c r="G17" s="54">
        <f t="shared" si="1"/>
        <v>4.1229999999999999E-3</v>
      </c>
      <c r="H17" s="15">
        <v>14.3</v>
      </c>
      <c r="I17" s="54">
        <f t="shared" si="2"/>
        <v>3.6554591109182216E-2</v>
      </c>
      <c r="J17" s="54">
        <f>SUM(I14:I17)</f>
        <v>0.74201298282596573</v>
      </c>
      <c r="K17" s="1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52" t="s">
        <v>164</v>
      </c>
      <c r="C18" s="15">
        <v>200</v>
      </c>
      <c r="D18" s="53">
        <v>127</v>
      </c>
      <c r="E18" s="54">
        <f t="shared" si="0"/>
        <v>1.5748031496062993</v>
      </c>
      <c r="F18" s="54">
        <v>9.98</v>
      </c>
      <c r="G18" s="54">
        <f t="shared" si="1"/>
        <v>9.980000000000001E-3</v>
      </c>
      <c r="H18" s="15">
        <v>14.3</v>
      </c>
      <c r="I18" s="54">
        <f t="shared" si="2"/>
        <v>0.1769657139314279</v>
      </c>
      <c r="J18" s="54">
        <f>SUM(I14:I18)</f>
        <v>0.91897869675739363</v>
      </c>
      <c r="K18" s="1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5" t="s">
        <v>165</v>
      </c>
      <c r="C19" s="15">
        <v>100</v>
      </c>
      <c r="D19" s="53">
        <v>127</v>
      </c>
      <c r="E19" s="54">
        <f t="shared" si="0"/>
        <v>0.78740157480314965</v>
      </c>
      <c r="F19" s="54">
        <v>3.3422999999999998</v>
      </c>
      <c r="G19" s="54">
        <f t="shared" si="1"/>
        <v>3.3422999999999999E-3</v>
      </c>
      <c r="H19" s="15">
        <v>14.3</v>
      </c>
      <c r="I19" s="54">
        <f t="shared" si="2"/>
        <v>2.9632891065782135E-2</v>
      </c>
      <c r="J19" s="54">
        <f>SUM(I14:I19)</f>
        <v>0.94861158782317578</v>
      </c>
      <c r="K19" s="11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52" t="s">
        <v>166</v>
      </c>
      <c r="C20" s="15">
        <v>600</v>
      </c>
      <c r="D20" s="53">
        <v>127</v>
      </c>
      <c r="E20" s="54">
        <f t="shared" si="0"/>
        <v>4.7244094488188972</v>
      </c>
      <c r="F20" s="54">
        <v>8.1341999999999999</v>
      </c>
      <c r="G20" s="54">
        <f t="shared" si="1"/>
        <v>8.1341999999999994E-3</v>
      </c>
      <c r="H20" s="15">
        <v>14.3</v>
      </c>
      <c r="I20" s="54">
        <f t="shared" si="2"/>
        <v>0.43270776861553717</v>
      </c>
      <c r="J20" s="54">
        <f>SUM(I14:I20)</f>
        <v>1.381319356438713</v>
      </c>
      <c r="K20" s="11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5" t="s">
        <v>167</v>
      </c>
      <c r="C21" s="15">
        <v>100</v>
      </c>
      <c r="D21" s="53">
        <v>127</v>
      </c>
      <c r="E21" s="54">
        <f t="shared" si="0"/>
        <v>0.78740157480314965</v>
      </c>
      <c r="F21" s="54">
        <v>4.5681000000000003</v>
      </c>
      <c r="G21" s="54">
        <f t="shared" si="1"/>
        <v>4.5681000000000003E-3</v>
      </c>
      <c r="H21" s="15">
        <v>14.3</v>
      </c>
      <c r="I21" s="54">
        <f t="shared" si="2"/>
        <v>4.0500855601711211E-2</v>
      </c>
      <c r="J21" s="54">
        <f>SUM(I14:I21)</f>
        <v>1.4218202120404242</v>
      </c>
      <c r="K21" s="11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5" t="s">
        <v>168</v>
      </c>
      <c r="C22" s="15">
        <v>400</v>
      </c>
      <c r="D22" s="53">
        <v>127</v>
      </c>
      <c r="E22" s="54">
        <f t="shared" si="0"/>
        <v>3.1496062992125986</v>
      </c>
      <c r="F22" s="54">
        <v>4.7576999999999998</v>
      </c>
      <c r="G22" s="54">
        <f t="shared" si="1"/>
        <v>4.7577000000000001E-3</v>
      </c>
      <c r="H22" s="15">
        <v>14.3</v>
      </c>
      <c r="I22" s="54">
        <f t="shared" si="2"/>
        <v>0.16872741025482052</v>
      </c>
      <c r="J22" s="54">
        <f>SUM(I14:I22)</f>
        <v>1.5905476222952446</v>
      </c>
      <c r="K22" s="11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5" t="s">
        <v>169</v>
      </c>
      <c r="C23" s="15">
        <v>200</v>
      </c>
      <c r="D23" s="53">
        <v>127</v>
      </c>
      <c r="E23" s="54">
        <f t="shared" si="0"/>
        <v>1.5748031496062993</v>
      </c>
      <c r="F23" s="54">
        <v>11.351800000000001</v>
      </c>
      <c r="G23" s="54">
        <f t="shared" si="1"/>
        <v>1.13518E-2</v>
      </c>
      <c r="H23" s="15">
        <v>14.3</v>
      </c>
      <c r="I23" s="54">
        <f t="shared" si="2"/>
        <v>0.20129052018104041</v>
      </c>
      <c r="J23" s="54">
        <f>SUM(I14:I23)</f>
        <v>1.791838142476285</v>
      </c>
      <c r="K23" s="11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25" t="s">
        <v>170</v>
      </c>
      <c r="C26" s="110"/>
      <c r="D26" s="110"/>
      <c r="E26" s="110"/>
      <c r="F26" s="110"/>
      <c r="G26" s="110"/>
      <c r="H26" s="110"/>
      <c r="I26" s="110"/>
      <c r="J26" s="110"/>
      <c r="K26" s="9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52" t="s">
        <v>150</v>
      </c>
      <c r="C27" s="152" t="s">
        <v>151</v>
      </c>
      <c r="D27" s="152" t="s">
        <v>152</v>
      </c>
      <c r="E27" s="152" t="s">
        <v>153</v>
      </c>
      <c r="F27" s="152" t="s">
        <v>154</v>
      </c>
      <c r="G27" s="152" t="s">
        <v>155</v>
      </c>
      <c r="H27" s="152" t="s">
        <v>156</v>
      </c>
      <c r="I27" s="152" t="s">
        <v>157</v>
      </c>
      <c r="J27" s="152" t="s">
        <v>158</v>
      </c>
      <c r="K27" s="152" t="s">
        <v>159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52" t="s">
        <v>171</v>
      </c>
      <c r="C29" s="15">
        <v>600</v>
      </c>
      <c r="D29" s="53">
        <v>127</v>
      </c>
      <c r="E29" s="54">
        <f t="shared" ref="E29:E43" si="3">C29/D29</f>
        <v>4.7244094488188972</v>
      </c>
      <c r="F29" s="54">
        <v>1.7907</v>
      </c>
      <c r="G29" s="54">
        <f t="shared" ref="G29:G43" si="4">F29/1000</f>
        <v>1.7906999999999999E-3</v>
      </c>
      <c r="H29" s="15">
        <v>14.3</v>
      </c>
      <c r="I29" s="54">
        <f t="shared" ref="I29:I43" si="5">H29*E29*G29*100/D29</f>
        <v>9.5258267716535422E-2</v>
      </c>
      <c r="J29" s="54">
        <f>I29</f>
        <v>9.5258267716535422E-2</v>
      </c>
      <c r="K29" s="153">
        <v>2.5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5" t="s">
        <v>172</v>
      </c>
      <c r="C30" s="15">
        <v>400</v>
      </c>
      <c r="D30" s="53">
        <v>127</v>
      </c>
      <c r="E30" s="54">
        <f t="shared" si="3"/>
        <v>3.1496062992125986</v>
      </c>
      <c r="F30" s="54">
        <v>3.5156999999999998</v>
      </c>
      <c r="G30" s="54">
        <f t="shared" si="4"/>
        <v>3.5156999999999996E-3</v>
      </c>
      <c r="H30" s="15">
        <v>14.3</v>
      </c>
      <c r="I30" s="54">
        <f t="shared" si="5"/>
        <v>0.12468103416206831</v>
      </c>
      <c r="J30" s="54">
        <f>SUM(I29:I30)</f>
        <v>0.21993930187860372</v>
      </c>
      <c r="K30" s="11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5" t="s">
        <v>173</v>
      </c>
      <c r="C31" s="15">
        <v>200</v>
      </c>
      <c r="D31" s="53">
        <v>127</v>
      </c>
      <c r="E31" s="54">
        <f t="shared" si="3"/>
        <v>1.5748031496062993</v>
      </c>
      <c r="F31" s="54">
        <v>3.3047</v>
      </c>
      <c r="G31" s="54">
        <f t="shared" si="4"/>
        <v>3.3046999999999998E-3</v>
      </c>
      <c r="H31" s="15">
        <v>14.3</v>
      </c>
      <c r="I31" s="54">
        <f t="shared" si="5"/>
        <v>5.8599057598115199E-2</v>
      </c>
      <c r="J31" s="54">
        <f>SUM(I29:I31)</f>
        <v>0.2785383594767189</v>
      </c>
      <c r="K31" s="1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5" t="s">
        <v>174</v>
      </c>
      <c r="C32" s="15">
        <v>100</v>
      </c>
      <c r="D32" s="53">
        <v>127</v>
      </c>
      <c r="E32" s="54">
        <f t="shared" si="3"/>
        <v>0.78740157480314965</v>
      </c>
      <c r="F32" s="54">
        <v>2.2797000000000001</v>
      </c>
      <c r="G32" s="54">
        <f t="shared" si="4"/>
        <v>2.2797E-3</v>
      </c>
      <c r="H32" s="15">
        <v>14.3</v>
      </c>
      <c r="I32" s="54">
        <f t="shared" si="5"/>
        <v>2.0211860623721253E-2</v>
      </c>
      <c r="J32" s="54">
        <f>SUM(I29:I32)</f>
        <v>0.29875022010044017</v>
      </c>
      <c r="K32" s="11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52" t="s">
        <v>175</v>
      </c>
      <c r="C33" s="15">
        <v>600</v>
      </c>
      <c r="D33" s="53">
        <v>127</v>
      </c>
      <c r="E33" s="54">
        <f t="shared" si="3"/>
        <v>4.7244094488188972</v>
      </c>
      <c r="F33" s="54">
        <v>2.3816999999999999</v>
      </c>
      <c r="G33" s="54">
        <f t="shared" si="4"/>
        <v>2.3817E-3</v>
      </c>
      <c r="H33" s="15">
        <v>14.3</v>
      </c>
      <c r="I33" s="54">
        <f t="shared" si="5"/>
        <v>0.12669716659433319</v>
      </c>
      <c r="J33" s="54">
        <f>SUM(I29:I33)</f>
        <v>0.42544738669477333</v>
      </c>
      <c r="K33" s="11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5" t="s">
        <v>176</v>
      </c>
      <c r="C34" s="15">
        <v>500</v>
      </c>
      <c r="D34" s="53">
        <v>127</v>
      </c>
      <c r="E34" s="54">
        <f t="shared" si="3"/>
        <v>3.9370078740157481</v>
      </c>
      <c r="F34" s="54">
        <v>2.3018999999999998</v>
      </c>
      <c r="G34" s="54">
        <f t="shared" si="4"/>
        <v>2.3019E-3</v>
      </c>
      <c r="H34" s="15">
        <v>14.3</v>
      </c>
      <c r="I34" s="54">
        <f t="shared" si="5"/>
        <v>0.10204343108686219</v>
      </c>
      <c r="J34" s="54">
        <f>SUM(I29:I34)</f>
        <v>0.52749081778163553</v>
      </c>
      <c r="K34" s="11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5" t="s">
        <v>177</v>
      </c>
      <c r="C35" s="15">
        <v>400</v>
      </c>
      <c r="D35" s="53">
        <v>127</v>
      </c>
      <c r="E35" s="54">
        <f t="shared" si="3"/>
        <v>3.1496062992125986</v>
      </c>
      <c r="F35" s="54">
        <v>2.0811999999999999</v>
      </c>
      <c r="G35" s="54">
        <f t="shared" si="4"/>
        <v>2.0812000000000001E-3</v>
      </c>
      <c r="H35" s="15">
        <v>14.3</v>
      </c>
      <c r="I35" s="54">
        <f t="shared" si="5"/>
        <v>7.3807824415648843E-2</v>
      </c>
      <c r="J35" s="54">
        <f>SUM(I29:I35)</f>
        <v>0.60129864219728435</v>
      </c>
      <c r="K35" s="11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5" t="s">
        <v>178</v>
      </c>
      <c r="C36" s="15">
        <v>300</v>
      </c>
      <c r="D36" s="53">
        <v>127</v>
      </c>
      <c r="E36" s="54">
        <f t="shared" si="3"/>
        <v>2.3622047244094486</v>
      </c>
      <c r="F36" s="54">
        <v>1.9261999999999999</v>
      </c>
      <c r="G36" s="54">
        <f t="shared" si="4"/>
        <v>1.9261999999999999E-3</v>
      </c>
      <c r="H36" s="15">
        <v>14.3</v>
      </c>
      <c r="I36" s="54">
        <f t="shared" si="5"/>
        <v>5.1233170066340129E-2</v>
      </c>
      <c r="J36" s="54">
        <f>SUM(I29:I36)</f>
        <v>0.65253181226362444</v>
      </c>
      <c r="K36" s="11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5" t="s">
        <v>179</v>
      </c>
      <c r="C37" s="15">
        <v>100</v>
      </c>
      <c r="D37" s="53">
        <v>127</v>
      </c>
      <c r="E37" s="54">
        <f t="shared" si="3"/>
        <v>0.78740157480314965</v>
      </c>
      <c r="F37" s="54">
        <v>2.5341</v>
      </c>
      <c r="G37" s="54">
        <f t="shared" si="4"/>
        <v>2.5341000000000001E-3</v>
      </c>
      <c r="H37" s="15">
        <v>14.3</v>
      </c>
      <c r="I37" s="54">
        <f t="shared" si="5"/>
        <v>2.2467375534751075E-2</v>
      </c>
      <c r="J37" s="54">
        <f>SUM(I29:I37)</f>
        <v>0.67499918779837553</v>
      </c>
      <c r="K37" s="11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5" t="s">
        <v>180</v>
      </c>
      <c r="C38" s="15">
        <v>100</v>
      </c>
      <c r="D38" s="53">
        <v>127</v>
      </c>
      <c r="E38" s="54">
        <f t="shared" si="3"/>
        <v>0.78740157480314965</v>
      </c>
      <c r="F38" s="54">
        <v>3.4512999999999998</v>
      </c>
      <c r="G38" s="54">
        <f t="shared" si="4"/>
        <v>3.4513E-3</v>
      </c>
      <c r="H38" s="15">
        <v>14.3</v>
      </c>
      <c r="I38" s="54">
        <f t="shared" si="5"/>
        <v>3.0599286998574001E-2</v>
      </c>
      <c r="J38" s="54">
        <f>SUM(I29:I38)</f>
        <v>0.70559847479694948</v>
      </c>
      <c r="K38" s="1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52" t="s">
        <v>181</v>
      </c>
      <c r="C39" s="15">
        <v>500</v>
      </c>
      <c r="D39" s="53">
        <v>127</v>
      </c>
      <c r="E39" s="54">
        <f t="shared" si="3"/>
        <v>3.9370078740157481</v>
      </c>
      <c r="F39" s="54">
        <v>1.8081</v>
      </c>
      <c r="G39" s="54">
        <f t="shared" si="4"/>
        <v>1.8081E-3</v>
      </c>
      <c r="H39" s="15">
        <v>14.3</v>
      </c>
      <c r="I39" s="54">
        <f t="shared" si="5"/>
        <v>8.015323330646662E-2</v>
      </c>
      <c r="J39" s="54">
        <f>SUM(I29:I39)</f>
        <v>0.7857517081034161</v>
      </c>
      <c r="K39" s="1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5" t="s">
        <v>182</v>
      </c>
      <c r="C40" s="15">
        <v>100</v>
      </c>
      <c r="D40" s="53">
        <v>127</v>
      </c>
      <c r="E40" s="54">
        <f t="shared" si="3"/>
        <v>0.78740157480314965</v>
      </c>
      <c r="F40" s="54">
        <v>1.9812000000000001</v>
      </c>
      <c r="G40" s="54">
        <f t="shared" si="4"/>
        <v>1.9812000000000002E-3</v>
      </c>
      <c r="H40" s="15">
        <v>14.3</v>
      </c>
      <c r="I40" s="54">
        <f t="shared" si="5"/>
        <v>1.7565354330708664E-2</v>
      </c>
      <c r="J40" s="54">
        <f>SUM(I29:I40)</f>
        <v>0.80331706243412482</v>
      </c>
      <c r="K40" s="1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5" t="s">
        <v>183</v>
      </c>
      <c r="C41" s="15">
        <v>300</v>
      </c>
      <c r="D41" s="53">
        <v>127</v>
      </c>
      <c r="E41" s="54">
        <f t="shared" si="3"/>
        <v>2.3622047244094486</v>
      </c>
      <c r="F41" s="54">
        <v>1.5363</v>
      </c>
      <c r="G41" s="54">
        <f t="shared" si="4"/>
        <v>1.5363E-3</v>
      </c>
      <c r="H41" s="15">
        <v>14.3</v>
      </c>
      <c r="I41" s="54">
        <f t="shared" si="5"/>
        <v>4.0862589125178254E-2</v>
      </c>
      <c r="J41" s="54">
        <f>SUM(I29:I41)</f>
        <v>0.84417965155930308</v>
      </c>
      <c r="K41" s="1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5" t="s">
        <v>184</v>
      </c>
      <c r="C42" s="15">
        <v>200</v>
      </c>
      <c r="D42" s="53">
        <v>127</v>
      </c>
      <c r="E42" s="54">
        <f t="shared" si="3"/>
        <v>1.5748031496062993</v>
      </c>
      <c r="F42" s="54">
        <v>1.2608999999999999</v>
      </c>
      <c r="G42" s="54">
        <f t="shared" si="4"/>
        <v>1.2608999999999999E-3</v>
      </c>
      <c r="H42" s="15">
        <v>14.3</v>
      </c>
      <c r="I42" s="54">
        <f t="shared" si="5"/>
        <v>2.2358323516647034E-2</v>
      </c>
      <c r="J42" s="54">
        <f>SUM(I29:I42)</f>
        <v>0.8665379750759501</v>
      </c>
      <c r="K42" s="1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5" t="s">
        <v>185</v>
      </c>
      <c r="C43" s="15">
        <v>100</v>
      </c>
      <c r="D43" s="53">
        <v>127</v>
      </c>
      <c r="E43" s="54">
        <f t="shared" si="3"/>
        <v>0.78740157480314965</v>
      </c>
      <c r="F43" s="54">
        <v>1.5118</v>
      </c>
      <c r="G43" s="54">
        <f t="shared" si="4"/>
        <v>1.5118E-3</v>
      </c>
      <c r="H43" s="15">
        <v>14.3</v>
      </c>
      <c r="I43" s="54">
        <f t="shared" si="5"/>
        <v>1.3403645607291216E-2</v>
      </c>
      <c r="J43" s="54">
        <f>SUM(I29:I43)</f>
        <v>0.87994162068324133</v>
      </c>
      <c r="K43" s="114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25" t="s">
        <v>186</v>
      </c>
      <c r="C46" s="110"/>
      <c r="D46" s="110"/>
      <c r="E46" s="110"/>
      <c r="F46" s="110"/>
      <c r="G46" s="110"/>
      <c r="H46" s="110"/>
      <c r="I46" s="110"/>
      <c r="J46" s="110"/>
      <c r="K46" s="9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52" t="s">
        <v>150</v>
      </c>
      <c r="C47" s="152" t="s">
        <v>151</v>
      </c>
      <c r="D47" s="152" t="s">
        <v>152</v>
      </c>
      <c r="E47" s="152" t="s">
        <v>153</v>
      </c>
      <c r="F47" s="152" t="s">
        <v>154</v>
      </c>
      <c r="G47" s="152" t="s">
        <v>155</v>
      </c>
      <c r="H47" s="152" t="s">
        <v>156</v>
      </c>
      <c r="I47" s="152" t="s">
        <v>157</v>
      </c>
      <c r="J47" s="152" t="s">
        <v>158</v>
      </c>
      <c r="K47" s="152" t="s">
        <v>159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5" t="s">
        <v>187</v>
      </c>
      <c r="C49" s="15">
        <v>2100</v>
      </c>
      <c r="D49" s="53">
        <v>127</v>
      </c>
      <c r="E49" s="54">
        <f t="shared" ref="E49:E54" si="6">C49/D49</f>
        <v>16.535433070866141</v>
      </c>
      <c r="F49" s="54">
        <v>9.9913000000000007</v>
      </c>
      <c r="G49" s="54">
        <f t="shared" ref="G49:G54" si="7">F49/1000</f>
        <v>9.9913000000000016E-3</v>
      </c>
      <c r="H49" s="15">
        <v>8.9600000000000009</v>
      </c>
      <c r="I49" s="54">
        <f t="shared" ref="I49:I54" si="8">H49*E49*G49*100/D49</f>
        <v>1.1655793961187926</v>
      </c>
      <c r="J49" s="54">
        <f>I49</f>
        <v>1.1655793961187926</v>
      </c>
      <c r="K49" s="149">
        <v>4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5" t="s">
        <v>188</v>
      </c>
      <c r="C50" s="15">
        <v>200</v>
      </c>
      <c r="D50" s="53">
        <v>127</v>
      </c>
      <c r="E50" s="54">
        <f t="shared" si="6"/>
        <v>1.5748031496062993</v>
      </c>
      <c r="F50" s="54">
        <v>0.87180000000000002</v>
      </c>
      <c r="G50" s="54">
        <f t="shared" si="7"/>
        <v>8.7180000000000005E-4</v>
      </c>
      <c r="H50" s="15">
        <v>8.9600000000000009</v>
      </c>
      <c r="I50" s="54">
        <f t="shared" si="8"/>
        <v>9.6860660921321857E-3</v>
      </c>
      <c r="J50" s="54">
        <f>SUM(I49:I50)</f>
        <v>1.1752654622109249</v>
      </c>
      <c r="K50" s="11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5" t="s">
        <v>189</v>
      </c>
      <c r="C51" s="15">
        <v>100</v>
      </c>
      <c r="D51" s="53">
        <v>127</v>
      </c>
      <c r="E51" s="54">
        <f t="shared" si="6"/>
        <v>0.78740157480314965</v>
      </c>
      <c r="F51" s="54">
        <v>1.2166999999999999</v>
      </c>
      <c r="G51" s="54">
        <f t="shared" si="7"/>
        <v>1.2166999999999998E-3</v>
      </c>
      <c r="H51" s="15">
        <v>8.9600000000000009</v>
      </c>
      <c r="I51" s="54">
        <f t="shared" si="8"/>
        <v>6.7590253580507168E-3</v>
      </c>
      <c r="J51" s="54">
        <f>SUM(I49:I51)</f>
        <v>1.1820244875689756</v>
      </c>
      <c r="K51" s="11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5" t="s">
        <v>190</v>
      </c>
      <c r="C52" s="15">
        <v>100</v>
      </c>
      <c r="D52" s="53">
        <v>127</v>
      </c>
      <c r="E52" s="54">
        <f t="shared" si="6"/>
        <v>0.78740157480314965</v>
      </c>
      <c r="F52" s="54">
        <v>1.0286999999999999</v>
      </c>
      <c r="G52" s="54">
        <f t="shared" si="7"/>
        <v>1.0287E-3</v>
      </c>
      <c r="H52" s="15">
        <v>8.9600000000000009</v>
      </c>
      <c r="I52" s="54">
        <f t="shared" si="8"/>
        <v>5.7146456692913393E-3</v>
      </c>
      <c r="J52" s="54">
        <f>SUM(I49:I52)</f>
        <v>1.187739133238267</v>
      </c>
      <c r="K52" s="11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5" t="s">
        <v>191</v>
      </c>
      <c r="C53" s="15">
        <v>1200</v>
      </c>
      <c r="D53" s="53">
        <v>127</v>
      </c>
      <c r="E53" s="54">
        <f t="shared" si="6"/>
        <v>9.4488188976377945</v>
      </c>
      <c r="F53" s="54">
        <v>1.3718999999999999</v>
      </c>
      <c r="G53" s="54">
        <f t="shared" si="7"/>
        <v>1.3718999999999999E-3</v>
      </c>
      <c r="H53" s="15">
        <v>8.9600000000000009</v>
      </c>
      <c r="I53" s="54">
        <f t="shared" si="8"/>
        <v>9.1454329468658946E-2</v>
      </c>
      <c r="J53" s="54">
        <f>SUM(I49:I53)</f>
        <v>1.2791934627069259</v>
      </c>
      <c r="K53" s="11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5" t="s">
        <v>192</v>
      </c>
      <c r="C54" s="15">
        <v>600</v>
      </c>
      <c r="D54" s="53">
        <v>127</v>
      </c>
      <c r="E54" s="54">
        <f t="shared" si="6"/>
        <v>4.7244094488188972</v>
      </c>
      <c r="F54" s="54">
        <v>0.81059999999999999</v>
      </c>
      <c r="G54" s="54">
        <f t="shared" si="7"/>
        <v>8.1059999999999997E-4</v>
      </c>
      <c r="H54" s="15">
        <v>8.9600000000000009</v>
      </c>
      <c r="I54" s="54">
        <f t="shared" si="8"/>
        <v>2.7018324756649514E-2</v>
      </c>
      <c r="J54" s="54">
        <f>SUM(I49:I54)</f>
        <v>1.3062117874635755</v>
      </c>
      <c r="K54" s="114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25" t="s">
        <v>193</v>
      </c>
      <c r="C57" s="110"/>
      <c r="D57" s="110"/>
      <c r="E57" s="110"/>
      <c r="F57" s="110"/>
      <c r="G57" s="110"/>
      <c r="H57" s="110"/>
      <c r="I57" s="110"/>
      <c r="J57" s="110"/>
      <c r="K57" s="9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52" t="s">
        <v>150</v>
      </c>
      <c r="C58" s="152" t="s">
        <v>151</v>
      </c>
      <c r="D58" s="152" t="s">
        <v>152</v>
      </c>
      <c r="E58" s="152" t="s">
        <v>153</v>
      </c>
      <c r="F58" s="152" t="s">
        <v>154</v>
      </c>
      <c r="G58" s="152" t="s">
        <v>155</v>
      </c>
      <c r="H58" s="152" t="s">
        <v>156</v>
      </c>
      <c r="I58" s="152" t="s">
        <v>157</v>
      </c>
      <c r="J58" s="152" t="s">
        <v>158</v>
      </c>
      <c r="K58" s="152" t="s">
        <v>159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5" t="s">
        <v>187</v>
      </c>
      <c r="C60" s="15">
        <v>1900</v>
      </c>
      <c r="D60" s="53">
        <v>127</v>
      </c>
      <c r="E60" s="54">
        <f t="shared" ref="E60:E64" si="9">C60/D60</f>
        <v>14.960629921259843</v>
      </c>
      <c r="F60" s="54">
        <v>9.9913000000000007</v>
      </c>
      <c r="G60" s="54">
        <f t="shared" ref="G60:G64" si="10">F60/1000</f>
        <v>9.9913000000000016E-3</v>
      </c>
      <c r="H60" s="15">
        <v>8.9600000000000009</v>
      </c>
      <c r="I60" s="54">
        <f t="shared" ref="I60:I64" si="11">H60*E60*G60*100/D60</f>
        <v>1.0545718345836694</v>
      </c>
      <c r="J60" s="54">
        <f>I60</f>
        <v>1.0545718345836694</v>
      </c>
      <c r="K60" s="149">
        <v>4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5" t="s">
        <v>194</v>
      </c>
      <c r="C61" s="15">
        <v>600</v>
      </c>
      <c r="D61" s="53">
        <v>127</v>
      </c>
      <c r="E61" s="54">
        <f t="shared" si="9"/>
        <v>4.7244094488188972</v>
      </c>
      <c r="F61" s="54">
        <v>2.5581</v>
      </c>
      <c r="G61" s="54">
        <f t="shared" si="10"/>
        <v>2.5581000000000002E-3</v>
      </c>
      <c r="H61" s="15">
        <v>8.9600000000000009</v>
      </c>
      <c r="I61" s="54">
        <f t="shared" si="11"/>
        <v>8.5264713249426513E-2</v>
      </c>
      <c r="J61" s="54">
        <f>SUM(I60:I61)</f>
        <v>1.1398365478330958</v>
      </c>
      <c r="K61" s="119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5" t="s">
        <v>180</v>
      </c>
      <c r="C62" s="15">
        <v>1300</v>
      </c>
      <c r="D62" s="53">
        <v>127</v>
      </c>
      <c r="E62" s="54">
        <f t="shared" si="9"/>
        <v>10.236220472440944</v>
      </c>
      <c r="F62" s="54">
        <v>3.4512999999999998</v>
      </c>
      <c r="G62" s="54">
        <f t="shared" si="10"/>
        <v>3.4513E-3</v>
      </c>
      <c r="H62" s="15">
        <v>8.9600000000000009</v>
      </c>
      <c r="I62" s="54">
        <f t="shared" si="11"/>
        <v>0.24924510137020278</v>
      </c>
      <c r="J62" s="54">
        <f>SUM(I60:I62)</f>
        <v>1.3890816492032987</v>
      </c>
      <c r="K62" s="119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5" t="s">
        <v>195</v>
      </c>
      <c r="C63" s="15">
        <v>100</v>
      </c>
      <c r="D63" s="53">
        <v>127</v>
      </c>
      <c r="E63" s="54">
        <f t="shared" si="9"/>
        <v>0.78740157480314965</v>
      </c>
      <c r="F63" s="54">
        <v>0.89280000000000004</v>
      </c>
      <c r="G63" s="54">
        <f t="shared" si="10"/>
        <v>8.9280000000000002E-4</v>
      </c>
      <c r="H63" s="15">
        <v>8.9600000000000009</v>
      </c>
      <c r="I63" s="54">
        <f t="shared" si="11"/>
        <v>4.9596924793849596E-3</v>
      </c>
      <c r="J63" s="54">
        <f>SUM(I60:I63)</f>
        <v>1.3940413416826836</v>
      </c>
      <c r="K63" s="11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5" t="s">
        <v>196</v>
      </c>
      <c r="C64" s="15">
        <v>1200</v>
      </c>
      <c r="D64" s="53">
        <v>127</v>
      </c>
      <c r="E64" s="54">
        <f t="shared" si="9"/>
        <v>9.4488188976377945</v>
      </c>
      <c r="F64" s="54">
        <v>0.42609999999999998</v>
      </c>
      <c r="G64" s="54">
        <f t="shared" si="10"/>
        <v>4.261E-4</v>
      </c>
      <c r="H64" s="15">
        <v>8.9600000000000009</v>
      </c>
      <c r="I64" s="54">
        <f t="shared" si="11"/>
        <v>2.8404905449810901E-2</v>
      </c>
      <c r="J64" s="54">
        <f>SUM(I60:I64)</f>
        <v>1.4224462471324946</v>
      </c>
      <c r="K64" s="114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25" t="s">
        <v>197</v>
      </c>
      <c r="C67" s="110"/>
      <c r="D67" s="110"/>
      <c r="E67" s="110"/>
      <c r="F67" s="110"/>
      <c r="G67" s="110"/>
      <c r="H67" s="110"/>
      <c r="I67" s="110"/>
      <c r="J67" s="110"/>
      <c r="K67" s="9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52" t="s">
        <v>150</v>
      </c>
      <c r="C68" s="152" t="s">
        <v>151</v>
      </c>
      <c r="D68" s="152" t="s">
        <v>152</v>
      </c>
      <c r="E68" s="152" t="s">
        <v>153</v>
      </c>
      <c r="F68" s="152" t="s">
        <v>154</v>
      </c>
      <c r="G68" s="152" t="s">
        <v>155</v>
      </c>
      <c r="H68" s="152" t="s">
        <v>156</v>
      </c>
      <c r="I68" s="152" t="s">
        <v>157</v>
      </c>
      <c r="J68" s="152" t="s">
        <v>158</v>
      </c>
      <c r="K68" s="152" t="s">
        <v>159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5" t="s">
        <v>198</v>
      </c>
      <c r="C70" s="15">
        <v>1900</v>
      </c>
      <c r="D70" s="53">
        <v>127</v>
      </c>
      <c r="E70" s="54">
        <f t="shared" ref="E70:E73" si="12">C70/D70</f>
        <v>14.960629921259843</v>
      </c>
      <c r="F70" s="54">
        <v>9.7752999999999997</v>
      </c>
      <c r="G70" s="54">
        <f t="shared" ref="G70:G73" si="13">F70/1000</f>
        <v>9.7752999999999989E-3</v>
      </c>
      <c r="H70" s="15">
        <v>8.9600000000000009</v>
      </c>
      <c r="I70" s="54">
        <f t="shared" ref="I70:I73" si="14">H70*E70*G70*100/D70</f>
        <v>1.0317732481864963</v>
      </c>
      <c r="J70" s="54">
        <f>I70</f>
        <v>1.0317732481864963</v>
      </c>
      <c r="K70" s="149">
        <v>4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5" t="s">
        <v>199</v>
      </c>
      <c r="C71" s="15">
        <v>600</v>
      </c>
      <c r="D71" s="53">
        <v>127</v>
      </c>
      <c r="E71" s="54">
        <f t="shared" si="12"/>
        <v>4.7244094488188972</v>
      </c>
      <c r="F71" s="54">
        <v>1.3594999999999999</v>
      </c>
      <c r="G71" s="54">
        <f t="shared" si="13"/>
        <v>1.3595E-3</v>
      </c>
      <c r="H71" s="15">
        <v>8.9600000000000009</v>
      </c>
      <c r="I71" s="54">
        <f t="shared" si="14"/>
        <v>4.5313857027714059E-2</v>
      </c>
      <c r="J71" s="54">
        <f>SUM(I70:I71)</f>
        <v>1.0770871052142104</v>
      </c>
      <c r="K71" s="119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5" t="s">
        <v>200</v>
      </c>
      <c r="C72" s="15">
        <v>100</v>
      </c>
      <c r="D72" s="53">
        <v>127</v>
      </c>
      <c r="E72" s="54">
        <f t="shared" si="12"/>
        <v>0.78740157480314965</v>
      </c>
      <c r="F72" s="54">
        <v>1.1982999999999999</v>
      </c>
      <c r="G72" s="54">
        <f t="shared" si="13"/>
        <v>1.1983E-3</v>
      </c>
      <c r="H72" s="15">
        <v>8.9600000000000009</v>
      </c>
      <c r="I72" s="54">
        <f t="shared" si="14"/>
        <v>6.6568094736189484E-3</v>
      </c>
      <c r="J72" s="54">
        <f>SUM(I70:I72)</f>
        <v>1.0837439146878294</v>
      </c>
      <c r="K72" s="119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5" t="s">
        <v>201</v>
      </c>
      <c r="C73" s="15">
        <v>1200</v>
      </c>
      <c r="D73" s="53">
        <v>127</v>
      </c>
      <c r="E73" s="54">
        <f t="shared" si="12"/>
        <v>9.4488188976377945</v>
      </c>
      <c r="F73" s="54">
        <v>1.9548000000000001</v>
      </c>
      <c r="G73" s="54">
        <f t="shared" si="13"/>
        <v>1.9548E-3</v>
      </c>
      <c r="H73" s="15">
        <v>8.9600000000000009</v>
      </c>
      <c r="I73" s="54">
        <f t="shared" si="14"/>
        <v>0.13031192014384027</v>
      </c>
      <c r="J73" s="54">
        <f>SUM(I70:I73)</f>
        <v>1.2140558348316697</v>
      </c>
      <c r="K73" s="11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25" t="s">
        <v>202</v>
      </c>
      <c r="C76" s="110"/>
      <c r="D76" s="110"/>
      <c r="E76" s="110"/>
      <c r="F76" s="110"/>
      <c r="G76" s="110"/>
      <c r="H76" s="110"/>
      <c r="I76" s="110"/>
      <c r="J76" s="110"/>
      <c r="K76" s="9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52" t="s">
        <v>150</v>
      </c>
      <c r="C77" s="152" t="s">
        <v>151</v>
      </c>
      <c r="D77" s="152" t="s">
        <v>152</v>
      </c>
      <c r="E77" s="152" t="s">
        <v>153</v>
      </c>
      <c r="F77" s="152" t="s">
        <v>154</v>
      </c>
      <c r="G77" s="152" t="s">
        <v>155</v>
      </c>
      <c r="H77" s="152" t="s">
        <v>156</v>
      </c>
      <c r="I77" s="152" t="s">
        <v>157</v>
      </c>
      <c r="J77" s="152" t="s">
        <v>158</v>
      </c>
      <c r="K77" s="152" t="s">
        <v>159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5" t="s">
        <v>203</v>
      </c>
      <c r="C79" s="15">
        <v>2500</v>
      </c>
      <c r="D79" s="53">
        <v>127</v>
      </c>
      <c r="E79" s="54">
        <f t="shared" ref="E79:E84" si="15">C79/D79</f>
        <v>19.685039370078741</v>
      </c>
      <c r="F79" s="54">
        <v>4.6836000000000002</v>
      </c>
      <c r="G79" s="54">
        <f t="shared" ref="G79:G84" si="16">F79/1000</f>
        <v>4.6836000000000004E-3</v>
      </c>
      <c r="H79" s="15">
        <v>6.03</v>
      </c>
      <c r="I79" s="54">
        <f t="shared" ref="I79:I84" si="17">H79*E79*G79*100/D79</f>
        <v>0.4377535495070991</v>
      </c>
      <c r="J79" s="54">
        <f>I79</f>
        <v>0.4377535495070991</v>
      </c>
      <c r="K79" s="149">
        <v>6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5" t="s">
        <v>204</v>
      </c>
      <c r="C80" s="15">
        <v>1200</v>
      </c>
      <c r="D80" s="53">
        <v>127</v>
      </c>
      <c r="E80" s="54">
        <f t="shared" si="15"/>
        <v>9.4488188976377945</v>
      </c>
      <c r="F80" s="54">
        <v>1.748</v>
      </c>
      <c r="G80" s="54">
        <f t="shared" si="16"/>
        <v>1.748E-3</v>
      </c>
      <c r="H80" s="15">
        <v>6.03</v>
      </c>
      <c r="I80" s="54">
        <f t="shared" si="17"/>
        <v>7.8421030442060877E-2</v>
      </c>
      <c r="J80" s="54">
        <f>SUM(I79:I80)</f>
        <v>0.51617457994915994</v>
      </c>
      <c r="K80" s="119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5" t="s">
        <v>205</v>
      </c>
      <c r="C81" s="15">
        <v>700</v>
      </c>
      <c r="D81" s="53">
        <v>127</v>
      </c>
      <c r="E81" s="54">
        <f t="shared" si="15"/>
        <v>5.5118110236220472</v>
      </c>
      <c r="F81" s="54">
        <v>1.7113</v>
      </c>
      <c r="G81" s="54">
        <f t="shared" si="16"/>
        <v>1.7113E-3</v>
      </c>
      <c r="H81" s="15">
        <v>6.03</v>
      </c>
      <c r="I81" s="54">
        <f t="shared" si="17"/>
        <v>4.4785152830305666E-2</v>
      </c>
      <c r="J81" s="54">
        <f>SUM(I79:I81)</f>
        <v>0.56095973277946565</v>
      </c>
      <c r="K81" s="119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5" t="s">
        <v>206</v>
      </c>
      <c r="C82" s="15">
        <v>100</v>
      </c>
      <c r="D82" s="53">
        <v>127</v>
      </c>
      <c r="E82" s="54">
        <f t="shared" si="15"/>
        <v>0.78740157480314965</v>
      </c>
      <c r="F82" s="54">
        <v>2.0503999999999998</v>
      </c>
      <c r="G82" s="54">
        <f t="shared" si="16"/>
        <v>2.0504E-3</v>
      </c>
      <c r="H82" s="15">
        <v>6.03</v>
      </c>
      <c r="I82" s="54">
        <f t="shared" si="17"/>
        <v>7.6656407712815426E-3</v>
      </c>
      <c r="J82" s="54">
        <f>SUM(I79:I82)</f>
        <v>0.56862537355074716</v>
      </c>
      <c r="K82" s="119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5" t="s">
        <v>177</v>
      </c>
      <c r="C83" s="15">
        <v>600</v>
      </c>
      <c r="D83" s="53">
        <v>127</v>
      </c>
      <c r="E83" s="54">
        <f t="shared" si="15"/>
        <v>4.7244094488188972</v>
      </c>
      <c r="F83" s="54">
        <v>2.0811999999999999</v>
      </c>
      <c r="G83" s="54">
        <f t="shared" si="16"/>
        <v>2.0812000000000001E-3</v>
      </c>
      <c r="H83" s="15">
        <v>6.03</v>
      </c>
      <c r="I83" s="54">
        <f t="shared" si="17"/>
        <v>4.6684739289478576E-2</v>
      </c>
      <c r="J83" s="54">
        <f>SUM(I79:I83)</f>
        <v>0.61531011284022574</v>
      </c>
      <c r="K83" s="119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5" t="s">
        <v>207</v>
      </c>
      <c r="C84" s="15">
        <v>600</v>
      </c>
      <c r="D84" s="53">
        <v>127</v>
      </c>
      <c r="E84" s="54">
        <f t="shared" si="15"/>
        <v>4.7244094488188972</v>
      </c>
      <c r="F84" s="54">
        <v>1.8289</v>
      </c>
      <c r="G84" s="54">
        <f t="shared" si="16"/>
        <v>1.8289000000000001E-3</v>
      </c>
      <c r="H84" s="15">
        <v>6.03</v>
      </c>
      <c r="I84" s="54">
        <f t="shared" si="17"/>
        <v>4.1025235290470585E-2</v>
      </c>
      <c r="J84" s="54">
        <f>SUM(I79:I84)</f>
        <v>0.65633534813069638</v>
      </c>
      <c r="K84" s="114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25" t="s">
        <v>208</v>
      </c>
      <c r="C87" s="110"/>
      <c r="D87" s="110"/>
      <c r="E87" s="110"/>
      <c r="F87" s="110"/>
      <c r="G87" s="110"/>
      <c r="H87" s="110"/>
      <c r="I87" s="110"/>
      <c r="J87" s="110"/>
      <c r="K87" s="9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52" t="s">
        <v>150</v>
      </c>
      <c r="C88" s="152" t="s">
        <v>151</v>
      </c>
      <c r="D88" s="152" t="s">
        <v>152</v>
      </c>
      <c r="E88" s="152" t="s">
        <v>153</v>
      </c>
      <c r="F88" s="152" t="s">
        <v>154</v>
      </c>
      <c r="G88" s="152" t="s">
        <v>155</v>
      </c>
      <c r="H88" s="152" t="s">
        <v>156</v>
      </c>
      <c r="I88" s="152" t="s">
        <v>157</v>
      </c>
      <c r="J88" s="152" t="s">
        <v>158</v>
      </c>
      <c r="K88" s="152" t="s">
        <v>159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5" t="s">
        <v>209</v>
      </c>
      <c r="C90" s="15">
        <v>2000</v>
      </c>
      <c r="D90" s="53">
        <v>127</v>
      </c>
      <c r="E90" s="54">
        <f t="shared" ref="E90:E94" si="18">C90/D90</f>
        <v>15.748031496062993</v>
      </c>
      <c r="F90" s="54">
        <v>4.0702999999999996</v>
      </c>
      <c r="G90" s="54">
        <f t="shared" ref="G90:G94" si="19">F90/1000</f>
        <v>4.0702999999999998E-3</v>
      </c>
      <c r="H90" s="15">
        <v>8.9600000000000009</v>
      </c>
      <c r="I90" s="54">
        <f t="shared" ref="I90:I94" si="20">H90*E90*G90*100/D90</f>
        <v>0.45222751565503133</v>
      </c>
      <c r="J90" s="54">
        <f>I90</f>
        <v>0.45222751565503133</v>
      </c>
      <c r="K90" s="149">
        <v>4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5" t="s">
        <v>210</v>
      </c>
      <c r="C91" s="15">
        <v>1200</v>
      </c>
      <c r="D91" s="53">
        <v>127</v>
      </c>
      <c r="E91" s="54">
        <f t="shared" si="18"/>
        <v>9.4488188976377945</v>
      </c>
      <c r="F91" s="54">
        <v>1.1891</v>
      </c>
      <c r="G91" s="54">
        <f t="shared" si="19"/>
        <v>1.1891E-3</v>
      </c>
      <c r="H91" s="15">
        <v>8.9600000000000009</v>
      </c>
      <c r="I91" s="54">
        <f t="shared" si="20"/>
        <v>7.9268418376836763E-2</v>
      </c>
      <c r="J91" s="54">
        <f>SUM(I90:I91)</f>
        <v>0.53149593403186812</v>
      </c>
      <c r="K91" s="119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5" t="s">
        <v>211</v>
      </c>
      <c r="C92" s="15">
        <v>700</v>
      </c>
      <c r="D92" s="53">
        <v>127</v>
      </c>
      <c r="E92" s="54">
        <f t="shared" si="18"/>
        <v>5.5118110236220472</v>
      </c>
      <c r="F92" s="54">
        <v>1.3409</v>
      </c>
      <c r="G92" s="54">
        <f t="shared" si="19"/>
        <v>1.3408999999999999E-3</v>
      </c>
      <c r="H92" s="15">
        <v>8.9600000000000009</v>
      </c>
      <c r="I92" s="54">
        <f t="shared" si="20"/>
        <v>5.2142878045756097E-2</v>
      </c>
      <c r="J92" s="54">
        <f>SUM(I90:I92)</f>
        <v>0.58363881207762425</v>
      </c>
      <c r="K92" s="119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5" t="s">
        <v>212</v>
      </c>
      <c r="C93" s="15">
        <v>100</v>
      </c>
      <c r="D93" s="53">
        <v>127</v>
      </c>
      <c r="E93" s="54">
        <f t="shared" si="18"/>
        <v>0.78740157480314965</v>
      </c>
      <c r="F93" s="54">
        <v>1.8905000000000001</v>
      </c>
      <c r="G93" s="54">
        <f t="shared" si="19"/>
        <v>1.8905E-3</v>
      </c>
      <c r="H93" s="15">
        <v>8.9600000000000009</v>
      </c>
      <c r="I93" s="54">
        <f t="shared" si="20"/>
        <v>1.050212660425321E-2</v>
      </c>
      <c r="J93" s="54">
        <f>SUM(I90:I93)</f>
        <v>0.59414093868187745</v>
      </c>
      <c r="K93" s="119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5" t="s">
        <v>213</v>
      </c>
      <c r="C94" s="15">
        <v>100</v>
      </c>
      <c r="D94" s="53">
        <v>127</v>
      </c>
      <c r="E94" s="54">
        <f t="shared" si="18"/>
        <v>0.78740157480314965</v>
      </c>
      <c r="F94" s="54">
        <v>2.9588000000000001</v>
      </c>
      <c r="G94" s="54">
        <f t="shared" si="19"/>
        <v>2.9588000000000001E-3</v>
      </c>
      <c r="H94" s="15">
        <v>8.9600000000000009</v>
      </c>
      <c r="I94" s="54">
        <f t="shared" si="20"/>
        <v>1.6436758633517269E-2</v>
      </c>
      <c r="J94" s="54">
        <f>SUM(I90:I94)</f>
        <v>0.61057769731539469</v>
      </c>
      <c r="K94" s="114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25" t="s">
        <v>214</v>
      </c>
      <c r="C97" s="110"/>
      <c r="D97" s="110"/>
      <c r="E97" s="110"/>
      <c r="F97" s="110"/>
      <c r="G97" s="110"/>
      <c r="H97" s="110"/>
      <c r="I97" s="110"/>
      <c r="J97" s="110"/>
      <c r="K97" s="9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52" t="s">
        <v>150</v>
      </c>
      <c r="C98" s="152" t="s">
        <v>151</v>
      </c>
      <c r="D98" s="152" t="s">
        <v>152</v>
      </c>
      <c r="E98" s="152" t="s">
        <v>153</v>
      </c>
      <c r="F98" s="152" t="s">
        <v>154</v>
      </c>
      <c r="G98" s="152" t="s">
        <v>155</v>
      </c>
      <c r="H98" s="152" t="s">
        <v>156</v>
      </c>
      <c r="I98" s="152" t="s">
        <v>157</v>
      </c>
      <c r="J98" s="152" t="s">
        <v>158</v>
      </c>
      <c r="K98" s="152" t="s">
        <v>159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5" t="s">
        <v>215</v>
      </c>
      <c r="C100" s="15">
        <v>800</v>
      </c>
      <c r="D100" s="53">
        <v>127</v>
      </c>
      <c r="E100" s="54">
        <f t="shared" ref="E100:E103" si="21">C100/D100</f>
        <v>6.2992125984251972</v>
      </c>
      <c r="F100" s="54">
        <v>3.7176</v>
      </c>
      <c r="G100" s="54">
        <f t="shared" ref="G100:G103" si="22">F100/1000</f>
        <v>3.7176000000000002E-3</v>
      </c>
      <c r="H100" s="15">
        <v>8.9600000000000009</v>
      </c>
      <c r="I100" s="54">
        <f t="shared" ref="I100:I103" si="23">H100*E100*G100*100/D100</f>
        <v>0.16521642259284522</v>
      </c>
      <c r="J100" s="54">
        <f>I100</f>
        <v>0.16521642259284522</v>
      </c>
      <c r="K100" s="149">
        <v>4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5" t="s">
        <v>216</v>
      </c>
      <c r="C101" s="15">
        <v>100</v>
      </c>
      <c r="D101" s="53">
        <v>127</v>
      </c>
      <c r="E101" s="54">
        <f t="shared" si="21"/>
        <v>0.78740157480314965</v>
      </c>
      <c r="F101" s="54">
        <v>2.0099</v>
      </c>
      <c r="G101" s="54">
        <f t="shared" si="22"/>
        <v>2.0099000000000002E-3</v>
      </c>
      <c r="H101" s="15">
        <v>8.9600000000000009</v>
      </c>
      <c r="I101" s="54">
        <f t="shared" si="23"/>
        <v>1.1165418810837624E-2</v>
      </c>
      <c r="J101" s="54">
        <f>SUM(I100:I101)</f>
        <v>0.17638184140368285</v>
      </c>
      <c r="K101" s="119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5" t="s">
        <v>217</v>
      </c>
      <c r="C102" s="15">
        <v>600</v>
      </c>
      <c r="D102" s="53">
        <v>127</v>
      </c>
      <c r="E102" s="54">
        <f t="shared" si="21"/>
        <v>4.7244094488188972</v>
      </c>
      <c r="F102" s="54">
        <v>2.9255</v>
      </c>
      <c r="G102" s="54">
        <f t="shared" si="22"/>
        <v>2.9255000000000001E-3</v>
      </c>
      <c r="H102" s="15">
        <v>8.9600000000000009</v>
      </c>
      <c r="I102" s="54">
        <f t="shared" si="23"/>
        <v>9.7510620621241245E-2</v>
      </c>
      <c r="J102" s="54">
        <f>SUM(I100:I102)</f>
        <v>0.27389246202492412</v>
      </c>
      <c r="K102" s="119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5" t="s">
        <v>218</v>
      </c>
      <c r="C103" s="15">
        <v>1200</v>
      </c>
      <c r="D103" s="53">
        <v>127</v>
      </c>
      <c r="E103" s="54">
        <f t="shared" si="21"/>
        <v>9.4488188976377945</v>
      </c>
      <c r="F103" s="54">
        <v>2.6255000000000002</v>
      </c>
      <c r="G103" s="54">
        <f t="shared" si="22"/>
        <v>2.6255000000000002E-3</v>
      </c>
      <c r="H103" s="15">
        <v>8.9600000000000009</v>
      </c>
      <c r="I103" s="54">
        <f t="shared" si="23"/>
        <v>0.17502248124496253</v>
      </c>
      <c r="J103" s="54">
        <f>SUM(I100:I103)</f>
        <v>0.44891494326988668</v>
      </c>
      <c r="K103" s="114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25" t="s">
        <v>219</v>
      </c>
      <c r="C106" s="110"/>
      <c r="D106" s="110"/>
      <c r="E106" s="110"/>
      <c r="F106" s="110"/>
      <c r="G106" s="110"/>
      <c r="H106" s="110"/>
      <c r="I106" s="110"/>
      <c r="J106" s="110"/>
      <c r="K106" s="9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52" t="s">
        <v>150</v>
      </c>
      <c r="C107" s="152" t="s">
        <v>151</v>
      </c>
      <c r="D107" s="152" t="s">
        <v>152</v>
      </c>
      <c r="E107" s="152" t="s">
        <v>153</v>
      </c>
      <c r="F107" s="152" t="s">
        <v>154</v>
      </c>
      <c r="G107" s="152" t="s">
        <v>155</v>
      </c>
      <c r="H107" s="152" t="s">
        <v>156</v>
      </c>
      <c r="I107" s="152" t="s">
        <v>157</v>
      </c>
      <c r="J107" s="152" t="s">
        <v>158</v>
      </c>
      <c r="K107" s="152" t="s">
        <v>159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5" t="s">
        <v>220</v>
      </c>
      <c r="C109" s="15">
        <v>1800</v>
      </c>
      <c r="D109" s="53">
        <v>127</v>
      </c>
      <c r="E109" s="54">
        <f t="shared" ref="E109:E111" si="24">C109/D109</f>
        <v>14.173228346456693</v>
      </c>
      <c r="F109" s="54">
        <v>4.0702999999999996</v>
      </c>
      <c r="G109" s="54">
        <f t="shared" ref="G109:G111" si="25">F109/1000</f>
        <v>4.0702999999999998E-3</v>
      </c>
      <c r="H109" s="15">
        <v>8.9600000000000009</v>
      </c>
      <c r="I109" s="54">
        <f t="shared" ref="I109:I111" si="26">H109*E109*G109*100/D109</f>
        <v>0.40700476408952818</v>
      </c>
      <c r="J109" s="54">
        <f>I109</f>
        <v>0.40700476408952818</v>
      </c>
      <c r="K109" s="149">
        <v>4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5" t="s">
        <v>221</v>
      </c>
      <c r="C110" s="15">
        <v>1200</v>
      </c>
      <c r="D110" s="53">
        <v>127</v>
      </c>
      <c r="E110" s="54">
        <f t="shared" si="24"/>
        <v>9.4488188976377945</v>
      </c>
      <c r="F110" s="54">
        <v>1.7958000000000001</v>
      </c>
      <c r="G110" s="54">
        <f t="shared" si="25"/>
        <v>1.7958E-3</v>
      </c>
      <c r="H110" s="15">
        <v>8.9600000000000009</v>
      </c>
      <c r="I110" s="54">
        <f t="shared" si="26"/>
        <v>0.1197125773451547</v>
      </c>
      <c r="J110" s="54">
        <f>SUM(I109:I110)</f>
        <v>0.52671734143468285</v>
      </c>
      <c r="K110" s="119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5" t="s">
        <v>222</v>
      </c>
      <c r="C111" s="15">
        <v>600</v>
      </c>
      <c r="D111" s="53">
        <v>127</v>
      </c>
      <c r="E111" s="54">
        <f t="shared" si="24"/>
        <v>4.7244094488188972</v>
      </c>
      <c r="F111" s="54">
        <v>4.2610000000000001</v>
      </c>
      <c r="G111" s="54">
        <f t="shared" si="25"/>
        <v>4.261E-3</v>
      </c>
      <c r="H111" s="15">
        <v>8.9600000000000009</v>
      </c>
      <c r="I111" s="54">
        <f t="shared" si="26"/>
        <v>0.14202452724905451</v>
      </c>
      <c r="J111" s="54">
        <f>SUM(I109:I111)</f>
        <v>0.66874186868373742</v>
      </c>
      <c r="K111" s="114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25" t="s">
        <v>223</v>
      </c>
      <c r="C114" s="110"/>
      <c r="D114" s="110"/>
      <c r="E114" s="110"/>
      <c r="F114" s="110"/>
      <c r="G114" s="110"/>
      <c r="H114" s="110"/>
      <c r="I114" s="110"/>
      <c r="J114" s="110"/>
      <c r="K114" s="9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52" t="s">
        <v>150</v>
      </c>
      <c r="C115" s="152" t="s">
        <v>151</v>
      </c>
      <c r="D115" s="152" t="s">
        <v>152</v>
      </c>
      <c r="E115" s="152" t="s">
        <v>153</v>
      </c>
      <c r="F115" s="152" t="s">
        <v>154</v>
      </c>
      <c r="G115" s="152" t="s">
        <v>155</v>
      </c>
      <c r="H115" s="152" t="s">
        <v>156</v>
      </c>
      <c r="I115" s="152" t="s">
        <v>157</v>
      </c>
      <c r="J115" s="152" t="s">
        <v>158</v>
      </c>
      <c r="K115" s="152" t="s">
        <v>159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18" t="s">
        <v>224</v>
      </c>
      <c r="C117" s="150">
        <v>5400</v>
      </c>
      <c r="D117" s="151">
        <v>220</v>
      </c>
      <c r="E117" s="148">
        <f>C117/D117</f>
        <v>24.545454545454547</v>
      </c>
      <c r="F117" s="148">
        <v>3.5453999999999999</v>
      </c>
      <c r="G117" s="148">
        <f>F117/1000</f>
        <v>3.5453999999999998E-3</v>
      </c>
      <c r="H117" s="150">
        <v>3.63</v>
      </c>
      <c r="I117" s="148">
        <f>H117*E117*G117*100/D117</f>
        <v>0.14358870000000001</v>
      </c>
      <c r="J117" s="148">
        <f>I117</f>
        <v>0.14358870000000001</v>
      </c>
      <c r="K117" s="149">
        <v>10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25" t="s">
        <v>225</v>
      </c>
      <c r="C121" s="110"/>
      <c r="D121" s="110"/>
      <c r="E121" s="110"/>
      <c r="F121" s="110"/>
      <c r="G121" s="110"/>
      <c r="H121" s="110"/>
      <c r="I121" s="110"/>
      <c r="J121" s="110"/>
      <c r="K121" s="9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52" t="s">
        <v>150</v>
      </c>
      <c r="C122" s="152" t="s">
        <v>151</v>
      </c>
      <c r="D122" s="152" t="s">
        <v>152</v>
      </c>
      <c r="E122" s="152" t="s">
        <v>153</v>
      </c>
      <c r="F122" s="152" t="s">
        <v>154</v>
      </c>
      <c r="G122" s="152" t="s">
        <v>155</v>
      </c>
      <c r="H122" s="152" t="s">
        <v>156</v>
      </c>
      <c r="I122" s="152" t="s">
        <v>157</v>
      </c>
      <c r="J122" s="152" t="s">
        <v>158</v>
      </c>
      <c r="K122" s="152" t="s">
        <v>159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18" t="s">
        <v>226</v>
      </c>
      <c r="C124" s="150">
        <v>5400</v>
      </c>
      <c r="D124" s="151">
        <v>220</v>
      </c>
      <c r="E124" s="148">
        <f>C124/D124</f>
        <v>24.545454545454547</v>
      </c>
      <c r="F124" s="148">
        <v>8.3941999999999997</v>
      </c>
      <c r="G124" s="148">
        <f>F124/1000</f>
        <v>8.3941999999999992E-3</v>
      </c>
      <c r="H124" s="150">
        <v>3.63</v>
      </c>
      <c r="I124" s="148">
        <f>H124*E124*G124*100/D124</f>
        <v>0.33996510000000002</v>
      </c>
      <c r="J124" s="148">
        <f>I124</f>
        <v>0.33996510000000002</v>
      </c>
      <c r="K124" s="149">
        <v>10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25" t="s">
        <v>227</v>
      </c>
      <c r="C128" s="110"/>
      <c r="D128" s="110"/>
      <c r="E128" s="110"/>
      <c r="F128" s="110"/>
      <c r="G128" s="110"/>
      <c r="H128" s="110"/>
      <c r="I128" s="110"/>
      <c r="J128" s="110"/>
      <c r="K128" s="9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52" t="s">
        <v>150</v>
      </c>
      <c r="C129" s="152" t="s">
        <v>151</v>
      </c>
      <c r="D129" s="152" t="s">
        <v>152</v>
      </c>
      <c r="E129" s="152" t="s">
        <v>153</v>
      </c>
      <c r="F129" s="152" t="s">
        <v>154</v>
      </c>
      <c r="G129" s="152" t="s">
        <v>155</v>
      </c>
      <c r="H129" s="152" t="s">
        <v>156</v>
      </c>
      <c r="I129" s="152" t="s">
        <v>157</v>
      </c>
      <c r="J129" s="152" t="s">
        <v>158</v>
      </c>
      <c r="K129" s="152" t="s">
        <v>159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14"/>
      <c r="C130" s="114"/>
      <c r="D130" s="114"/>
      <c r="E130" s="114"/>
      <c r="F130" s="114"/>
      <c r="G130" s="114"/>
      <c r="H130" s="114"/>
      <c r="I130" s="114"/>
      <c r="J130" s="114"/>
      <c r="K130" s="114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18" t="s">
        <v>228</v>
      </c>
      <c r="C131" s="150">
        <v>2625</v>
      </c>
      <c r="D131" s="151">
        <v>220</v>
      </c>
      <c r="E131" s="148">
        <f>C131/D131</f>
        <v>11.931818181818182</v>
      </c>
      <c r="F131" s="148">
        <v>12.476699999999999</v>
      </c>
      <c r="G131" s="148">
        <f>F131/1000</f>
        <v>1.2476699999999999E-2</v>
      </c>
      <c r="H131" s="150">
        <v>14.3</v>
      </c>
      <c r="I131" s="148">
        <f>H131*E131*G131*100/D131</f>
        <v>0.96765315340909075</v>
      </c>
      <c r="J131" s="148">
        <f>I131</f>
        <v>0.96765315340909075</v>
      </c>
      <c r="K131" s="149">
        <v>2.5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25" t="s">
        <v>229</v>
      </c>
      <c r="C135" s="110"/>
      <c r="D135" s="110"/>
      <c r="E135" s="110"/>
      <c r="F135" s="110"/>
      <c r="G135" s="110"/>
      <c r="H135" s="110"/>
      <c r="I135" s="110"/>
      <c r="J135" s="110"/>
      <c r="K135" s="9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52" t="s">
        <v>150</v>
      </c>
      <c r="C136" s="152" t="s">
        <v>151</v>
      </c>
      <c r="D136" s="152" t="s">
        <v>152</v>
      </c>
      <c r="E136" s="152" t="s">
        <v>153</v>
      </c>
      <c r="F136" s="152" t="s">
        <v>154</v>
      </c>
      <c r="G136" s="152" t="s">
        <v>155</v>
      </c>
      <c r="H136" s="152" t="s">
        <v>156</v>
      </c>
      <c r="I136" s="152" t="s">
        <v>157</v>
      </c>
      <c r="J136" s="152" t="s">
        <v>158</v>
      </c>
      <c r="K136" s="152" t="s">
        <v>159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18" t="s">
        <v>230</v>
      </c>
      <c r="C138" s="150">
        <v>1650</v>
      </c>
      <c r="D138" s="151">
        <v>220</v>
      </c>
      <c r="E138" s="148">
        <f>C138/D138</f>
        <v>7.5</v>
      </c>
      <c r="F138" s="148">
        <v>8.0559999999999992</v>
      </c>
      <c r="G138" s="148">
        <f>F138/1000</f>
        <v>8.0559999999999989E-3</v>
      </c>
      <c r="H138" s="150">
        <v>23.3</v>
      </c>
      <c r="I138" s="148">
        <f>H138*E138*G138*100/D138</f>
        <v>0.63990272727272723</v>
      </c>
      <c r="J138" s="148">
        <f>I138</f>
        <v>0.63990272727272723</v>
      </c>
      <c r="K138" s="149">
        <v>1.5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14"/>
      <c r="C139" s="114"/>
      <c r="D139" s="114"/>
      <c r="E139" s="114"/>
      <c r="F139" s="114"/>
      <c r="G139" s="114"/>
      <c r="H139" s="114"/>
      <c r="I139" s="114"/>
      <c r="J139" s="114"/>
      <c r="K139" s="114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25" t="s">
        <v>231</v>
      </c>
      <c r="C142" s="110"/>
      <c r="D142" s="110"/>
      <c r="E142" s="110"/>
      <c r="F142" s="110"/>
      <c r="G142" s="110"/>
      <c r="H142" s="110"/>
      <c r="I142" s="110"/>
      <c r="J142" s="110"/>
      <c r="K142" s="9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52" t="s">
        <v>150</v>
      </c>
      <c r="C143" s="152" t="s">
        <v>151</v>
      </c>
      <c r="D143" s="152" t="s">
        <v>152</v>
      </c>
      <c r="E143" s="152" t="s">
        <v>153</v>
      </c>
      <c r="F143" s="152" t="s">
        <v>154</v>
      </c>
      <c r="G143" s="152" t="s">
        <v>155</v>
      </c>
      <c r="H143" s="152" t="s">
        <v>156</v>
      </c>
      <c r="I143" s="152" t="s">
        <v>157</v>
      </c>
      <c r="J143" s="152" t="s">
        <v>158</v>
      </c>
      <c r="K143" s="152" t="s">
        <v>159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18" t="s">
        <v>232</v>
      </c>
      <c r="C145" s="150">
        <v>1650</v>
      </c>
      <c r="D145" s="151">
        <v>220</v>
      </c>
      <c r="E145" s="148">
        <f>C145/D145</f>
        <v>7.5</v>
      </c>
      <c r="F145" s="148">
        <v>5.7344999999999997</v>
      </c>
      <c r="G145" s="148">
        <f>F145/1000</f>
        <v>5.7345E-3</v>
      </c>
      <c r="H145" s="150">
        <v>23.3</v>
      </c>
      <c r="I145" s="148">
        <f>H145*E145*G145*100/D145</f>
        <v>0.45550176136363635</v>
      </c>
      <c r="J145" s="148">
        <f>I145</f>
        <v>0.45550176136363635</v>
      </c>
      <c r="K145" s="149">
        <v>1.5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25" t="s">
        <v>233</v>
      </c>
      <c r="C149" s="110"/>
      <c r="D149" s="110"/>
      <c r="E149" s="110"/>
      <c r="F149" s="110"/>
      <c r="G149" s="110"/>
      <c r="H149" s="110"/>
      <c r="I149" s="110"/>
      <c r="J149" s="110"/>
      <c r="K149" s="9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52" t="s">
        <v>150</v>
      </c>
      <c r="C150" s="152" t="s">
        <v>151</v>
      </c>
      <c r="D150" s="152" t="s">
        <v>152</v>
      </c>
      <c r="E150" s="152" t="s">
        <v>153</v>
      </c>
      <c r="F150" s="152" t="s">
        <v>154</v>
      </c>
      <c r="G150" s="152" t="s">
        <v>155</v>
      </c>
      <c r="H150" s="152" t="s">
        <v>156</v>
      </c>
      <c r="I150" s="152" t="s">
        <v>157</v>
      </c>
      <c r="J150" s="152" t="s">
        <v>158</v>
      </c>
      <c r="K150" s="152" t="s">
        <v>159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14"/>
      <c r="C151" s="114"/>
      <c r="D151" s="114"/>
      <c r="E151" s="114"/>
      <c r="F151" s="114"/>
      <c r="G151" s="114"/>
      <c r="H151" s="114"/>
      <c r="I151" s="114"/>
      <c r="J151" s="114"/>
      <c r="K151" s="114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18" t="s">
        <v>234</v>
      </c>
      <c r="C152" s="150">
        <v>400</v>
      </c>
      <c r="D152" s="151">
        <v>127</v>
      </c>
      <c r="E152" s="148">
        <f>C152/D152</f>
        <v>3.1496062992125986</v>
      </c>
      <c r="F152" s="148">
        <v>25.872699999999998</v>
      </c>
      <c r="G152" s="148">
        <f>F152/1000</f>
        <v>2.5872699999999998E-2</v>
      </c>
      <c r="H152" s="150">
        <v>23.3</v>
      </c>
      <c r="I152" s="148">
        <f>H152*E152*G152*100/D152</f>
        <v>1.4950310868621739</v>
      </c>
      <c r="J152" s="148">
        <f>I152</f>
        <v>1.4950310868621739</v>
      </c>
      <c r="K152" s="149">
        <v>1.5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25" t="s">
        <v>235</v>
      </c>
      <c r="C156" s="110"/>
      <c r="D156" s="110"/>
      <c r="E156" s="110"/>
      <c r="F156" s="110"/>
      <c r="G156" s="110"/>
      <c r="H156" s="110"/>
      <c r="I156" s="110"/>
      <c r="J156" s="110"/>
      <c r="K156" s="9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52" t="s">
        <v>150</v>
      </c>
      <c r="C157" s="152" t="s">
        <v>151</v>
      </c>
      <c r="D157" s="152" t="s">
        <v>152</v>
      </c>
      <c r="E157" s="152" t="s">
        <v>153</v>
      </c>
      <c r="F157" s="152" t="s">
        <v>154</v>
      </c>
      <c r="G157" s="152" t="s">
        <v>155</v>
      </c>
      <c r="H157" s="152" t="s">
        <v>156</v>
      </c>
      <c r="I157" s="152" t="s">
        <v>157</v>
      </c>
      <c r="J157" s="152" t="s">
        <v>158</v>
      </c>
      <c r="K157" s="152" t="s">
        <v>159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18" t="s">
        <v>236</v>
      </c>
      <c r="C159" s="150">
        <v>1760</v>
      </c>
      <c r="D159" s="151">
        <v>220</v>
      </c>
      <c r="E159" s="148">
        <f>C159/D159</f>
        <v>8</v>
      </c>
      <c r="F159" s="148">
        <v>11.7094</v>
      </c>
      <c r="G159" s="148">
        <f>F159/1000</f>
        <v>1.17094E-2</v>
      </c>
      <c r="H159" s="150">
        <v>23.3</v>
      </c>
      <c r="I159" s="148">
        <f>H159*E159*G159*100/D159</f>
        <v>0.99210552727272738</v>
      </c>
      <c r="J159" s="148">
        <f>I159</f>
        <v>0.99210552727272738</v>
      </c>
      <c r="K159" s="149">
        <v>1.5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25" t="s">
        <v>237</v>
      </c>
      <c r="C163" s="110"/>
      <c r="D163" s="110"/>
      <c r="E163" s="110"/>
      <c r="F163" s="110"/>
      <c r="G163" s="110"/>
      <c r="H163" s="110"/>
      <c r="I163" s="110"/>
      <c r="J163" s="110"/>
      <c r="K163" s="9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52" t="s">
        <v>150</v>
      </c>
      <c r="C164" s="152" t="s">
        <v>151</v>
      </c>
      <c r="D164" s="152" t="s">
        <v>152</v>
      </c>
      <c r="E164" s="152" t="s">
        <v>153</v>
      </c>
      <c r="F164" s="152" t="s">
        <v>154</v>
      </c>
      <c r="G164" s="152" t="s">
        <v>155</v>
      </c>
      <c r="H164" s="152" t="s">
        <v>156</v>
      </c>
      <c r="I164" s="152" t="s">
        <v>157</v>
      </c>
      <c r="J164" s="152" t="s">
        <v>158</v>
      </c>
      <c r="K164" s="152" t="s">
        <v>159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14"/>
      <c r="C165" s="114"/>
      <c r="D165" s="114"/>
      <c r="E165" s="114"/>
      <c r="F165" s="114"/>
      <c r="G165" s="114"/>
      <c r="H165" s="114"/>
      <c r="I165" s="114"/>
      <c r="J165" s="114"/>
      <c r="K165" s="114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18" t="s">
        <v>238</v>
      </c>
      <c r="C166" s="150">
        <v>300</v>
      </c>
      <c r="D166" s="151">
        <v>220</v>
      </c>
      <c r="E166" s="148">
        <f>C166/D166</f>
        <v>1.3636363636363635</v>
      </c>
      <c r="F166" s="148">
        <v>13.804600000000001</v>
      </c>
      <c r="G166" s="148">
        <f>F166/1000</f>
        <v>1.38046E-2</v>
      </c>
      <c r="H166" s="150">
        <v>23.3</v>
      </c>
      <c r="I166" s="148">
        <f>H166*E166*G166*100/D166</f>
        <v>0.19936808677685947</v>
      </c>
      <c r="J166" s="148">
        <f>I166</f>
        <v>0.19936808677685947</v>
      </c>
      <c r="K166" s="149">
        <v>1.5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25" t="s">
        <v>239</v>
      </c>
      <c r="C170" s="110"/>
      <c r="D170" s="110"/>
      <c r="E170" s="110"/>
      <c r="F170" s="110"/>
      <c r="G170" s="110"/>
      <c r="H170" s="110"/>
      <c r="I170" s="110"/>
      <c r="J170" s="110"/>
      <c r="K170" s="9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52" t="s">
        <v>150</v>
      </c>
      <c r="C171" s="152" t="s">
        <v>151</v>
      </c>
      <c r="D171" s="152" t="s">
        <v>152</v>
      </c>
      <c r="E171" s="152" t="s">
        <v>153</v>
      </c>
      <c r="F171" s="152" t="s">
        <v>154</v>
      </c>
      <c r="G171" s="152" t="s">
        <v>155</v>
      </c>
      <c r="H171" s="152" t="s">
        <v>156</v>
      </c>
      <c r="I171" s="152" t="s">
        <v>157</v>
      </c>
      <c r="J171" s="152" t="s">
        <v>158</v>
      </c>
      <c r="K171" s="152" t="s">
        <v>159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18" t="s">
        <v>240</v>
      </c>
      <c r="C173" s="150">
        <v>38685</v>
      </c>
      <c r="D173" s="151">
        <v>380</v>
      </c>
      <c r="E173" s="148">
        <f>C173/D173</f>
        <v>101.80263157894737</v>
      </c>
      <c r="F173" s="148">
        <v>7.4527000000000001</v>
      </c>
      <c r="G173" s="148">
        <f>F173/1000</f>
        <v>7.4527000000000005E-3</v>
      </c>
      <c r="H173" s="150">
        <v>1.1200000000000001</v>
      </c>
      <c r="I173" s="148">
        <f>H173*E173*G173*100/D173</f>
        <v>0.22361816027700834</v>
      </c>
      <c r="J173" s="148">
        <f>I173</f>
        <v>0.22361816027700834</v>
      </c>
      <c r="K173" s="149">
        <v>35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14"/>
      <c r="C174" s="114"/>
      <c r="D174" s="114"/>
      <c r="E174" s="114"/>
      <c r="F174" s="114"/>
      <c r="G174" s="114"/>
      <c r="H174" s="114"/>
      <c r="I174" s="114"/>
      <c r="J174" s="114"/>
      <c r="K174" s="114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/>
    <row r="375" spans="1:26" ht="15.75" customHeight="1"/>
    <row r="376" spans="1:26" ht="15.75" customHeight="1"/>
    <row r="377" spans="1:26" ht="15.75" customHeight="1"/>
    <row r="378" spans="1:26" ht="15.75" customHeight="1"/>
    <row r="379" spans="1:26" ht="15.75" customHeight="1"/>
    <row r="380" spans="1:26" ht="15.75" customHeight="1"/>
    <row r="381" spans="1:26" ht="15.75" customHeight="1"/>
    <row r="382" spans="1:26" ht="15.75" customHeight="1"/>
    <row r="383" spans="1:26" ht="15.75" customHeight="1"/>
    <row r="384" spans="1:26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8">
    <mergeCell ref="H68:H69"/>
    <mergeCell ref="I68:I69"/>
    <mergeCell ref="J68:J69"/>
    <mergeCell ref="K68:K69"/>
    <mergeCell ref="K70:K73"/>
    <mergeCell ref="D77:D78"/>
    <mergeCell ref="E77:E78"/>
    <mergeCell ref="F77:F78"/>
    <mergeCell ref="G77:G78"/>
    <mergeCell ref="D58:D59"/>
    <mergeCell ref="E58:E59"/>
    <mergeCell ref="F58:F59"/>
    <mergeCell ref="G58:G59"/>
    <mergeCell ref="F88:F89"/>
    <mergeCell ref="G88:G89"/>
    <mergeCell ref="D68:D69"/>
    <mergeCell ref="E68:E69"/>
    <mergeCell ref="F68:F69"/>
    <mergeCell ref="G68:G69"/>
    <mergeCell ref="J124:J125"/>
    <mergeCell ref="F115:F116"/>
    <mergeCell ref="G115:G116"/>
    <mergeCell ref="B117:B118"/>
    <mergeCell ref="C117:C118"/>
    <mergeCell ref="D117:D118"/>
    <mergeCell ref="E117:E118"/>
    <mergeCell ref="F117:F118"/>
    <mergeCell ref="E122:E123"/>
    <mergeCell ref="F122:F123"/>
    <mergeCell ref="C122:C123"/>
    <mergeCell ref="D122:D123"/>
    <mergeCell ref="C124:C125"/>
    <mergeCell ref="D124:D125"/>
    <mergeCell ref="K124:K125"/>
    <mergeCell ref="K122:K123"/>
    <mergeCell ref="B128:K128"/>
    <mergeCell ref="G117:G118"/>
    <mergeCell ref="H117:H118"/>
    <mergeCell ref="I117:I118"/>
    <mergeCell ref="J117:J118"/>
    <mergeCell ref="K117:K118"/>
    <mergeCell ref="B121:K121"/>
    <mergeCell ref="B122:B123"/>
    <mergeCell ref="B124:B125"/>
    <mergeCell ref="E124:E125"/>
    <mergeCell ref="F124:F125"/>
    <mergeCell ref="G122:G123"/>
    <mergeCell ref="H122:H123"/>
    <mergeCell ref="G124:G125"/>
    <mergeCell ref="H124:H125"/>
    <mergeCell ref="I122:I123"/>
    <mergeCell ref="J122:J123"/>
    <mergeCell ref="I124:I125"/>
    <mergeCell ref="B129:B130"/>
    <mergeCell ref="C129:C130"/>
    <mergeCell ref="C138:C139"/>
    <mergeCell ref="D138:D139"/>
    <mergeCell ref="E138:E139"/>
    <mergeCell ref="F138:F139"/>
    <mergeCell ref="G138:G139"/>
    <mergeCell ref="H138:H139"/>
    <mergeCell ref="B142:K142"/>
    <mergeCell ref="B138:B139"/>
    <mergeCell ref="E136:E137"/>
    <mergeCell ref="F136:F137"/>
    <mergeCell ref="G136:G137"/>
    <mergeCell ref="I138:I139"/>
    <mergeCell ref="J138:J139"/>
    <mergeCell ref="K138:K139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B143:B144"/>
    <mergeCell ref="C143:C144"/>
    <mergeCell ref="D143:D144"/>
    <mergeCell ref="E143:E144"/>
    <mergeCell ref="F143:F144"/>
    <mergeCell ref="G143:G144"/>
    <mergeCell ref="I131:I132"/>
    <mergeCell ref="J131:J132"/>
    <mergeCell ref="K131:K132"/>
    <mergeCell ref="C131:C132"/>
    <mergeCell ref="D131:D132"/>
    <mergeCell ref="E131:E132"/>
    <mergeCell ref="F131:F132"/>
    <mergeCell ref="G131:G132"/>
    <mergeCell ref="H131:H132"/>
    <mergeCell ref="B135:K135"/>
    <mergeCell ref="H136:H137"/>
    <mergeCell ref="I136:I137"/>
    <mergeCell ref="J136:J137"/>
    <mergeCell ref="K136:K137"/>
    <mergeCell ref="B131:B132"/>
    <mergeCell ref="B136:B137"/>
    <mergeCell ref="C136:C137"/>
    <mergeCell ref="D136:D137"/>
    <mergeCell ref="H143:H144"/>
    <mergeCell ref="I143:I144"/>
    <mergeCell ref="J143:J144"/>
    <mergeCell ref="K143:K144"/>
    <mergeCell ref="H150:H151"/>
    <mergeCell ref="I150:I151"/>
    <mergeCell ref="J150:J151"/>
    <mergeCell ref="K150:K151"/>
    <mergeCell ref="B159:B160"/>
    <mergeCell ref="B145:B146"/>
    <mergeCell ref="B150:B151"/>
    <mergeCell ref="C150:C151"/>
    <mergeCell ref="D150:D151"/>
    <mergeCell ref="E150:E151"/>
    <mergeCell ref="F150:F151"/>
    <mergeCell ref="G150:G151"/>
    <mergeCell ref="I152:I153"/>
    <mergeCell ref="J152:J153"/>
    <mergeCell ref="K152:K153"/>
    <mergeCell ref="C152:C153"/>
    <mergeCell ref="D152:D153"/>
    <mergeCell ref="E152:E153"/>
    <mergeCell ref="F152:F153"/>
    <mergeCell ref="G152:G153"/>
    <mergeCell ref="J164:J165"/>
    <mergeCell ref="K164:K165"/>
    <mergeCell ref="C159:C160"/>
    <mergeCell ref="D159:D160"/>
    <mergeCell ref="E159:E160"/>
    <mergeCell ref="F159:F160"/>
    <mergeCell ref="G159:G160"/>
    <mergeCell ref="H159:H160"/>
    <mergeCell ref="B163:K163"/>
    <mergeCell ref="I159:I160"/>
    <mergeCell ref="J159:J160"/>
    <mergeCell ref="K159:K160"/>
    <mergeCell ref="H164:H165"/>
    <mergeCell ref="I164:I165"/>
    <mergeCell ref="B166:B167"/>
    <mergeCell ref="C166:C167"/>
    <mergeCell ref="D166:D167"/>
    <mergeCell ref="E166:E167"/>
    <mergeCell ref="F166:F167"/>
    <mergeCell ref="B164:B165"/>
    <mergeCell ref="C164:C165"/>
    <mergeCell ref="D164:D165"/>
    <mergeCell ref="E164:E165"/>
    <mergeCell ref="F164:F165"/>
    <mergeCell ref="G164:G165"/>
    <mergeCell ref="I166:I167"/>
    <mergeCell ref="J166:J167"/>
    <mergeCell ref="K166:K167"/>
    <mergeCell ref="B170:K170"/>
    <mergeCell ref="B171:B172"/>
    <mergeCell ref="C171:C172"/>
    <mergeCell ref="D171:D172"/>
    <mergeCell ref="K171:K172"/>
    <mergeCell ref="G166:G167"/>
    <mergeCell ref="H166:H167"/>
    <mergeCell ref="H152:H153"/>
    <mergeCell ref="B156:K156"/>
    <mergeCell ref="H157:H158"/>
    <mergeCell ref="I157:I158"/>
    <mergeCell ref="J157:J158"/>
    <mergeCell ref="K157:K158"/>
    <mergeCell ref="B152:B153"/>
    <mergeCell ref="B157:B158"/>
    <mergeCell ref="C157:C158"/>
    <mergeCell ref="D157:D158"/>
    <mergeCell ref="E157:E158"/>
    <mergeCell ref="F157:F158"/>
    <mergeCell ref="G157:G158"/>
    <mergeCell ref="G173:G174"/>
    <mergeCell ref="H173:H174"/>
    <mergeCell ref="I173:I174"/>
    <mergeCell ref="J173:J174"/>
    <mergeCell ref="K173:K174"/>
    <mergeCell ref="E171:E172"/>
    <mergeCell ref="F171:F172"/>
    <mergeCell ref="B173:B174"/>
    <mergeCell ref="C173:C174"/>
    <mergeCell ref="D173:D174"/>
    <mergeCell ref="E173:E174"/>
    <mergeCell ref="F173:F174"/>
    <mergeCell ref="G171:G172"/>
    <mergeCell ref="H171:H172"/>
    <mergeCell ref="I171:I172"/>
    <mergeCell ref="J171:J172"/>
    <mergeCell ref="D7:F7"/>
    <mergeCell ref="D8:F8"/>
    <mergeCell ref="B2:J2"/>
    <mergeCell ref="M2:Q2"/>
    <mergeCell ref="B3:J3"/>
    <mergeCell ref="B4:J4"/>
    <mergeCell ref="D6:F6"/>
    <mergeCell ref="G6:H6"/>
    <mergeCell ref="G7:J9"/>
    <mergeCell ref="D9:F9"/>
    <mergeCell ref="B10:H10"/>
    <mergeCell ref="B11:K11"/>
    <mergeCell ref="B12:B13"/>
    <mergeCell ref="C12:C13"/>
    <mergeCell ref="D12:D13"/>
    <mergeCell ref="E12:E13"/>
    <mergeCell ref="K27:K28"/>
    <mergeCell ref="F12:F13"/>
    <mergeCell ref="G12:G13"/>
    <mergeCell ref="H12:H13"/>
    <mergeCell ref="I12:I13"/>
    <mergeCell ref="E27:E28"/>
    <mergeCell ref="F27:F28"/>
    <mergeCell ref="G27:G28"/>
    <mergeCell ref="H27:H28"/>
    <mergeCell ref="I27:I28"/>
    <mergeCell ref="J12:J13"/>
    <mergeCell ref="K12:K13"/>
    <mergeCell ref="K14:K23"/>
    <mergeCell ref="B26:K26"/>
    <mergeCell ref="B27:B28"/>
    <mergeCell ref="C27:C28"/>
    <mergeCell ref="D27:D28"/>
    <mergeCell ref="H47:H48"/>
    <mergeCell ref="I47:I48"/>
    <mergeCell ref="J47:J48"/>
    <mergeCell ref="K47:K48"/>
    <mergeCell ref="B46:K46"/>
    <mergeCell ref="C47:C48"/>
    <mergeCell ref="D47:D48"/>
    <mergeCell ref="E47:E48"/>
    <mergeCell ref="F47:F48"/>
    <mergeCell ref="G47:G48"/>
    <mergeCell ref="B47:B48"/>
    <mergeCell ref="J27:J28"/>
    <mergeCell ref="H77:H78"/>
    <mergeCell ref="I77:I78"/>
    <mergeCell ref="J77:J78"/>
    <mergeCell ref="K77:K78"/>
    <mergeCell ref="B87:K87"/>
    <mergeCell ref="B88:B89"/>
    <mergeCell ref="C88:C89"/>
    <mergeCell ref="K29:K43"/>
    <mergeCell ref="K49:K54"/>
    <mergeCell ref="K60:K64"/>
    <mergeCell ref="B57:K57"/>
    <mergeCell ref="B58:B59"/>
    <mergeCell ref="C58:C59"/>
    <mergeCell ref="K79:K84"/>
    <mergeCell ref="H58:H59"/>
    <mergeCell ref="I58:I59"/>
    <mergeCell ref="J58:J59"/>
    <mergeCell ref="K58:K59"/>
    <mergeCell ref="B67:K67"/>
    <mergeCell ref="C68:C69"/>
    <mergeCell ref="B76:K76"/>
    <mergeCell ref="B68:B69"/>
    <mergeCell ref="B77:B78"/>
    <mergeCell ref="C77:C78"/>
    <mergeCell ref="D88:D89"/>
    <mergeCell ref="E88:E89"/>
    <mergeCell ref="B97:K97"/>
    <mergeCell ref="B98:B99"/>
    <mergeCell ref="C98:C99"/>
    <mergeCell ref="D98:D99"/>
    <mergeCell ref="E98:E99"/>
    <mergeCell ref="H88:H89"/>
    <mergeCell ref="I88:I89"/>
    <mergeCell ref="J88:J89"/>
    <mergeCell ref="K88:K89"/>
    <mergeCell ref="K90:K94"/>
    <mergeCell ref="F98:F99"/>
    <mergeCell ref="G98:G99"/>
    <mergeCell ref="B106:K106"/>
    <mergeCell ref="B107:B108"/>
    <mergeCell ref="C107:C108"/>
    <mergeCell ref="D107:D108"/>
    <mergeCell ref="E107:E108"/>
    <mergeCell ref="H98:H99"/>
    <mergeCell ref="I98:I99"/>
    <mergeCell ref="J98:J99"/>
    <mergeCell ref="K98:K99"/>
    <mergeCell ref="K100:K103"/>
    <mergeCell ref="H115:H116"/>
    <mergeCell ref="I115:I116"/>
    <mergeCell ref="J115:J116"/>
    <mergeCell ref="K115:K116"/>
    <mergeCell ref="F107:F108"/>
    <mergeCell ref="G107:G108"/>
    <mergeCell ref="B114:K114"/>
    <mergeCell ref="B115:B116"/>
    <mergeCell ref="C115:C116"/>
    <mergeCell ref="D115:D116"/>
    <mergeCell ref="E115:E116"/>
    <mergeCell ref="H107:H108"/>
    <mergeCell ref="I107:I108"/>
    <mergeCell ref="J107:J108"/>
    <mergeCell ref="K107:K108"/>
    <mergeCell ref="K109:K111"/>
    <mergeCell ref="B149:K149"/>
    <mergeCell ref="I145:I146"/>
    <mergeCell ref="J145:J146"/>
    <mergeCell ref="K145:K146"/>
    <mergeCell ref="C145:C146"/>
    <mergeCell ref="D145:D146"/>
    <mergeCell ref="E145:E146"/>
    <mergeCell ref="F145:F146"/>
    <mergeCell ref="G145:G146"/>
    <mergeCell ref="H145:H146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abSelected="1" topLeftCell="F25" workbookViewId="0">
      <selection activeCell="Q59" sqref="Q59"/>
    </sheetView>
  </sheetViews>
  <sheetFormatPr defaultColWidth="14.42578125" defaultRowHeight="15" customHeight="1"/>
  <cols>
    <col min="1" max="2" width="15.7109375" customWidth="1"/>
    <col min="3" max="3" width="26" customWidth="1"/>
    <col min="4" max="26" width="15.7109375" customWidth="1"/>
  </cols>
  <sheetData>
    <row r="1" spans="1:2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>
      <c r="A2" s="1"/>
      <c r="B2" s="163" t="s">
        <v>241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91"/>
      <c r="W2" s="1"/>
      <c r="X2" s="1"/>
      <c r="Y2" s="1"/>
      <c r="Z2" s="1"/>
    </row>
    <row r="3" spans="1:26" ht="15.75">
      <c r="A3" s="1"/>
      <c r="B3" s="164" t="s">
        <v>242</v>
      </c>
      <c r="C3" s="161" t="s">
        <v>243</v>
      </c>
      <c r="D3" s="161" t="s">
        <v>244</v>
      </c>
      <c r="E3" s="165" t="s">
        <v>245</v>
      </c>
      <c r="F3" s="166"/>
      <c r="G3" s="166"/>
      <c r="H3" s="166"/>
      <c r="I3" s="166"/>
      <c r="J3" s="166"/>
      <c r="K3" s="167"/>
      <c r="L3" s="161" t="s">
        <v>246</v>
      </c>
      <c r="M3" s="161" t="s">
        <v>247</v>
      </c>
      <c r="N3" s="161" t="s">
        <v>248</v>
      </c>
      <c r="O3" s="161" t="s">
        <v>249</v>
      </c>
      <c r="P3" s="161" t="s">
        <v>250</v>
      </c>
      <c r="Q3" s="161" t="s">
        <v>251</v>
      </c>
      <c r="R3" s="161" t="s">
        <v>252</v>
      </c>
      <c r="S3" s="161" t="s">
        <v>253</v>
      </c>
      <c r="T3" s="161" t="s">
        <v>254</v>
      </c>
      <c r="U3" s="161" t="s">
        <v>255</v>
      </c>
      <c r="V3" s="161" t="s">
        <v>256</v>
      </c>
      <c r="W3" s="1"/>
      <c r="X3" s="1"/>
      <c r="Y3" s="1"/>
      <c r="Z3" s="1"/>
    </row>
    <row r="4" spans="1:26" ht="66" customHeight="1">
      <c r="A4" s="1"/>
      <c r="B4" s="114"/>
      <c r="C4" s="162"/>
      <c r="D4" s="162"/>
      <c r="E4" s="55" t="s">
        <v>257</v>
      </c>
      <c r="F4" s="56" t="s">
        <v>258</v>
      </c>
      <c r="G4" s="55" t="s">
        <v>259</v>
      </c>
      <c r="H4" s="55" t="s">
        <v>260</v>
      </c>
      <c r="I4" s="55" t="s">
        <v>261</v>
      </c>
      <c r="J4" s="55" t="s">
        <v>262</v>
      </c>
      <c r="K4" s="55" t="s">
        <v>263</v>
      </c>
      <c r="L4" s="162"/>
      <c r="M4" s="162"/>
      <c r="N4" s="162"/>
      <c r="O4" s="168"/>
      <c r="P4" s="162"/>
      <c r="Q4" s="162"/>
      <c r="R4" s="162"/>
      <c r="S4" s="162"/>
      <c r="T4" s="162"/>
      <c r="U4" s="162"/>
      <c r="V4" s="162"/>
      <c r="W4" s="1"/>
      <c r="X4" s="1"/>
      <c r="Y4" s="1"/>
      <c r="Z4" s="1"/>
    </row>
    <row r="5" spans="1:26" ht="15.75">
      <c r="A5" s="1"/>
      <c r="B5" s="57">
        <v>1</v>
      </c>
      <c r="C5" s="58" t="s">
        <v>59</v>
      </c>
      <c r="D5" s="59" t="s">
        <v>264</v>
      </c>
      <c r="E5" s="60">
        <v>4</v>
      </c>
      <c r="F5" s="60">
        <v>7</v>
      </c>
      <c r="G5" s="60"/>
      <c r="H5" s="60"/>
      <c r="I5" s="60"/>
      <c r="J5" s="60"/>
      <c r="K5" s="60"/>
      <c r="L5" s="61">
        <f t="shared" ref="L5:L56" si="0">E5*((PI()*(3.7^2)/4))+F5*((PI()*(4.2^2)/4))+G5*((PI()*(4.8^2)/4))+H5*((PI()*(5.9^2)/4))+I5*((PI()*(6.9^2)/4))+J5*((PI()*(8.5^2)/4))+K5*((PI()*(9.5^2)/4))</f>
        <v>139.9893686439612</v>
      </c>
      <c r="M5" s="61">
        <v>0.4</v>
      </c>
      <c r="N5" s="85">
        <f t="shared" ref="N5:N57" si="1">2*SQRT(L5/(PI()*M5))</f>
        <v>21.109239683134021</v>
      </c>
      <c r="O5" s="86">
        <f t="shared" ref="O5:O57" si="2">IF(N5 &lt;= 20, 20, IF(N5 &lt;= 25, 25, IF(N5 &lt;= 32, 32, IF(N5 &lt;= 40, 40, IF(N5 &lt;= 50, 50)))))</f>
        <v>25</v>
      </c>
      <c r="P5" s="60" t="str">
        <f t="shared" ref="P5:P57" si="3">IF(N5 &lt;= 16, "1/2''", IF(N5 &lt;= 21, "3/4''", IF(N5 &lt;= 26.8, "1''", IF(N5 &lt;= 35, "1.1/4''", IF(N5 &lt;= 39.8, "1.1/2''")))))</f>
        <v>1''</v>
      </c>
      <c r="Q5" s="60" t="str">
        <f t="shared" ref="Q5:Q57" si="4">IF(N5 &lt;= 16, "1/2''", IF(N5 &lt;= 21, "3/4''", IF(N5 &lt;= 26.8, "1''", IF(N5 &lt;= 35, "1.1/4''", IF(N5 &lt;= 39.8, "1.1/2''")))))</f>
        <v>1''</v>
      </c>
      <c r="R5" s="61">
        <v>1.8</v>
      </c>
      <c r="S5" s="60">
        <v>0</v>
      </c>
      <c r="T5" s="60">
        <f t="shared" ref="T5:T56" si="5">15-3*S5</f>
        <v>15</v>
      </c>
      <c r="U5" s="61">
        <f t="shared" ref="U5:U56" si="6">(R5-T5)/6</f>
        <v>-2.1999999999999997</v>
      </c>
      <c r="V5" s="61" t="str">
        <f t="shared" ref="V5:V56" si="7">IF(U5&lt;1,Q5,"CORRIGIR")</f>
        <v>1''</v>
      </c>
      <c r="W5" s="1"/>
      <c r="X5" s="1"/>
      <c r="Y5" s="1"/>
      <c r="Z5" s="1"/>
    </row>
    <row r="6" spans="1:26" ht="15.75">
      <c r="A6" s="1"/>
      <c r="B6" s="57">
        <v>2</v>
      </c>
      <c r="C6" s="58" t="s">
        <v>59</v>
      </c>
      <c r="D6" s="59" t="s">
        <v>265</v>
      </c>
      <c r="E6" s="60">
        <v>5</v>
      </c>
      <c r="F6" s="60">
        <v>7</v>
      </c>
      <c r="G6" s="60"/>
      <c r="H6" s="60"/>
      <c r="I6" s="60"/>
      <c r="J6" s="60"/>
      <c r="K6" s="60"/>
      <c r="L6" s="61">
        <f t="shared" si="0"/>
        <v>150.74146950087226</v>
      </c>
      <c r="M6" s="61">
        <v>0.4</v>
      </c>
      <c r="N6" s="85">
        <f t="shared" si="1"/>
        <v>21.90490812580596</v>
      </c>
      <c r="O6" s="86">
        <f t="shared" si="2"/>
        <v>25</v>
      </c>
      <c r="P6" s="60" t="str">
        <f t="shared" si="3"/>
        <v>1''</v>
      </c>
      <c r="Q6" s="60" t="str">
        <f t="shared" si="4"/>
        <v>1''</v>
      </c>
      <c r="R6" s="61">
        <v>4.3</v>
      </c>
      <c r="S6" s="60">
        <v>0</v>
      </c>
      <c r="T6" s="60">
        <f t="shared" si="5"/>
        <v>15</v>
      </c>
      <c r="U6" s="61">
        <f t="shared" si="6"/>
        <v>-1.7833333333333332</v>
      </c>
      <c r="V6" s="61" t="str">
        <f t="shared" si="7"/>
        <v>1''</v>
      </c>
      <c r="W6" s="1"/>
      <c r="X6" s="1"/>
      <c r="Y6" s="1"/>
      <c r="Z6" s="1"/>
    </row>
    <row r="7" spans="1:26" ht="15.75">
      <c r="A7" s="1"/>
      <c r="B7" s="57">
        <v>3</v>
      </c>
      <c r="C7" s="58" t="s">
        <v>59</v>
      </c>
      <c r="D7" s="59" t="s">
        <v>266</v>
      </c>
      <c r="E7" s="60"/>
      <c r="F7" s="60">
        <v>2</v>
      </c>
      <c r="G7" s="60"/>
      <c r="H7" s="60"/>
      <c r="I7" s="60"/>
      <c r="J7" s="60"/>
      <c r="K7" s="60"/>
      <c r="L7" s="61">
        <f t="shared" si="0"/>
        <v>27.708847204661975</v>
      </c>
      <c r="M7" s="61">
        <v>0.31</v>
      </c>
      <c r="N7" s="85">
        <f t="shared" si="1"/>
        <v>10.668010668016002</v>
      </c>
      <c r="O7" s="86">
        <f t="shared" si="2"/>
        <v>20</v>
      </c>
      <c r="P7" s="60" t="str">
        <f t="shared" si="3"/>
        <v>1/2''</v>
      </c>
      <c r="Q7" s="60" t="str">
        <f t="shared" si="4"/>
        <v>1/2''</v>
      </c>
      <c r="R7" s="61">
        <v>2.9</v>
      </c>
      <c r="S7" s="60">
        <v>0</v>
      </c>
      <c r="T7" s="60">
        <f t="shared" si="5"/>
        <v>15</v>
      </c>
      <c r="U7" s="61">
        <f t="shared" si="6"/>
        <v>-2.0166666666666666</v>
      </c>
      <c r="V7" s="61" t="str">
        <f t="shared" si="7"/>
        <v>1/2''</v>
      </c>
      <c r="W7" s="1"/>
      <c r="X7" s="1"/>
      <c r="Y7" s="1"/>
      <c r="Z7" s="1"/>
    </row>
    <row r="8" spans="1:26" ht="15.75">
      <c r="A8" s="1"/>
      <c r="B8" s="57">
        <v>4</v>
      </c>
      <c r="C8" s="58" t="s">
        <v>59</v>
      </c>
      <c r="D8" s="59" t="s">
        <v>267</v>
      </c>
      <c r="E8" s="60"/>
      <c r="F8" s="60">
        <v>3</v>
      </c>
      <c r="G8" s="60"/>
      <c r="H8" s="60"/>
      <c r="I8" s="60"/>
      <c r="J8" s="60"/>
      <c r="K8" s="60"/>
      <c r="L8" s="61">
        <f t="shared" si="0"/>
        <v>41.563270806992961</v>
      </c>
      <c r="M8" s="61">
        <v>0.4</v>
      </c>
      <c r="N8" s="85">
        <f t="shared" si="1"/>
        <v>11.502173707608488</v>
      </c>
      <c r="O8" s="86">
        <f t="shared" si="2"/>
        <v>20</v>
      </c>
      <c r="P8" s="60" t="str">
        <f t="shared" si="3"/>
        <v>1/2''</v>
      </c>
      <c r="Q8" s="60" t="str">
        <f t="shared" si="4"/>
        <v>1/2''</v>
      </c>
      <c r="R8" s="61">
        <v>6.84</v>
      </c>
      <c r="S8" s="60">
        <v>0</v>
      </c>
      <c r="T8" s="60">
        <f t="shared" si="5"/>
        <v>15</v>
      </c>
      <c r="U8" s="61">
        <f t="shared" si="6"/>
        <v>-1.36</v>
      </c>
      <c r="V8" s="61" t="str">
        <f t="shared" si="7"/>
        <v>1/2''</v>
      </c>
      <c r="W8" s="1"/>
      <c r="X8" s="1"/>
      <c r="Y8" s="1"/>
      <c r="Z8" s="1"/>
    </row>
    <row r="9" spans="1:26" ht="15.75">
      <c r="A9" s="1"/>
      <c r="B9" s="57">
        <v>5</v>
      </c>
      <c r="C9" s="58" t="s">
        <v>59</v>
      </c>
      <c r="D9" s="59" t="s">
        <v>266</v>
      </c>
      <c r="E9" s="60"/>
      <c r="F9" s="60">
        <v>3</v>
      </c>
      <c r="G9" s="60"/>
      <c r="H9" s="60"/>
      <c r="I9" s="60"/>
      <c r="J9" s="60"/>
      <c r="K9" s="60"/>
      <c r="L9" s="61">
        <f t="shared" si="0"/>
        <v>41.563270806992961</v>
      </c>
      <c r="M9" s="61">
        <v>0.4</v>
      </c>
      <c r="N9" s="85">
        <f t="shared" si="1"/>
        <v>11.502173707608488</v>
      </c>
      <c r="O9" s="86">
        <f t="shared" si="2"/>
        <v>20</v>
      </c>
      <c r="P9" s="60" t="str">
        <f t="shared" si="3"/>
        <v>1/2''</v>
      </c>
      <c r="Q9" s="60" t="str">
        <f t="shared" si="4"/>
        <v>1/2''</v>
      </c>
      <c r="R9" s="61">
        <v>1.54</v>
      </c>
      <c r="S9" s="60">
        <v>0</v>
      </c>
      <c r="T9" s="60">
        <f t="shared" si="5"/>
        <v>15</v>
      </c>
      <c r="U9" s="61">
        <f t="shared" si="6"/>
        <v>-2.2433333333333336</v>
      </c>
      <c r="V9" s="61" t="str">
        <f t="shared" si="7"/>
        <v>1/2''</v>
      </c>
      <c r="W9" s="1"/>
      <c r="X9" s="1"/>
      <c r="Y9" s="1"/>
      <c r="Z9" s="1"/>
    </row>
    <row r="10" spans="1:26" ht="15.75">
      <c r="A10" s="1"/>
      <c r="B10" s="57">
        <v>6</v>
      </c>
      <c r="C10" s="58" t="s">
        <v>59</v>
      </c>
      <c r="D10" s="59" t="s">
        <v>266</v>
      </c>
      <c r="E10" s="60"/>
      <c r="F10" s="60">
        <v>4</v>
      </c>
      <c r="G10" s="60"/>
      <c r="H10" s="60"/>
      <c r="I10" s="60"/>
      <c r="J10" s="60"/>
      <c r="K10" s="60"/>
      <c r="L10" s="61">
        <f t="shared" si="0"/>
        <v>55.41769440932395</v>
      </c>
      <c r="M10" s="61">
        <v>0.4</v>
      </c>
      <c r="N10" s="85">
        <f t="shared" si="1"/>
        <v>13.281566172707194</v>
      </c>
      <c r="O10" s="86">
        <f t="shared" si="2"/>
        <v>20</v>
      </c>
      <c r="P10" s="60" t="str">
        <f t="shared" si="3"/>
        <v>1/2''</v>
      </c>
      <c r="Q10" s="60" t="str">
        <f t="shared" si="4"/>
        <v>1/2''</v>
      </c>
      <c r="R10" s="61">
        <v>1.74</v>
      </c>
      <c r="S10" s="60">
        <v>0</v>
      </c>
      <c r="T10" s="60">
        <f t="shared" si="5"/>
        <v>15</v>
      </c>
      <c r="U10" s="61">
        <f t="shared" si="6"/>
        <v>-2.21</v>
      </c>
      <c r="V10" s="61" t="str">
        <f t="shared" si="7"/>
        <v>1/2''</v>
      </c>
      <c r="W10" s="1"/>
      <c r="X10" s="1"/>
      <c r="Y10" s="1"/>
      <c r="Z10" s="1"/>
    </row>
    <row r="11" spans="1:26" ht="15.75">
      <c r="A11" s="1"/>
      <c r="B11" s="57">
        <v>7</v>
      </c>
      <c r="C11" s="58" t="s">
        <v>268</v>
      </c>
      <c r="D11" s="59" t="s">
        <v>269</v>
      </c>
      <c r="E11" s="60">
        <v>2</v>
      </c>
      <c r="F11" s="60">
        <v>7</v>
      </c>
      <c r="G11" s="60"/>
      <c r="H11" s="60"/>
      <c r="I11" s="60"/>
      <c r="J11" s="60"/>
      <c r="K11" s="60"/>
      <c r="L11" s="61">
        <f t="shared" si="0"/>
        <v>118.48516693013906</v>
      </c>
      <c r="M11" s="61">
        <v>0.4</v>
      </c>
      <c r="N11" s="85">
        <f t="shared" si="1"/>
        <v>19.420350151323227</v>
      </c>
      <c r="O11" s="86">
        <f t="shared" si="2"/>
        <v>20</v>
      </c>
      <c r="P11" s="60" t="str">
        <f t="shared" si="3"/>
        <v>3/4''</v>
      </c>
      <c r="Q11" s="60" t="str">
        <f t="shared" si="4"/>
        <v>3/4''</v>
      </c>
      <c r="R11" s="61">
        <v>1.79</v>
      </c>
      <c r="S11" s="60">
        <v>0</v>
      </c>
      <c r="T11" s="60">
        <f t="shared" si="5"/>
        <v>15</v>
      </c>
      <c r="U11" s="61">
        <f t="shared" si="6"/>
        <v>-2.2016666666666667</v>
      </c>
      <c r="V11" s="61" t="str">
        <f t="shared" si="7"/>
        <v>3/4''</v>
      </c>
      <c r="W11" s="1"/>
      <c r="X11" s="1"/>
      <c r="Y11" s="1"/>
      <c r="Z11" s="1"/>
    </row>
    <row r="12" spans="1:26" ht="15.75">
      <c r="A12" s="1"/>
      <c r="B12" s="57">
        <v>8</v>
      </c>
      <c r="C12" s="58" t="s">
        <v>268</v>
      </c>
      <c r="D12" s="59" t="s">
        <v>270</v>
      </c>
      <c r="E12" s="60">
        <v>4</v>
      </c>
      <c r="F12" s="60">
        <v>3</v>
      </c>
      <c r="G12" s="60"/>
      <c r="H12" s="60"/>
      <c r="I12" s="60"/>
      <c r="J12" s="60"/>
      <c r="K12" s="60"/>
      <c r="L12" s="61">
        <f t="shared" si="0"/>
        <v>84.571674234637243</v>
      </c>
      <c r="M12" s="61">
        <v>0.4</v>
      </c>
      <c r="N12" s="85">
        <f t="shared" si="1"/>
        <v>16.40731544159495</v>
      </c>
      <c r="O12" s="86">
        <f t="shared" si="2"/>
        <v>20</v>
      </c>
      <c r="P12" s="60" t="str">
        <f t="shared" si="3"/>
        <v>3/4''</v>
      </c>
      <c r="Q12" s="60" t="str">
        <f t="shared" si="4"/>
        <v>3/4''</v>
      </c>
      <c r="R12" s="61">
        <v>3.51</v>
      </c>
      <c r="S12" s="60">
        <v>0</v>
      </c>
      <c r="T12" s="60">
        <f t="shared" si="5"/>
        <v>15</v>
      </c>
      <c r="U12" s="61">
        <f t="shared" si="6"/>
        <v>-1.915</v>
      </c>
      <c r="V12" s="61" t="str">
        <f t="shared" si="7"/>
        <v>3/4''</v>
      </c>
      <c r="W12" s="1"/>
      <c r="X12" s="1"/>
      <c r="Y12" s="1"/>
      <c r="Z12" s="1"/>
    </row>
    <row r="13" spans="1:26" ht="15.75">
      <c r="A13" s="1"/>
      <c r="B13" s="57">
        <v>9</v>
      </c>
      <c r="C13" s="58" t="s">
        <v>53</v>
      </c>
      <c r="D13" s="59" t="s">
        <v>270</v>
      </c>
      <c r="E13" s="60">
        <v>4</v>
      </c>
      <c r="F13" s="60">
        <v>3</v>
      </c>
      <c r="G13" s="60"/>
      <c r="H13" s="60"/>
      <c r="I13" s="60"/>
      <c r="J13" s="60"/>
      <c r="K13" s="60"/>
      <c r="L13" s="61">
        <f t="shared" si="0"/>
        <v>84.571674234637243</v>
      </c>
      <c r="M13" s="61">
        <v>0.4</v>
      </c>
      <c r="N13" s="85">
        <f t="shared" si="1"/>
        <v>16.40731544159495</v>
      </c>
      <c r="O13" s="86">
        <f t="shared" si="2"/>
        <v>20</v>
      </c>
      <c r="P13" s="60" t="str">
        <f t="shared" si="3"/>
        <v>3/4''</v>
      </c>
      <c r="Q13" s="60" t="str">
        <f t="shared" si="4"/>
        <v>3/4''</v>
      </c>
      <c r="R13" s="61">
        <v>3.3</v>
      </c>
      <c r="S13" s="60">
        <v>0</v>
      </c>
      <c r="T13" s="60">
        <f t="shared" si="5"/>
        <v>15</v>
      </c>
      <c r="U13" s="61">
        <f t="shared" si="6"/>
        <v>-1.95</v>
      </c>
      <c r="V13" s="61" t="str">
        <f t="shared" si="7"/>
        <v>3/4''</v>
      </c>
      <c r="W13" s="1"/>
      <c r="X13" s="1"/>
      <c r="Y13" s="1"/>
      <c r="Z13" s="1"/>
    </row>
    <row r="14" spans="1:26" ht="15.75">
      <c r="A14" s="1"/>
      <c r="B14" s="57">
        <v>10</v>
      </c>
      <c r="C14" s="58" t="s">
        <v>53</v>
      </c>
      <c r="D14" s="59" t="s">
        <v>271</v>
      </c>
      <c r="E14" s="60">
        <v>3</v>
      </c>
      <c r="F14" s="60"/>
      <c r="G14" s="60"/>
      <c r="H14" s="60"/>
      <c r="I14" s="60"/>
      <c r="J14" s="60"/>
      <c r="K14" s="60"/>
      <c r="L14" s="61">
        <f t="shared" si="0"/>
        <v>32.256302570733205</v>
      </c>
      <c r="M14" s="61">
        <v>0.4</v>
      </c>
      <c r="N14" s="85">
        <f t="shared" si="1"/>
        <v>10.132867313845574</v>
      </c>
      <c r="O14" s="86">
        <f t="shared" si="2"/>
        <v>20</v>
      </c>
      <c r="P14" s="60" t="str">
        <f t="shared" si="3"/>
        <v>1/2''</v>
      </c>
      <c r="Q14" s="60" t="str">
        <f t="shared" si="4"/>
        <v>1/2''</v>
      </c>
      <c r="R14" s="61">
        <v>1.94</v>
      </c>
      <c r="S14" s="60">
        <v>0</v>
      </c>
      <c r="T14" s="60">
        <f t="shared" si="5"/>
        <v>15</v>
      </c>
      <c r="U14" s="61">
        <f t="shared" si="6"/>
        <v>-2.1766666666666667</v>
      </c>
      <c r="V14" s="61" t="str">
        <f t="shared" si="7"/>
        <v>1/2''</v>
      </c>
      <c r="W14" s="1"/>
      <c r="X14" s="1"/>
      <c r="Y14" s="1"/>
      <c r="Z14" s="1"/>
    </row>
    <row r="15" spans="1:26" ht="15.75">
      <c r="A15" s="1"/>
      <c r="B15" s="57">
        <v>11</v>
      </c>
      <c r="C15" s="58" t="s">
        <v>53</v>
      </c>
      <c r="D15" s="59" t="s">
        <v>272</v>
      </c>
      <c r="E15" s="60">
        <v>3</v>
      </c>
      <c r="F15" s="60">
        <v>2</v>
      </c>
      <c r="G15" s="60"/>
      <c r="H15" s="60"/>
      <c r="I15" s="60"/>
      <c r="J15" s="60"/>
      <c r="K15" s="60"/>
      <c r="L15" s="61">
        <f t="shared" si="0"/>
        <v>59.965149775395176</v>
      </c>
      <c r="M15" s="61">
        <v>0.4</v>
      </c>
      <c r="N15" s="85">
        <f t="shared" si="1"/>
        <v>13.815751879648099</v>
      </c>
      <c r="O15" s="86">
        <f t="shared" si="2"/>
        <v>20</v>
      </c>
      <c r="P15" s="60" t="str">
        <f t="shared" si="3"/>
        <v>1/2''</v>
      </c>
      <c r="Q15" s="60" t="str">
        <f t="shared" si="4"/>
        <v>1/2''</v>
      </c>
      <c r="R15" s="61">
        <v>1.75</v>
      </c>
      <c r="S15" s="60">
        <v>0</v>
      </c>
      <c r="T15" s="60">
        <f t="shared" si="5"/>
        <v>15</v>
      </c>
      <c r="U15" s="61">
        <f t="shared" si="6"/>
        <v>-2.2083333333333335</v>
      </c>
      <c r="V15" s="61" t="str">
        <f t="shared" si="7"/>
        <v>1/2''</v>
      </c>
      <c r="W15" s="1"/>
      <c r="X15" s="1"/>
      <c r="Y15" s="1"/>
      <c r="Z15" s="1"/>
    </row>
    <row r="16" spans="1:26" ht="15.75">
      <c r="A16" s="1"/>
      <c r="B16" s="57">
        <v>12</v>
      </c>
      <c r="C16" s="58" t="s">
        <v>53</v>
      </c>
      <c r="D16" s="59" t="s">
        <v>273</v>
      </c>
      <c r="E16" s="60">
        <v>3</v>
      </c>
      <c r="F16" s="60"/>
      <c r="G16" s="60"/>
      <c r="H16" s="60"/>
      <c r="I16" s="60"/>
      <c r="J16" s="60"/>
      <c r="K16" s="60"/>
      <c r="L16" s="61">
        <f t="shared" si="0"/>
        <v>32.256302570733205</v>
      </c>
      <c r="M16" s="61">
        <v>0.4</v>
      </c>
      <c r="N16" s="85">
        <f t="shared" si="1"/>
        <v>10.132867313845574</v>
      </c>
      <c r="O16" s="86">
        <f t="shared" si="2"/>
        <v>20</v>
      </c>
      <c r="P16" s="60" t="str">
        <f t="shared" si="3"/>
        <v>1/2''</v>
      </c>
      <c r="Q16" s="60" t="str">
        <f t="shared" si="4"/>
        <v>1/2''</v>
      </c>
      <c r="R16" s="61">
        <v>3.07</v>
      </c>
      <c r="S16" s="60">
        <v>1</v>
      </c>
      <c r="T16" s="60">
        <f t="shared" si="5"/>
        <v>12</v>
      </c>
      <c r="U16" s="61">
        <f t="shared" si="6"/>
        <v>-1.4883333333333333</v>
      </c>
      <c r="V16" s="61" t="str">
        <f t="shared" si="7"/>
        <v>1/2''</v>
      </c>
      <c r="W16" s="1"/>
      <c r="X16" s="1"/>
      <c r="Y16" s="1"/>
      <c r="Z16" s="1"/>
    </row>
    <row r="17" spans="1:26" ht="15.75">
      <c r="A17" s="1"/>
      <c r="B17" s="57">
        <v>13</v>
      </c>
      <c r="C17" s="58" t="s">
        <v>274</v>
      </c>
      <c r="D17" s="59" t="s">
        <v>273</v>
      </c>
      <c r="E17" s="60">
        <v>3</v>
      </c>
      <c r="F17" s="60"/>
      <c r="G17" s="60"/>
      <c r="H17" s="60"/>
      <c r="I17" s="60"/>
      <c r="J17" s="60"/>
      <c r="K17" s="60"/>
      <c r="L17" s="61">
        <f t="shared" si="0"/>
        <v>32.256302570733205</v>
      </c>
      <c r="M17" s="61">
        <v>0.4</v>
      </c>
      <c r="N17" s="85">
        <f t="shared" si="1"/>
        <v>10.132867313845574</v>
      </c>
      <c r="O17" s="86">
        <f t="shared" si="2"/>
        <v>20</v>
      </c>
      <c r="P17" s="60" t="str">
        <f t="shared" si="3"/>
        <v>1/2''</v>
      </c>
      <c r="Q17" s="60" t="str">
        <f t="shared" si="4"/>
        <v>1/2''</v>
      </c>
      <c r="R17" s="61">
        <v>8.27</v>
      </c>
      <c r="S17" s="60">
        <v>1</v>
      </c>
      <c r="T17" s="60">
        <f t="shared" si="5"/>
        <v>12</v>
      </c>
      <c r="U17" s="61">
        <f t="shared" si="6"/>
        <v>-0.6216666666666667</v>
      </c>
      <c r="V17" s="61" t="str">
        <f t="shared" si="7"/>
        <v>1/2''</v>
      </c>
      <c r="W17" s="1"/>
      <c r="X17" s="1"/>
      <c r="Y17" s="1"/>
      <c r="Z17" s="1"/>
    </row>
    <row r="18" spans="1:26" ht="15.75">
      <c r="A18" s="1"/>
      <c r="B18" s="57">
        <v>14</v>
      </c>
      <c r="C18" s="58" t="s">
        <v>60</v>
      </c>
      <c r="D18" s="59" t="s">
        <v>275</v>
      </c>
      <c r="E18" s="60">
        <v>4</v>
      </c>
      <c r="F18" s="60">
        <v>5</v>
      </c>
      <c r="G18" s="60"/>
      <c r="H18" s="60"/>
      <c r="I18" s="60"/>
      <c r="J18" s="60"/>
      <c r="K18" s="60"/>
      <c r="L18" s="61">
        <f t="shared" si="0"/>
        <v>112.28052143929921</v>
      </c>
      <c r="M18" s="61">
        <v>0.4</v>
      </c>
      <c r="N18" s="85">
        <f t="shared" si="1"/>
        <v>18.905025786811294</v>
      </c>
      <c r="O18" s="86">
        <f t="shared" si="2"/>
        <v>20</v>
      </c>
      <c r="P18" s="60" t="str">
        <f t="shared" si="3"/>
        <v>3/4''</v>
      </c>
      <c r="Q18" s="60" t="str">
        <f t="shared" si="4"/>
        <v>3/4''</v>
      </c>
      <c r="R18" s="61">
        <v>2.4300000000000002</v>
      </c>
      <c r="S18" s="60">
        <v>0</v>
      </c>
      <c r="T18" s="60">
        <f t="shared" si="5"/>
        <v>15</v>
      </c>
      <c r="U18" s="61">
        <f t="shared" si="6"/>
        <v>-2.0950000000000002</v>
      </c>
      <c r="V18" s="61" t="str">
        <f t="shared" si="7"/>
        <v>3/4''</v>
      </c>
      <c r="W18" s="1"/>
      <c r="X18" s="1"/>
      <c r="Y18" s="1"/>
      <c r="Z18" s="1"/>
    </row>
    <row r="19" spans="1:26" ht="15.75">
      <c r="A19" s="1"/>
      <c r="B19" s="57">
        <v>15</v>
      </c>
      <c r="C19" s="58" t="s">
        <v>60</v>
      </c>
      <c r="D19" s="59" t="s">
        <v>276</v>
      </c>
      <c r="E19" s="60">
        <v>2</v>
      </c>
      <c r="F19" s="60">
        <v>7</v>
      </c>
      <c r="G19" s="60"/>
      <c r="H19" s="60"/>
      <c r="I19" s="60"/>
      <c r="J19" s="60"/>
      <c r="K19" s="60"/>
      <c r="L19" s="61">
        <f t="shared" si="0"/>
        <v>118.48516693013906</v>
      </c>
      <c r="M19" s="61">
        <v>0.4</v>
      </c>
      <c r="N19" s="85">
        <f t="shared" si="1"/>
        <v>19.420350151323227</v>
      </c>
      <c r="O19" s="86">
        <f t="shared" si="2"/>
        <v>20</v>
      </c>
      <c r="P19" s="60" t="str">
        <f t="shared" si="3"/>
        <v>3/4''</v>
      </c>
      <c r="Q19" s="60" t="str">
        <f t="shared" si="4"/>
        <v>3/4''</v>
      </c>
      <c r="R19" s="61">
        <v>2.27</v>
      </c>
      <c r="S19" s="60">
        <v>0</v>
      </c>
      <c r="T19" s="60">
        <f t="shared" si="5"/>
        <v>15</v>
      </c>
      <c r="U19" s="61">
        <f t="shared" si="6"/>
        <v>-2.1216666666666666</v>
      </c>
      <c r="V19" s="61" t="str">
        <f t="shared" si="7"/>
        <v>3/4''</v>
      </c>
      <c r="W19" s="1"/>
      <c r="X19" s="1"/>
      <c r="Y19" s="1"/>
      <c r="Z19" s="1"/>
    </row>
    <row r="20" spans="1:26" ht="15.75">
      <c r="A20" s="1"/>
      <c r="B20" s="57">
        <v>16</v>
      </c>
      <c r="C20" s="58" t="s">
        <v>60</v>
      </c>
      <c r="D20" s="59" t="s">
        <v>277</v>
      </c>
      <c r="E20" s="60"/>
      <c r="F20" s="60">
        <v>5</v>
      </c>
      <c r="G20" s="60"/>
      <c r="H20" s="60"/>
      <c r="I20" s="60"/>
      <c r="J20" s="60"/>
      <c r="K20" s="60"/>
      <c r="L20" s="61">
        <f t="shared" si="0"/>
        <v>69.272118011654939</v>
      </c>
      <c r="M20" s="61">
        <v>0.4</v>
      </c>
      <c r="N20" s="85">
        <f t="shared" si="1"/>
        <v>14.849242404917497</v>
      </c>
      <c r="O20" s="86">
        <f t="shared" si="2"/>
        <v>20</v>
      </c>
      <c r="P20" s="60" t="str">
        <f t="shared" si="3"/>
        <v>1/2''</v>
      </c>
      <c r="Q20" s="60" t="str">
        <f t="shared" si="4"/>
        <v>1/2''</v>
      </c>
      <c r="R20" s="61">
        <v>1.18</v>
      </c>
      <c r="S20" s="60">
        <v>1</v>
      </c>
      <c r="T20" s="60">
        <f t="shared" si="5"/>
        <v>12</v>
      </c>
      <c r="U20" s="61">
        <f t="shared" si="6"/>
        <v>-1.8033333333333335</v>
      </c>
      <c r="V20" s="61" t="str">
        <f t="shared" si="7"/>
        <v>1/2''</v>
      </c>
      <c r="W20" s="1"/>
      <c r="X20" s="1"/>
      <c r="Y20" s="1"/>
      <c r="Z20" s="1"/>
    </row>
    <row r="21" spans="1:26" ht="15.75" customHeight="1">
      <c r="A21" s="1"/>
      <c r="B21" s="57">
        <v>17</v>
      </c>
      <c r="C21" s="58" t="s">
        <v>60</v>
      </c>
      <c r="D21" s="59" t="s">
        <v>278</v>
      </c>
      <c r="E21" s="60">
        <v>2</v>
      </c>
      <c r="F21" s="60">
        <v>5</v>
      </c>
      <c r="G21" s="60"/>
      <c r="H21" s="60"/>
      <c r="I21" s="60"/>
      <c r="J21" s="60"/>
      <c r="K21" s="60"/>
      <c r="L21" s="61">
        <f t="shared" si="0"/>
        <v>90.77631972547708</v>
      </c>
      <c r="M21" s="61">
        <v>0.4</v>
      </c>
      <c r="N21" s="85">
        <f t="shared" si="1"/>
        <v>16.998529348152445</v>
      </c>
      <c r="O21" s="86">
        <f t="shared" si="2"/>
        <v>20</v>
      </c>
      <c r="P21" s="60" t="str">
        <f t="shared" si="3"/>
        <v>3/4''</v>
      </c>
      <c r="Q21" s="60" t="str">
        <f t="shared" si="4"/>
        <v>3/4''</v>
      </c>
      <c r="R21" s="61">
        <v>4.26</v>
      </c>
      <c r="S21" s="60">
        <v>1</v>
      </c>
      <c r="T21" s="60">
        <f t="shared" si="5"/>
        <v>12</v>
      </c>
      <c r="U21" s="61">
        <f t="shared" si="6"/>
        <v>-1.29</v>
      </c>
      <c r="V21" s="61" t="str">
        <f t="shared" si="7"/>
        <v>3/4''</v>
      </c>
      <c r="W21" s="1"/>
      <c r="X21" s="1"/>
      <c r="Y21" s="1"/>
      <c r="Z21" s="1"/>
    </row>
    <row r="22" spans="1:26" ht="15.75" customHeight="1">
      <c r="A22" s="1"/>
      <c r="B22" s="57">
        <v>18</v>
      </c>
      <c r="C22" s="58" t="s">
        <v>60</v>
      </c>
      <c r="D22" s="59" t="s">
        <v>266</v>
      </c>
      <c r="E22" s="60"/>
      <c r="F22" s="60">
        <v>2</v>
      </c>
      <c r="G22" s="60"/>
      <c r="H22" s="60"/>
      <c r="I22" s="60"/>
      <c r="J22" s="60"/>
      <c r="K22" s="60"/>
      <c r="L22" s="61">
        <f t="shared" si="0"/>
        <v>27.708847204661975</v>
      </c>
      <c r="M22" s="61">
        <v>0.31</v>
      </c>
      <c r="N22" s="85">
        <f t="shared" si="1"/>
        <v>10.668010668016002</v>
      </c>
      <c r="O22" s="86">
        <f t="shared" si="2"/>
        <v>20</v>
      </c>
      <c r="P22" s="60" t="str">
        <f t="shared" si="3"/>
        <v>1/2''</v>
      </c>
      <c r="Q22" s="60" t="str">
        <f t="shared" si="4"/>
        <v>1/2''</v>
      </c>
      <c r="R22" s="61">
        <v>1.24</v>
      </c>
      <c r="S22" s="60">
        <v>0</v>
      </c>
      <c r="T22" s="60">
        <f t="shared" si="5"/>
        <v>15</v>
      </c>
      <c r="U22" s="61">
        <f t="shared" si="6"/>
        <v>-2.2933333333333334</v>
      </c>
      <c r="V22" s="61" t="str">
        <f t="shared" si="7"/>
        <v>1/2''</v>
      </c>
      <c r="W22" s="1"/>
      <c r="X22" s="1"/>
      <c r="Y22" s="1"/>
      <c r="Z22" s="1"/>
    </row>
    <row r="23" spans="1:26" ht="15.75" customHeight="1">
      <c r="A23" s="1"/>
      <c r="B23" s="57">
        <v>19</v>
      </c>
      <c r="C23" s="58" t="s">
        <v>60</v>
      </c>
      <c r="D23" s="59" t="s">
        <v>279</v>
      </c>
      <c r="E23" s="60">
        <v>2</v>
      </c>
      <c r="F23" s="60"/>
      <c r="G23" s="60"/>
      <c r="H23" s="60"/>
      <c r="I23" s="60"/>
      <c r="J23" s="60"/>
      <c r="K23" s="60"/>
      <c r="L23" s="61">
        <f t="shared" si="0"/>
        <v>21.504201713822138</v>
      </c>
      <c r="M23" s="61">
        <v>0.31</v>
      </c>
      <c r="N23" s="85">
        <f t="shared" si="1"/>
        <v>9.3980093980140964</v>
      </c>
      <c r="O23" s="86">
        <f t="shared" si="2"/>
        <v>20</v>
      </c>
      <c r="P23" s="60" t="str">
        <f t="shared" si="3"/>
        <v>1/2''</v>
      </c>
      <c r="Q23" s="60" t="str">
        <f t="shared" si="4"/>
        <v>1/2''</v>
      </c>
      <c r="R23" s="61">
        <v>0.32</v>
      </c>
      <c r="S23" s="60">
        <v>0</v>
      </c>
      <c r="T23" s="60">
        <f t="shared" si="5"/>
        <v>15</v>
      </c>
      <c r="U23" s="61">
        <f t="shared" si="6"/>
        <v>-2.4466666666666668</v>
      </c>
      <c r="V23" s="61" t="str">
        <f t="shared" si="7"/>
        <v>1/2''</v>
      </c>
      <c r="W23" s="1"/>
      <c r="X23" s="1"/>
      <c r="Y23" s="1"/>
      <c r="Z23" s="1"/>
    </row>
    <row r="24" spans="1:26" ht="15.75" customHeight="1">
      <c r="A24" s="1"/>
      <c r="B24" s="57">
        <v>20</v>
      </c>
      <c r="C24" s="58" t="s">
        <v>60</v>
      </c>
      <c r="D24" s="59" t="s">
        <v>280</v>
      </c>
      <c r="E24" s="60"/>
      <c r="F24" s="60">
        <v>3</v>
      </c>
      <c r="G24" s="60"/>
      <c r="H24" s="60"/>
      <c r="I24" s="60"/>
      <c r="J24" s="60"/>
      <c r="K24" s="60"/>
      <c r="L24" s="61">
        <f t="shared" si="0"/>
        <v>41.563270806992961</v>
      </c>
      <c r="M24" s="61">
        <v>0.4</v>
      </c>
      <c r="N24" s="85">
        <f t="shared" si="1"/>
        <v>11.502173707608488</v>
      </c>
      <c r="O24" s="86">
        <f t="shared" si="2"/>
        <v>20</v>
      </c>
      <c r="P24" s="60" t="str">
        <f t="shared" si="3"/>
        <v>1/2''</v>
      </c>
      <c r="Q24" s="60" t="str">
        <f t="shared" si="4"/>
        <v>1/2''</v>
      </c>
      <c r="R24" s="61">
        <v>0.52</v>
      </c>
      <c r="S24" s="60">
        <v>0</v>
      </c>
      <c r="T24" s="60">
        <f t="shared" si="5"/>
        <v>15</v>
      </c>
      <c r="U24" s="61">
        <f t="shared" si="6"/>
        <v>-2.4133333333333336</v>
      </c>
      <c r="V24" s="61" t="str">
        <f t="shared" si="7"/>
        <v>1/2''</v>
      </c>
      <c r="W24" s="1"/>
      <c r="X24" s="1"/>
      <c r="Y24" s="1"/>
      <c r="Z24" s="1"/>
    </row>
    <row r="25" spans="1:26" ht="15.75" customHeight="1">
      <c r="A25" s="1"/>
      <c r="B25" s="57">
        <v>21</v>
      </c>
      <c r="C25" s="58" t="s">
        <v>281</v>
      </c>
      <c r="D25" s="59" t="s">
        <v>282</v>
      </c>
      <c r="E25" s="60">
        <v>2</v>
      </c>
      <c r="F25" s="60">
        <v>3</v>
      </c>
      <c r="G25" s="60">
        <v>2</v>
      </c>
      <c r="H25" s="60">
        <v>4</v>
      </c>
      <c r="I25" s="60"/>
      <c r="J25" s="60"/>
      <c r="K25" s="60"/>
      <c r="L25" s="61">
        <f t="shared" si="0"/>
        <v>208.61746016163022</v>
      </c>
      <c r="M25" s="61">
        <v>0.4</v>
      </c>
      <c r="N25" s="85">
        <f t="shared" si="1"/>
        <v>25.769167623343989</v>
      </c>
      <c r="O25" s="86">
        <f t="shared" si="2"/>
        <v>32</v>
      </c>
      <c r="P25" s="60" t="str">
        <f t="shared" si="3"/>
        <v>1''</v>
      </c>
      <c r="Q25" s="60" t="str">
        <f t="shared" si="4"/>
        <v>1''</v>
      </c>
      <c r="R25" s="61">
        <v>5.89</v>
      </c>
      <c r="S25" s="60">
        <v>0</v>
      </c>
      <c r="T25" s="60">
        <f t="shared" si="5"/>
        <v>15</v>
      </c>
      <c r="U25" s="61">
        <f t="shared" si="6"/>
        <v>-1.5183333333333333</v>
      </c>
      <c r="V25" s="61" t="str">
        <f t="shared" si="7"/>
        <v>1''</v>
      </c>
      <c r="W25" s="1"/>
      <c r="X25" s="1"/>
      <c r="Y25" s="1"/>
      <c r="Z25" s="1"/>
    </row>
    <row r="26" spans="1:26" ht="15.75" customHeight="1">
      <c r="A26" s="1"/>
      <c r="B26" s="57">
        <v>22</v>
      </c>
      <c r="C26" s="58" t="s">
        <v>283</v>
      </c>
      <c r="D26" s="59" t="s">
        <v>284</v>
      </c>
      <c r="E26" s="60"/>
      <c r="F26" s="60"/>
      <c r="G26" s="60"/>
      <c r="H26" s="60">
        <v>3</v>
      </c>
      <c r="I26" s="60"/>
      <c r="J26" s="60"/>
      <c r="K26" s="60"/>
      <c r="L26" s="61">
        <f t="shared" si="0"/>
        <v>82.019130203595523</v>
      </c>
      <c r="M26" s="61">
        <v>0.4</v>
      </c>
      <c r="N26" s="85">
        <f t="shared" si="1"/>
        <v>16.157815446402399</v>
      </c>
      <c r="O26" s="86">
        <f t="shared" si="2"/>
        <v>20</v>
      </c>
      <c r="P26" s="60" t="str">
        <f t="shared" si="3"/>
        <v>3/4''</v>
      </c>
      <c r="Q26" s="60" t="str">
        <f t="shared" si="4"/>
        <v>3/4''</v>
      </c>
      <c r="R26" s="61">
        <v>1.1599999999999999</v>
      </c>
      <c r="S26" s="60">
        <v>0</v>
      </c>
      <c r="T26" s="60">
        <f t="shared" si="5"/>
        <v>15</v>
      </c>
      <c r="U26" s="61">
        <f t="shared" si="6"/>
        <v>-2.3066666666666666</v>
      </c>
      <c r="V26" s="61" t="str">
        <f t="shared" si="7"/>
        <v>3/4''</v>
      </c>
      <c r="W26" s="1"/>
      <c r="X26" s="1"/>
      <c r="Y26" s="1"/>
      <c r="Z26" s="1"/>
    </row>
    <row r="27" spans="1:26" ht="15.75" customHeight="1">
      <c r="A27" s="1"/>
      <c r="B27" s="57">
        <v>23</v>
      </c>
      <c r="C27" s="58" t="s">
        <v>283</v>
      </c>
      <c r="D27" s="59" t="s">
        <v>266</v>
      </c>
      <c r="E27" s="60"/>
      <c r="F27" s="60">
        <v>2</v>
      </c>
      <c r="G27" s="60"/>
      <c r="H27" s="60"/>
      <c r="I27" s="60"/>
      <c r="J27" s="60"/>
      <c r="K27" s="60"/>
      <c r="L27" s="61">
        <f t="shared" si="0"/>
        <v>27.708847204661975</v>
      </c>
      <c r="M27" s="61">
        <v>0.31</v>
      </c>
      <c r="N27" s="85">
        <f t="shared" si="1"/>
        <v>10.668010668016002</v>
      </c>
      <c r="O27" s="86">
        <f t="shared" si="2"/>
        <v>20</v>
      </c>
      <c r="P27" s="60" t="str">
        <f t="shared" si="3"/>
        <v>1/2''</v>
      </c>
      <c r="Q27" s="60" t="str">
        <f t="shared" si="4"/>
        <v>1/2''</v>
      </c>
      <c r="R27" s="61">
        <v>0.87</v>
      </c>
      <c r="S27" s="60">
        <v>0</v>
      </c>
      <c r="T27" s="60">
        <f t="shared" si="5"/>
        <v>15</v>
      </c>
      <c r="U27" s="61">
        <f t="shared" si="6"/>
        <v>-2.355</v>
      </c>
      <c r="V27" s="61" t="str">
        <f t="shared" si="7"/>
        <v>1/2''</v>
      </c>
      <c r="W27" s="1"/>
      <c r="X27" s="1"/>
      <c r="Y27" s="1"/>
      <c r="Z27" s="1"/>
    </row>
    <row r="28" spans="1:26" ht="15.75" customHeight="1">
      <c r="A28" s="1"/>
      <c r="B28" s="57">
        <v>24</v>
      </c>
      <c r="C28" s="58" t="s">
        <v>285</v>
      </c>
      <c r="D28" s="59" t="s">
        <v>286</v>
      </c>
      <c r="E28" s="60">
        <v>2</v>
      </c>
      <c r="F28" s="60">
        <v>3</v>
      </c>
      <c r="G28" s="60">
        <v>2</v>
      </c>
      <c r="H28" s="60">
        <v>2</v>
      </c>
      <c r="I28" s="60"/>
      <c r="J28" s="60"/>
      <c r="K28" s="60"/>
      <c r="L28" s="61">
        <f t="shared" si="0"/>
        <v>153.93804002589985</v>
      </c>
      <c r="M28" s="61">
        <v>0.4</v>
      </c>
      <c r="N28" s="85">
        <f t="shared" si="1"/>
        <v>22.135943621178654</v>
      </c>
      <c r="O28" s="86">
        <f t="shared" si="2"/>
        <v>25</v>
      </c>
      <c r="P28" s="60" t="str">
        <f t="shared" si="3"/>
        <v>1''</v>
      </c>
      <c r="Q28" s="60" t="str">
        <f t="shared" si="4"/>
        <v>1''</v>
      </c>
      <c r="R28" s="61">
        <v>2.2999999999999998</v>
      </c>
      <c r="S28" s="60">
        <v>0</v>
      </c>
      <c r="T28" s="60">
        <f t="shared" si="5"/>
        <v>15</v>
      </c>
      <c r="U28" s="61">
        <f t="shared" si="6"/>
        <v>-2.1166666666666667</v>
      </c>
      <c r="V28" s="61" t="str">
        <f t="shared" si="7"/>
        <v>1''</v>
      </c>
      <c r="W28" s="1"/>
      <c r="X28" s="1"/>
      <c r="Y28" s="1"/>
      <c r="Z28" s="1"/>
    </row>
    <row r="29" spans="1:26" ht="15.75" customHeight="1">
      <c r="A29" s="1"/>
      <c r="B29" s="57">
        <v>25</v>
      </c>
      <c r="C29" s="58" t="s">
        <v>56</v>
      </c>
      <c r="D29" s="59" t="s">
        <v>266</v>
      </c>
      <c r="E29" s="60">
        <v>2</v>
      </c>
      <c r="F29" s="60"/>
      <c r="G29" s="60"/>
      <c r="H29" s="60"/>
      <c r="I29" s="60"/>
      <c r="J29" s="60"/>
      <c r="K29" s="60"/>
      <c r="L29" s="61">
        <f t="shared" si="0"/>
        <v>21.504201713822138</v>
      </c>
      <c r="M29" s="61">
        <v>0.31</v>
      </c>
      <c r="N29" s="85">
        <f t="shared" si="1"/>
        <v>9.3980093980140964</v>
      </c>
      <c r="O29" s="86">
        <f t="shared" si="2"/>
        <v>20</v>
      </c>
      <c r="P29" s="60" t="str">
        <f t="shared" si="3"/>
        <v>1/2''</v>
      </c>
      <c r="Q29" s="60" t="str">
        <f t="shared" si="4"/>
        <v>1/2''</v>
      </c>
      <c r="R29" s="61">
        <v>1.48</v>
      </c>
      <c r="S29" s="60">
        <v>0</v>
      </c>
      <c r="T29" s="60">
        <f t="shared" si="5"/>
        <v>15</v>
      </c>
      <c r="U29" s="61">
        <f t="shared" si="6"/>
        <v>-2.2533333333333334</v>
      </c>
      <c r="V29" s="61" t="str">
        <f t="shared" si="7"/>
        <v>1/2''</v>
      </c>
      <c r="W29" s="1"/>
      <c r="X29" s="1"/>
      <c r="Y29" s="1"/>
      <c r="Z29" s="1"/>
    </row>
    <row r="30" spans="1:26" ht="15.75" customHeight="1">
      <c r="A30" s="1"/>
      <c r="B30" s="57">
        <v>26</v>
      </c>
      <c r="C30" s="58" t="s">
        <v>56</v>
      </c>
      <c r="D30" s="59" t="s">
        <v>287</v>
      </c>
      <c r="E30" s="60"/>
      <c r="F30" s="60"/>
      <c r="G30" s="60">
        <v>3</v>
      </c>
      <c r="H30" s="60"/>
      <c r="I30" s="60"/>
      <c r="J30" s="60"/>
      <c r="K30" s="60"/>
      <c r="L30" s="61">
        <f t="shared" si="0"/>
        <v>54.286721054031631</v>
      </c>
      <c r="M30" s="61">
        <v>0.4</v>
      </c>
      <c r="N30" s="85">
        <f t="shared" si="1"/>
        <v>13.145341380123988</v>
      </c>
      <c r="O30" s="86">
        <f t="shared" si="2"/>
        <v>20</v>
      </c>
      <c r="P30" s="60" t="str">
        <f t="shared" si="3"/>
        <v>1/2''</v>
      </c>
      <c r="Q30" s="60" t="str">
        <f t="shared" si="4"/>
        <v>1/2''</v>
      </c>
      <c r="R30" s="61">
        <v>3.76</v>
      </c>
      <c r="S30" s="60">
        <v>1</v>
      </c>
      <c r="T30" s="60">
        <f t="shared" si="5"/>
        <v>12</v>
      </c>
      <c r="U30" s="61">
        <f t="shared" si="6"/>
        <v>-1.3733333333333333</v>
      </c>
      <c r="V30" s="61" t="str">
        <f t="shared" si="7"/>
        <v>1/2''</v>
      </c>
      <c r="W30" s="1"/>
      <c r="X30" s="1"/>
      <c r="Y30" s="1"/>
      <c r="Z30" s="1"/>
    </row>
    <row r="31" spans="1:26" ht="15.75" customHeight="1">
      <c r="A31" s="1"/>
      <c r="B31" s="57">
        <v>27</v>
      </c>
      <c r="C31" s="58" t="s">
        <v>56</v>
      </c>
      <c r="D31" s="59" t="s">
        <v>288</v>
      </c>
      <c r="E31" s="60">
        <v>2</v>
      </c>
      <c r="F31" s="60"/>
      <c r="G31" s="60">
        <v>3</v>
      </c>
      <c r="H31" s="60"/>
      <c r="I31" s="60"/>
      <c r="J31" s="60"/>
      <c r="K31" s="60"/>
      <c r="L31" s="61">
        <f t="shared" si="0"/>
        <v>75.790922767853772</v>
      </c>
      <c r="M31" s="61">
        <v>0.4</v>
      </c>
      <c r="N31" s="85">
        <f t="shared" si="1"/>
        <v>15.532224567009068</v>
      </c>
      <c r="O31" s="86">
        <f t="shared" si="2"/>
        <v>20</v>
      </c>
      <c r="P31" s="60" t="str">
        <f t="shared" si="3"/>
        <v>1/2''</v>
      </c>
      <c r="Q31" s="60" t="str">
        <f t="shared" si="4"/>
        <v>1/2''</v>
      </c>
      <c r="R31" s="61">
        <v>3.37</v>
      </c>
      <c r="S31" s="60">
        <v>1</v>
      </c>
      <c r="T31" s="60">
        <f t="shared" si="5"/>
        <v>12</v>
      </c>
      <c r="U31" s="61">
        <f t="shared" si="6"/>
        <v>-1.4383333333333332</v>
      </c>
      <c r="V31" s="61" t="str">
        <f t="shared" si="7"/>
        <v>1/2''</v>
      </c>
      <c r="W31" s="1"/>
      <c r="X31" s="1"/>
      <c r="Y31" s="1"/>
      <c r="Z31" s="1"/>
    </row>
    <row r="32" spans="1:26" ht="15.75" customHeight="1">
      <c r="A32" s="1"/>
      <c r="B32" s="57">
        <v>28</v>
      </c>
      <c r="C32" s="58" t="s">
        <v>289</v>
      </c>
      <c r="D32" s="62" t="s">
        <v>290</v>
      </c>
      <c r="E32" s="60"/>
      <c r="F32" s="60">
        <v>2</v>
      </c>
      <c r="G32" s="60">
        <v>3</v>
      </c>
      <c r="H32" s="60">
        <v>2</v>
      </c>
      <c r="I32" s="60"/>
      <c r="J32" s="60"/>
      <c r="K32" s="60"/>
      <c r="L32" s="61">
        <f t="shared" si="0"/>
        <v>136.67498839442396</v>
      </c>
      <c r="M32" s="61">
        <v>0.4</v>
      </c>
      <c r="N32" s="85">
        <f t="shared" si="1"/>
        <v>20.857852238425703</v>
      </c>
      <c r="O32" s="86">
        <f t="shared" si="2"/>
        <v>25</v>
      </c>
      <c r="P32" s="60" t="str">
        <f t="shared" si="3"/>
        <v>3/4''</v>
      </c>
      <c r="Q32" s="60" t="str">
        <f t="shared" si="4"/>
        <v>3/4''</v>
      </c>
      <c r="R32" s="61">
        <v>2.08</v>
      </c>
      <c r="S32" s="60">
        <v>0</v>
      </c>
      <c r="T32" s="60">
        <f t="shared" si="5"/>
        <v>15</v>
      </c>
      <c r="U32" s="61">
        <f t="shared" si="6"/>
        <v>-2.1533333333333333</v>
      </c>
      <c r="V32" s="61" t="str">
        <f t="shared" si="7"/>
        <v>3/4''</v>
      </c>
      <c r="W32" s="1"/>
      <c r="X32" s="1"/>
      <c r="Y32" s="1"/>
      <c r="Z32" s="1"/>
    </row>
    <row r="33" spans="1:26" ht="15.75" customHeight="1">
      <c r="A33" s="1"/>
      <c r="B33" s="57">
        <v>29</v>
      </c>
      <c r="C33" s="58" t="s">
        <v>291</v>
      </c>
      <c r="D33" s="62" t="s">
        <v>292</v>
      </c>
      <c r="E33" s="60"/>
      <c r="F33" s="60"/>
      <c r="G33" s="60"/>
      <c r="H33" s="60">
        <v>3</v>
      </c>
      <c r="I33" s="60"/>
      <c r="J33" s="60"/>
      <c r="K33" s="60"/>
      <c r="L33" s="61">
        <f t="shared" si="0"/>
        <v>82.019130203595523</v>
      </c>
      <c r="M33" s="61">
        <v>0.4</v>
      </c>
      <c r="N33" s="85">
        <f t="shared" si="1"/>
        <v>16.157815446402399</v>
      </c>
      <c r="O33" s="86">
        <f t="shared" si="2"/>
        <v>20</v>
      </c>
      <c r="P33" s="60" t="str">
        <f t="shared" si="3"/>
        <v>3/4''</v>
      </c>
      <c r="Q33" s="60" t="str">
        <f t="shared" si="4"/>
        <v>3/4''</v>
      </c>
      <c r="R33" s="61">
        <v>1.62</v>
      </c>
      <c r="S33" s="60">
        <v>0</v>
      </c>
      <c r="T33" s="60">
        <f t="shared" si="5"/>
        <v>15</v>
      </c>
      <c r="U33" s="61">
        <f t="shared" si="6"/>
        <v>-2.23</v>
      </c>
      <c r="V33" s="61" t="str">
        <f t="shared" si="7"/>
        <v>3/4''</v>
      </c>
      <c r="W33" s="1"/>
      <c r="X33" s="1"/>
      <c r="Y33" s="1"/>
      <c r="Z33" s="1"/>
    </row>
    <row r="34" spans="1:26" ht="15.75" customHeight="1">
      <c r="A34" s="1"/>
      <c r="B34" s="57">
        <v>30</v>
      </c>
      <c r="C34" s="58" t="s">
        <v>291</v>
      </c>
      <c r="D34" s="60" t="s">
        <v>293</v>
      </c>
      <c r="E34" s="60"/>
      <c r="F34" s="60">
        <v>2</v>
      </c>
      <c r="G34" s="60">
        <v>3</v>
      </c>
      <c r="H34" s="60"/>
      <c r="I34" s="60"/>
      <c r="J34" s="60"/>
      <c r="K34" s="60"/>
      <c r="L34" s="61">
        <f t="shared" si="0"/>
        <v>81.995568258693609</v>
      </c>
      <c r="M34" s="61">
        <v>0.4</v>
      </c>
      <c r="N34" s="85">
        <f t="shared" si="1"/>
        <v>16.15549442140351</v>
      </c>
      <c r="O34" s="86">
        <f t="shared" si="2"/>
        <v>20</v>
      </c>
      <c r="P34" s="60" t="str">
        <f t="shared" si="3"/>
        <v>3/4''</v>
      </c>
      <c r="Q34" s="60" t="str">
        <f t="shared" si="4"/>
        <v>3/4''</v>
      </c>
      <c r="R34" s="61">
        <v>1.39</v>
      </c>
      <c r="S34" s="60">
        <v>0</v>
      </c>
      <c r="T34" s="60">
        <f t="shared" si="5"/>
        <v>15</v>
      </c>
      <c r="U34" s="61">
        <f t="shared" si="6"/>
        <v>-2.2683333333333331</v>
      </c>
      <c r="V34" s="61" t="str">
        <f t="shared" si="7"/>
        <v>3/4''</v>
      </c>
      <c r="W34" s="1"/>
      <c r="X34" s="1"/>
      <c r="Y34" s="1"/>
      <c r="Z34" s="1"/>
    </row>
    <row r="35" spans="1:26" ht="15.75" customHeight="1">
      <c r="A35" s="1"/>
      <c r="B35" s="57">
        <v>31</v>
      </c>
      <c r="C35" s="58" t="s">
        <v>294</v>
      </c>
      <c r="D35" s="59" t="s">
        <v>266</v>
      </c>
      <c r="E35" s="60"/>
      <c r="F35" s="60">
        <v>3</v>
      </c>
      <c r="G35" s="60"/>
      <c r="H35" s="60"/>
      <c r="I35" s="60"/>
      <c r="J35" s="60"/>
      <c r="K35" s="60"/>
      <c r="L35" s="61">
        <f t="shared" si="0"/>
        <v>41.563270806992961</v>
      </c>
      <c r="M35" s="61">
        <v>0.4</v>
      </c>
      <c r="N35" s="85">
        <f t="shared" si="1"/>
        <v>11.502173707608488</v>
      </c>
      <c r="O35" s="86">
        <f t="shared" si="2"/>
        <v>20</v>
      </c>
      <c r="P35" s="60" t="str">
        <f t="shared" si="3"/>
        <v>1/2''</v>
      </c>
      <c r="Q35" s="60" t="str">
        <f t="shared" si="4"/>
        <v>1/2''</v>
      </c>
      <c r="R35" s="61">
        <v>1.92</v>
      </c>
      <c r="S35" s="60">
        <v>0</v>
      </c>
      <c r="T35" s="60">
        <f t="shared" si="5"/>
        <v>15</v>
      </c>
      <c r="U35" s="61">
        <f t="shared" si="6"/>
        <v>-2.1800000000000002</v>
      </c>
      <c r="V35" s="61" t="str">
        <f t="shared" si="7"/>
        <v>1/2''</v>
      </c>
      <c r="W35" s="1"/>
      <c r="X35" s="1"/>
      <c r="Y35" s="1"/>
      <c r="Z35" s="1"/>
    </row>
    <row r="36" spans="1:26" ht="15.75" customHeight="1">
      <c r="A36" s="1"/>
      <c r="B36" s="57">
        <v>32</v>
      </c>
      <c r="C36" s="58" t="s">
        <v>295</v>
      </c>
      <c r="D36" s="59" t="s">
        <v>296</v>
      </c>
      <c r="E36" s="60">
        <v>4</v>
      </c>
      <c r="F36" s="60">
        <v>3</v>
      </c>
      <c r="G36" s="60"/>
      <c r="H36" s="60"/>
      <c r="I36" s="60"/>
      <c r="J36" s="60"/>
      <c r="K36" s="60"/>
      <c r="L36" s="61">
        <f t="shared" si="0"/>
        <v>84.571674234637243</v>
      </c>
      <c r="M36" s="61">
        <v>0.4</v>
      </c>
      <c r="N36" s="85">
        <f t="shared" si="1"/>
        <v>16.40731544159495</v>
      </c>
      <c r="O36" s="86">
        <f t="shared" si="2"/>
        <v>20</v>
      </c>
      <c r="P36" s="60" t="str">
        <f t="shared" si="3"/>
        <v>3/4''</v>
      </c>
      <c r="Q36" s="60" t="str">
        <f t="shared" si="4"/>
        <v>3/4''</v>
      </c>
      <c r="R36" s="61">
        <v>2.0099999999999998</v>
      </c>
      <c r="S36" s="60">
        <v>0</v>
      </c>
      <c r="T36" s="60">
        <f t="shared" si="5"/>
        <v>15</v>
      </c>
      <c r="U36" s="61">
        <f t="shared" si="6"/>
        <v>-2.165</v>
      </c>
      <c r="V36" s="61" t="str">
        <f t="shared" si="7"/>
        <v>3/4''</v>
      </c>
      <c r="W36" s="1"/>
      <c r="X36" s="1"/>
      <c r="Y36" s="1"/>
      <c r="Z36" s="1"/>
    </row>
    <row r="37" spans="1:26" ht="15.75" customHeight="1">
      <c r="A37" s="1"/>
      <c r="B37" s="57">
        <v>33</v>
      </c>
      <c r="C37" s="58" t="s">
        <v>297</v>
      </c>
      <c r="D37" s="59" t="s">
        <v>298</v>
      </c>
      <c r="E37" s="60">
        <v>3</v>
      </c>
      <c r="F37" s="60">
        <v>3</v>
      </c>
      <c r="G37" s="60"/>
      <c r="H37" s="60"/>
      <c r="I37" s="60"/>
      <c r="J37" s="60"/>
      <c r="K37" s="60"/>
      <c r="L37" s="61">
        <f t="shared" si="0"/>
        <v>73.819573377726158</v>
      </c>
      <c r="M37" s="61">
        <v>0.4</v>
      </c>
      <c r="N37" s="85">
        <f t="shared" si="1"/>
        <v>15.328894284976982</v>
      </c>
      <c r="O37" s="86">
        <f t="shared" si="2"/>
        <v>20</v>
      </c>
      <c r="P37" s="60" t="str">
        <f t="shared" si="3"/>
        <v>1/2''</v>
      </c>
      <c r="Q37" s="60" t="str">
        <f t="shared" si="4"/>
        <v>1/2''</v>
      </c>
      <c r="R37" s="61">
        <v>1.6</v>
      </c>
      <c r="S37" s="60">
        <v>0</v>
      </c>
      <c r="T37" s="60">
        <f t="shared" si="5"/>
        <v>15</v>
      </c>
      <c r="U37" s="61">
        <f t="shared" si="6"/>
        <v>-2.2333333333333334</v>
      </c>
      <c r="V37" s="61" t="str">
        <f t="shared" si="7"/>
        <v>1/2''</v>
      </c>
      <c r="W37" s="1"/>
      <c r="X37" s="1"/>
      <c r="Y37" s="1"/>
      <c r="Z37" s="1"/>
    </row>
    <row r="38" spans="1:26" ht="15.75" customHeight="1">
      <c r="A38" s="1"/>
      <c r="B38" s="57">
        <v>34</v>
      </c>
      <c r="C38" s="58" t="s">
        <v>297</v>
      </c>
      <c r="D38" s="62" t="s">
        <v>299</v>
      </c>
      <c r="E38" s="60"/>
      <c r="F38" s="60">
        <v>3</v>
      </c>
      <c r="G38" s="60"/>
      <c r="H38" s="60"/>
      <c r="I38" s="60"/>
      <c r="J38" s="60"/>
      <c r="K38" s="60"/>
      <c r="L38" s="61">
        <f t="shared" si="0"/>
        <v>41.563270806992961</v>
      </c>
      <c r="M38" s="61">
        <v>0.4</v>
      </c>
      <c r="N38" s="85">
        <f t="shared" si="1"/>
        <v>11.502173707608488</v>
      </c>
      <c r="O38" s="86">
        <f t="shared" si="2"/>
        <v>20</v>
      </c>
      <c r="P38" s="60" t="str">
        <f t="shared" si="3"/>
        <v>1/2''</v>
      </c>
      <c r="Q38" s="60" t="str">
        <f t="shared" si="4"/>
        <v>1/2''</v>
      </c>
      <c r="R38" s="61">
        <v>2.02</v>
      </c>
      <c r="S38" s="60">
        <v>0</v>
      </c>
      <c r="T38" s="60">
        <f t="shared" si="5"/>
        <v>15</v>
      </c>
      <c r="U38" s="61">
        <f t="shared" si="6"/>
        <v>-2.1633333333333336</v>
      </c>
      <c r="V38" s="61" t="str">
        <f t="shared" si="7"/>
        <v>1/2''</v>
      </c>
      <c r="W38" s="1"/>
      <c r="X38" s="1"/>
      <c r="Y38" s="1"/>
      <c r="Z38" s="1"/>
    </row>
    <row r="39" spans="1:26" ht="15.75" customHeight="1">
      <c r="A39" s="1"/>
      <c r="B39" s="57">
        <v>35</v>
      </c>
      <c r="C39" s="58" t="s">
        <v>297</v>
      </c>
      <c r="D39" s="62" t="s">
        <v>299</v>
      </c>
      <c r="E39" s="60"/>
      <c r="F39" s="60">
        <v>3</v>
      </c>
      <c r="G39" s="60"/>
      <c r="H39" s="60"/>
      <c r="I39" s="60"/>
      <c r="J39" s="60"/>
      <c r="K39" s="60"/>
      <c r="L39" s="61">
        <f t="shared" si="0"/>
        <v>41.563270806992961</v>
      </c>
      <c r="M39" s="61">
        <v>0.4</v>
      </c>
      <c r="N39" s="85">
        <f t="shared" si="1"/>
        <v>11.502173707608488</v>
      </c>
      <c r="O39" s="86">
        <f t="shared" si="2"/>
        <v>20</v>
      </c>
      <c r="P39" s="60" t="str">
        <f t="shared" si="3"/>
        <v>1/2''</v>
      </c>
      <c r="Q39" s="60" t="str">
        <f t="shared" si="4"/>
        <v>1/2''</v>
      </c>
      <c r="R39" s="61">
        <v>1.66</v>
      </c>
      <c r="S39" s="60">
        <v>0</v>
      </c>
      <c r="T39" s="60">
        <f t="shared" si="5"/>
        <v>15</v>
      </c>
      <c r="U39" s="61">
        <f t="shared" si="6"/>
        <v>-2.2233333333333332</v>
      </c>
      <c r="V39" s="61" t="str">
        <f t="shared" si="7"/>
        <v>1/2''</v>
      </c>
      <c r="W39" s="1"/>
      <c r="X39" s="1"/>
      <c r="Y39" s="1"/>
      <c r="Z39" s="1"/>
    </row>
    <row r="40" spans="1:26" ht="15.75" customHeight="1">
      <c r="A40" s="1"/>
      <c r="B40" s="57">
        <v>36</v>
      </c>
      <c r="C40" s="58" t="s">
        <v>297</v>
      </c>
      <c r="D40" s="59" t="s">
        <v>299</v>
      </c>
      <c r="E40" s="60"/>
      <c r="F40" s="60">
        <v>3</v>
      </c>
      <c r="G40" s="60"/>
      <c r="H40" s="60"/>
      <c r="I40" s="60"/>
      <c r="J40" s="60"/>
      <c r="K40" s="60"/>
      <c r="L40" s="61">
        <f t="shared" si="0"/>
        <v>41.563270806992961</v>
      </c>
      <c r="M40" s="61">
        <v>0.4</v>
      </c>
      <c r="N40" s="85">
        <f t="shared" si="1"/>
        <v>11.502173707608488</v>
      </c>
      <c r="O40" s="86">
        <f t="shared" si="2"/>
        <v>20</v>
      </c>
      <c r="P40" s="60" t="str">
        <f t="shared" si="3"/>
        <v>1/2''</v>
      </c>
      <c r="Q40" s="60" t="str">
        <f t="shared" si="4"/>
        <v>1/2''</v>
      </c>
      <c r="R40" s="61">
        <v>1.9</v>
      </c>
      <c r="S40" s="60">
        <v>0</v>
      </c>
      <c r="T40" s="60">
        <f t="shared" si="5"/>
        <v>15</v>
      </c>
      <c r="U40" s="61">
        <f t="shared" si="6"/>
        <v>-2.1833333333333331</v>
      </c>
      <c r="V40" s="61" t="str">
        <f t="shared" si="7"/>
        <v>1/2''</v>
      </c>
      <c r="W40" s="1"/>
      <c r="X40" s="1"/>
      <c r="Y40" s="1"/>
      <c r="Z40" s="1"/>
    </row>
    <row r="41" spans="1:26" ht="15.75" customHeight="1">
      <c r="A41" s="1"/>
      <c r="B41" s="57">
        <v>37</v>
      </c>
      <c r="C41" s="58" t="s">
        <v>300</v>
      </c>
      <c r="D41" s="59" t="s">
        <v>301</v>
      </c>
      <c r="E41" s="60">
        <v>5</v>
      </c>
      <c r="F41" s="60"/>
      <c r="G41" s="60"/>
      <c r="H41" s="60"/>
      <c r="I41" s="60"/>
      <c r="J41" s="60"/>
      <c r="K41" s="60"/>
      <c r="L41" s="61">
        <f t="shared" si="0"/>
        <v>53.760504284555346</v>
      </c>
      <c r="M41" s="61">
        <v>0.4</v>
      </c>
      <c r="N41" s="85">
        <f t="shared" si="1"/>
        <v>13.08147545195113</v>
      </c>
      <c r="O41" s="86">
        <f t="shared" si="2"/>
        <v>20</v>
      </c>
      <c r="P41" s="60" t="str">
        <f t="shared" si="3"/>
        <v>1/2''</v>
      </c>
      <c r="Q41" s="60" t="str">
        <f t="shared" si="4"/>
        <v>1/2''</v>
      </c>
      <c r="R41" s="61">
        <v>16.27</v>
      </c>
      <c r="S41" s="60">
        <v>3</v>
      </c>
      <c r="T41" s="60">
        <f t="shared" si="5"/>
        <v>6</v>
      </c>
      <c r="U41" s="61">
        <f t="shared" si="6"/>
        <v>1.7116666666666667</v>
      </c>
      <c r="V41" s="61" t="str">
        <f t="shared" si="7"/>
        <v>CORRIGIR</v>
      </c>
      <c r="W41" s="1"/>
      <c r="X41" s="1"/>
      <c r="Y41" s="1"/>
      <c r="Z41" s="1"/>
    </row>
    <row r="42" spans="1:26" ht="15.75" customHeight="1">
      <c r="A42" s="1"/>
      <c r="B42" s="57">
        <v>38</v>
      </c>
      <c r="C42" s="58" t="s">
        <v>302</v>
      </c>
      <c r="D42" s="59" t="s">
        <v>303</v>
      </c>
      <c r="E42" s="60">
        <v>4</v>
      </c>
      <c r="F42" s="60">
        <v>5</v>
      </c>
      <c r="G42" s="60"/>
      <c r="H42" s="60"/>
      <c r="I42" s="60"/>
      <c r="J42" s="60"/>
      <c r="K42" s="60"/>
      <c r="L42" s="61">
        <f t="shared" si="0"/>
        <v>112.28052143929921</v>
      </c>
      <c r="M42" s="61">
        <v>0.4</v>
      </c>
      <c r="N42" s="85">
        <f t="shared" si="1"/>
        <v>18.905025786811294</v>
      </c>
      <c r="O42" s="86">
        <f t="shared" si="2"/>
        <v>20</v>
      </c>
      <c r="P42" s="60" t="str">
        <f t="shared" si="3"/>
        <v>3/4''</v>
      </c>
      <c r="Q42" s="60" t="str">
        <f t="shared" si="4"/>
        <v>3/4''</v>
      </c>
      <c r="R42" s="61">
        <v>3.4</v>
      </c>
      <c r="S42" s="60">
        <v>0</v>
      </c>
      <c r="T42" s="60">
        <f t="shared" si="5"/>
        <v>15</v>
      </c>
      <c r="U42" s="61">
        <f t="shared" si="6"/>
        <v>-1.9333333333333333</v>
      </c>
      <c r="V42" s="61" t="str">
        <f t="shared" si="7"/>
        <v>3/4''</v>
      </c>
      <c r="W42" s="1"/>
      <c r="X42" s="1"/>
      <c r="Y42" s="1"/>
      <c r="Z42" s="1"/>
    </row>
    <row r="43" spans="1:26" ht="15.75" customHeight="1">
      <c r="A43" s="1"/>
      <c r="B43" s="57">
        <v>39</v>
      </c>
      <c r="C43" s="58" t="s">
        <v>50</v>
      </c>
      <c r="D43" s="59" t="s">
        <v>304</v>
      </c>
      <c r="E43" s="60">
        <v>2</v>
      </c>
      <c r="F43" s="60">
        <v>3</v>
      </c>
      <c r="G43" s="60"/>
      <c r="H43" s="60"/>
      <c r="I43" s="60"/>
      <c r="J43" s="60"/>
      <c r="K43" s="60"/>
      <c r="L43" s="61">
        <f t="shared" si="0"/>
        <v>63.067472520815102</v>
      </c>
      <c r="M43" s="61">
        <v>0.4</v>
      </c>
      <c r="N43" s="85">
        <f t="shared" si="1"/>
        <v>14.168627315304755</v>
      </c>
      <c r="O43" s="86">
        <f t="shared" si="2"/>
        <v>20</v>
      </c>
      <c r="P43" s="60" t="str">
        <f t="shared" si="3"/>
        <v>1/2''</v>
      </c>
      <c r="Q43" s="60" t="str">
        <f t="shared" si="4"/>
        <v>1/2''</v>
      </c>
      <c r="R43" s="61">
        <v>1.9</v>
      </c>
      <c r="S43" s="60">
        <v>1</v>
      </c>
      <c r="T43" s="60">
        <f t="shared" si="5"/>
        <v>12</v>
      </c>
      <c r="U43" s="61">
        <f t="shared" si="6"/>
        <v>-1.6833333333333333</v>
      </c>
      <c r="V43" s="61" t="str">
        <f t="shared" si="7"/>
        <v>1/2''</v>
      </c>
      <c r="W43" s="1"/>
      <c r="X43" s="1"/>
      <c r="Y43" s="1"/>
      <c r="Z43" s="1"/>
    </row>
    <row r="44" spans="1:26" ht="15.75" customHeight="1">
      <c r="A44" s="1"/>
      <c r="B44" s="57">
        <v>40</v>
      </c>
      <c r="C44" s="58" t="s">
        <v>50</v>
      </c>
      <c r="D44" s="62" t="s">
        <v>305</v>
      </c>
      <c r="E44" s="60"/>
      <c r="F44" s="60">
        <v>3</v>
      </c>
      <c r="G44" s="60"/>
      <c r="H44" s="60"/>
      <c r="I44" s="60"/>
      <c r="J44" s="60"/>
      <c r="K44" s="60"/>
      <c r="L44" s="61">
        <f t="shared" si="0"/>
        <v>41.563270806992961</v>
      </c>
      <c r="M44" s="61">
        <v>0.4</v>
      </c>
      <c r="N44" s="85">
        <f t="shared" si="1"/>
        <v>11.502173707608488</v>
      </c>
      <c r="O44" s="86">
        <f t="shared" si="2"/>
        <v>20</v>
      </c>
      <c r="P44" s="60" t="str">
        <f t="shared" si="3"/>
        <v>1/2''</v>
      </c>
      <c r="Q44" s="60" t="str">
        <f t="shared" si="4"/>
        <v>1/2''</v>
      </c>
      <c r="R44" s="61">
        <v>1.3</v>
      </c>
      <c r="S44" s="60">
        <v>0</v>
      </c>
      <c r="T44" s="60">
        <f t="shared" si="5"/>
        <v>15</v>
      </c>
      <c r="U44" s="61">
        <f t="shared" si="6"/>
        <v>-2.2833333333333332</v>
      </c>
      <c r="V44" s="61" t="str">
        <f t="shared" si="7"/>
        <v>1/2''</v>
      </c>
      <c r="W44" s="1"/>
      <c r="X44" s="1"/>
      <c r="Y44" s="1"/>
      <c r="Z44" s="1"/>
    </row>
    <row r="45" spans="1:26" ht="15.75" customHeight="1">
      <c r="A45" s="1"/>
      <c r="B45" s="57">
        <v>41</v>
      </c>
      <c r="C45" s="58" t="s">
        <v>50</v>
      </c>
      <c r="D45" s="62" t="s">
        <v>305</v>
      </c>
      <c r="E45" s="60"/>
      <c r="F45" s="60">
        <v>3</v>
      </c>
      <c r="G45" s="60"/>
      <c r="H45" s="60"/>
      <c r="I45" s="60"/>
      <c r="J45" s="60"/>
      <c r="K45" s="60"/>
      <c r="L45" s="61">
        <f t="shared" si="0"/>
        <v>41.563270806992961</v>
      </c>
      <c r="M45" s="61">
        <v>0.4</v>
      </c>
      <c r="N45" s="85">
        <f t="shared" si="1"/>
        <v>11.502173707608488</v>
      </c>
      <c r="O45" s="86">
        <f t="shared" si="2"/>
        <v>20</v>
      </c>
      <c r="P45" s="60" t="str">
        <f t="shared" si="3"/>
        <v>1/2''</v>
      </c>
      <c r="Q45" s="60" t="str">
        <f t="shared" si="4"/>
        <v>1/2''</v>
      </c>
      <c r="R45" s="61">
        <v>2.5299999999999998</v>
      </c>
      <c r="S45" s="60">
        <v>1</v>
      </c>
      <c r="T45" s="60">
        <f t="shared" si="5"/>
        <v>12</v>
      </c>
      <c r="U45" s="61">
        <f t="shared" si="6"/>
        <v>-1.5783333333333334</v>
      </c>
      <c r="V45" s="61" t="str">
        <f t="shared" si="7"/>
        <v>1/2''</v>
      </c>
      <c r="W45" s="1"/>
      <c r="X45" s="1"/>
      <c r="Y45" s="1"/>
      <c r="Z45" s="1"/>
    </row>
    <row r="46" spans="1:26" ht="15.75" customHeight="1">
      <c r="A46" s="1"/>
      <c r="B46" s="57">
        <v>42</v>
      </c>
      <c r="C46" s="58" t="s">
        <v>50</v>
      </c>
      <c r="D46" s="62" t="s">
        <v>305</v>
      </c>
      <c r="E46" s="60"/>
      <c r="F46" s="60">
        <v>3</v>
      </c>
      <c r="G46" s="60"/>
      <c r="H46" s="60"/>
      <c r="I46" s="60"/>
      <c r="J46" s="60"/>
      <c r="K46" s="60"/>
      <c r="L46" s="61">
        <f t="shared" si="0"/>
        <v>41.563270806992961</v>
      </c>
      <c r="M46" s="61">
        <v>0.4</v>
      </c>
      <c r="N46" s="85">
        <f t="shared" si="1"/>
        <v>11.502173707608488</v>
      </c>
      <c r="O46" s="86">
        <f t="shared" si="2"/>
        <v>20</v>
      </c>
      <c r="P46" s="60" t="str">
        <f t="shared" si="3"/>
        <v>1/2''</v>
      </c>
      <c r="Q46" s="60" t="str">
        <f t="shared" si="4"/>
        <v>1/2''</v>
      </c>
      <c r="R46" s="61">
        <v>1.6</v>
      </c>
      <c r="S46" s="60">
        <v>0</v>
      </c>
      <c r="T46" s="60">
        <f t="shared" si="5"/>
        <v>15</v>
      </c>
      <c r="U46" s="61">
        <f t="shared" si="6"/>
        <v>-2.2333333333333334</v>
      </c>
      <c r="V46" s="61" t="str">
        <f t="shared" si="7"/>
        <v>1/2''</v>
      </c>
      <c r="W46" s="1"/>
      <c r="X46" s="1"/>
      <c r="Y46" s="1"/>
      <c r="Z46" s="1"/>
    </row>
    <row r="47" spans="1:26" ht="15.75" customHeight="1">
      <c r="A47" s="1"/>
      <c r="B47" s="57">
        <v>43</v>
      </c>
      <c r="C47" s="58" t="s">
        <v>50</v>
      </c>
      <c r="D47" s="62" t="s">
        <v>266</v>
      </c>
      <c r="E47" s="60"/>
      <c r="F47" s="60">
        <v>2</v>
      </c>
      <c r="G47" s="60"/>
      <c r="H47" s="60"/>
      <c r="I47" s="60"/>
      <c r="J47" s="60"/>
      <c r="K47" s="60"/>
      <c r="L47" s="61">
        <f t="shared" si="0"/>
        <v>27.708847204661975</v>
      </c>
      <c r="M47" s="61">
        <v>0.31</v>
      </c>
      <c r="N47" s="85">
        <f t="shared" si="1"/>
        <v>10.668010668016002</v>
      </c>
      <c r="O47" s="86">
        <f t="shared" si="2"/>
        <v>20</v>
      </c>
      <c r="P47" s="60" t="str">
        <f t="shared" si="3"/>
        <v>1/2''</v>
      </c>
      <c r="Q47" s="60" t="str">
        <f t="shared" si="4"/>
        <v>1/2''</v>
      </c>
      <c r="R47" s="61">
        <v>1.49</v>
      </c>
      <c r="S47" s="60">
        <v>0</v>
      </c>
      <c r="T47" s="60">
        <f t="shared" si="5"/>
        <v>15</v>
      </c>
      <c r="U47" s="61">
        <f t="shared" si="6"/>
        <v>-2.2516666666666665</v>
      </c>
      <c r="V47" s="61" t="str">
        <f t="shared" si="7"/>
        <v>1/2''</v>
      </c>
      <c r="W47" s="1"/>
      <c r="X47" s="1"/>
      <c r="Y47" s="1"/>
      <c r="Z47" s="1"/>
    </row>
    <row r="48" spans="1:26" ht="15.75" customHeight="1">
      <c r="A48" s="1"/>
      <c r="B48" s="57">
        <v>44</v>
      </c>
      <c r="C48" s="58" t="s">
        <v>306</v>
      </c>
      <c r="D48" s="62" t="s">
        <v>307</v>
      </c>
      <c r="E48" s="60"/>
      <c r="F48" s="60">
        <v>5</v>
      </c>
      <c r="G48" s="60"/>
      <c r="H48" s="60"/>
      <c r="I48" s="60"/>
      <c r="J48" s="60"/>
      <c r="K48" s="60"/>
      <c r="L48" s="61">
        <f t="shared" si="0"/>
        <v>69.272118011654939</v>
      </c>
      <c r="M48" s="61">
        <v>0.4</v>
      </c>
      <c r="N48" s="85">
        <f t="shared" si="1"/>
        <v>14.849242404917497</v>
      </c>
      <c r="O48" s="86">
        <f t="shared" si="2"/>
        <v>20</v>
      </c>
      <c r="P48" s="60" t="str">
        <f t="shared" si="3"/>
        <v>1/2''</v>
      </c>
      <c r="Q48" s="60" t="str">
        <f t="shared" si="4"/>
        <v>1/2''</v>
      </c>
      <c r="R48" s="61">
        <v>2.02</v>
      </c>
      <c r="S48" s="60">
        <v>0</v>
      </c>
      <c r="T48" s="60">
        <f t="shared" si="5"/>
        <v>15</v>
      </c>
      <c r="U48" s="61">
        <f t="shared" si="6"/>
        <v>-2.1633333333333336</v>
      </c>
      <c r="V48" s="61" t="str">
        <f t="shared" si="7"/>
        <v>1/2''</v>
      </c>
      <c r="W48" s="1"/>
      <c r="X48" s="1"/>
      <c r="Y48" s="1"/>
      <c r="Z48" s="1"/>
    </row>
    <row r="49" spans="1:26" ht="15.75" customHeight="1">
      <c r="A49" s="1"/>
      <c r="B49" s="57">
        <v>45</v>
      </c>
      <c r="C49" s="58" t="s">
        <v>308</v>
      </c>
      <c r="D49" s="59" t="s">
        <v>309</v>
      </c>
      <c r="E49" s="60">
        <v>2</v>
      </c>
      <c r="F49" s="60">
        <v>5</v>
      </c>
      <c r="G49" s="60"/>
      <c r="H49" s="60"/>
      <c r="I49" s="60"/>
      <c r="J49" s="60"/>
      <c r="K49" s="60"/>
      <c r="L49" s="61">
        <f t="shared" si="0"/>
        <v>90.77631972547708</v>
      </c>
      <c r="M49" s="61">
        <v>0.4</v>
      </c>
      <c r="N49" s="85">
        <f t="shared" si="1"/>
        <v>16.998529348152445</v>
      </c>
      <c r="O49" s="86">
        <f t="shared" si="2"/>
        <v>20</v>
      </c>
      <c r="P49" s="60" t="str">
        <f t="shared" si="3"/>
        <v>3/4''</v>
      </c>
      <c r="Q49" s="60" t="str">
        <f t="shared" si="4"/>
        <v>3/4''</v>
      </c>
      <c r="R49" s="61">
        <v>1.85</v>
      </c>
      <c r="S49" s="60">
        <v>0</v>
      </c>
      <c r="T49" s="60">
        <f t="shared" si="5"/>
        <v>15</v>
      </c>
      <c r="U49" s="61">
        <f t="shared" si="6"/>
        <v>-2.1916666666666669</v>
      </c>
      <c r="V49" s="61" t="str">
        <f t="shared" si="7"/>
        <v>3/4''</v>
      </c>
      <c r="W49" s="1"/>
      <c r="X49" s="1"/>
      <c r="Y49" s="1"/>
      <c r="Z49" s="1"/>
    </row>
    <row r="50" spans="1:26" ht="15.75" customHeight="1">
      <c r="A50" s="1"/>
      <c r="B50" s="57">
        <v>46</v>
      </c>
      <c r="C50" s="58" t="s">
        <v>310</v>
      </c>
      <c r="D50" s="59" t="s">
        <v>266</v>
      </c>
      <c r="E50" s="60"/>
      <c r="F50" s="60">
        <v>2</v>
      </c>
      <c r="G50" s="60"/>
      <c r="H50" s="60"/>
      <c r="I50" s="60"/>
      <c r="J50" s="60"/>
      <c r="K50" s="60"/>
      <c r="L50" s="61">
        <f t="shared" si="0"/>
        <v>27.708847204661975</v>
      </c>
      <c r="M50" s="61">
        <v>0.31</v>
      </c>
      <c r="N50" s="85">
        <f t="shared" si="1"/>
        <v>10.668010668016002</v>
      </c>
      <c r="O50" s="86">
        <f t="shared" si="2"/>
        <v>20</v>
      </c>
      <c r="P50" s="60" t="str">
        <f t="shared" si="3"/>
        <v>1/2''</v>
      </c>
      <c r="Q50" s="60" t="str">
        <f t="shared" si="4"/>
        <v>1/2''</v>
      </c>
      <c r="R50" s="61">
        <v>0.71</v>
      </c>
      <c r="S50" s="60">
        <v>0</v>
      </c>
      <c r="T50" s="60">
        <f t="shared" si="5"/>
        <v>15</v>
      </c>
      <c r="U50" s="61">
        <f t="shared" si="6"/>
        <v>-2.3816666666666664</v>
      </c>
      <c r="V50" s="61" t="str">
        <f t="shared" si="7"/>
        <v>1/2''</v>
      </c>
      <c r="W50" s="1"/>
      <c r="X50" s="1"/>
      <c r="Y50" s="1"/>
      <c r="Z50" s="1"/>
    </row>
    <row r="51" spans="1:26" ht="15.75" customHeight="1">
      <c r="A51" s="1"/>
      <c r="B51" s="57">
        <v>47</v>
      </c>
      <c r="C51" s="58" t="s">
        <v>310</v>
      </c>
      <c r="D51" s="59" t="s">
        <v>311</v>
      </c>
      <c r="E51" s="60"/>
      <c r="F51" s="60">
        <v>3</v>
      </c>
      <c r="G51" s="60"/>
      <c r="H51" s="60"/>
      <c r="I51" s="60"/>
      <c r="J51" s="60"/>
      <c r="K51" s="60"/>
      <c r="L51" s="61">
        <f t="shared" si="0"/>
        <v>41.563270806992961</v>
      </c>
      <c r="M51" s="61">
        <v>0.4</v>
      </c>
      <c r="N51" s="85">
        <f t="shared" si="1"/>
        <v>11.502173707608488</v>
      </c>
      <c r="O51" s="86">
        <f t="shared" si="2"/>
        <v>20</v>
      </c>
      <c r="P51" s="60" t="str">
        <f t="shared" si="3"/>
        <v>1/2''</v>
      </c>
      <c r="Q51" s="60" t="str">
        <f t="shared" si="4"/>
        <v>1/2''</v>
      </c>
      <c r="R51" s="61">
        <v>0.81</v>
      </c>
      <c r="S51" s="60">
        <v>0</v>
      </c>
      <c r="T51" s="60">
        <f t="shared" si="5"/>
        <v>15</v>
      </c>
      <c r="U51" s="61">
        <f t="shared" si="6"/>
        <v>-2.3649999999999998</v>
      </c>
      <c r="V51" s="61" t="str">
        <f t="shared" si="7"/>
        <v>1/2''</v>
      </c>
      <c r="W51" s="1"/>
      <c r="X51" s="1"/>
      <c r="Y51" s="1"/>
      <c r="Z51" s="1"/>
    </row>
    <row r="52" spans="1:26" ht="15.75" customHeight="1">
      <c r="A52" s="1"/>
      <c r="B52" s="57">
        <v>48</v>
      </c>
      <c r="C52" s="58" t="s">
        <v>310</v>
      </c>
      <c r="D52" s="59" t="s">
        <v>312</v>
      </c>
      <c r="E52" s="60">
        <v>3</v>
      </c>
      <c r="F52" s="60"/>
      <c r="G52" s="60"/>
      <c r="H52" s="60"/>
      <c r="I52" s="60"/>
      <c r="J52" s="60"/>
      <c r="K52" s="60"/>
      <c r="L52" s="61">
        <f t="shared" si="0"/>
        <v>32.256302570733205</v>
      </c>
      <c r="M52" s="61">
        <v>0.4</v>
      </c>
      <c r="N52" s="85">
        <f t="shared" si="1"/>
        <v>10.132867313845574</v>
      </c>
      <c r="O52" s="86">
        <f t="shared" si="2"/>
        <v>20</v>
      </c>
      <c r="P52" s="60" t="str">
        <f t="shared" si="3"/>
        <v>1/2''</v>
      </c>
      <c r="Q52" s="60" t="str">
        <f t="shared" si="4"/>
        <v>1/2''</v>
      </c>
      <c r="R52" s="61">
        <v>0.62</v>
      </c>
      <c r="S52" s="60">
        <v>0</v>
      </c>
      <c r="T52" s="60">
        <f t="shared" si="5"/>
        <v>15</v>
      </c>
      <c r="U52" s="61">
        <f t="shared" si="6"/>
        <v>-2.3966666666666669</v>
      </c>
      <c r="V52" s="61" t="str">
        <f t="shared" si="7"/>
        <v>1/2''</v>
      </c>
      <c r="W52" s="1"/>
      <c r="X52" s="1"/>
      <c r="Y52" s="1"/>
      <c r="Z52" s="1"/>
    </row>
    <row r="53" spans="1:26" ht="15.75" customHeight="1">
      <c r="A53" s="1"/>
      <c r="B53" s="57">
        <v>49</v>
      </c>
      <c r="C53" s="58" t="s">
        <v>313</v>
      </c>
      <c r="D53" s="62" t="s">
        <v>311</v>
      </c>
      <c r="E53" s="60"/>
      <c r="F53" s="60">
        <v>3</v>
      </c>
      <c r="G53" s="60"/>
      <c r="H53" s="60"/>
      <c r="I53" s="60"/>
      <c r="J53" s="60"/>
      <c r="K53" s="60"/>
      <c r="L53" s="61">
        <f t="shared" si="0"/>
        <v>41.563270806992961</v>
      </c>
      <c r="M53" s="61">
        <v>0.4</v>
      </c>
      <c r="N53" s="85">
        <f t="shared" si="1"/>
        <v>11.502173707608488</v>
      </c>
      <c r="O53" s="86">
        <f t="shared" si="2"/>
        <v>20</v>
      </c>
      <c r="P53" s="60" t="str">
        <f t="shared" si="3"/>
        <v>1/2''</v>
      </c>
      <c r="Q53" s="60" t="str">
        <f t="shared" si="4"/>
        <v>1/2''</v>
      </c>
      <c r="R53" s="61">
        <v>0.53</v>
      </c>
      <c r="S53" s="60">
        <v>0</v>
      </c>
      <c r="T53" s="60">
        <f t="shared" si="5"/>
        <v>15</v>
      </c>
      <c r="U53" s="61">
        <f t="shared" si="6"/>
        <v>-2.4116666666666666</v>
      </c>
      <c r="V53" s="61" t="str">
        <f t="shared" si="7"/>
        <v>1/2''</v>
      </c>
      <c r="W53" s="1"/>
      <c r="X53" s="1"/>
      <c r="Y53" s="1"/>
      <c r="Z53" s="1"/>
    </row>
    <row r="54" spans="1:26" ht="15.75" customHeight="1">
      <c r="A54" s="1"/>
      <c r="B54" s="57">
        <v>50</v>
      </c>
      <c r="C54" s="58" t="s">
        <v>313</v>
      </c>
      <c r="D54" s="62" t="s">
        <v>266</v>
      </c>
      <c r="E54" s="60"/>
      <c r="F54" s="60">
        <v>2</v>
      </c>
      <c r="G54" s="60"/>
      <c r="H54" s="60"/>
      <c r="I54" s="60"/>
      <c r="J54" s="60"/>
      <c r="K54" s="60"/>
      <c r="L54" s="61">
        <f>E54*((PI()*(3.7^2)/4))+F54*((PI()*(4.2^2)/4))+G54*((PI()*(4.8^2)/4))+H54*((PI()*(5.9^2)/4))+I54*((PI()*(6.9^2)/4))+J54*((PI()*(8.5^2)/4))+K54*((PI()*(9.5^2)/4))</f>
        <v>27.708847204661975</v>
      </c>
      <c r="M54" s="61">
        <v>0.31</v>
      </c>
      <c r="N54" s="85">
        <f t="shared" si="1"/>
        <v>10.668010668016002</v>
      </c>
      <c r="O54" s="86">
        <f t="shared" si="2"/>
        <v>20</v>
      </c>
      <c r="P54" s="60" t="str">
        <f t="shared" si="3"/>
        <v>1/2''</v>
      </c>
      <c r="Q54" s="60" t="str">
        <f t="shared" si="4"/>
        <v>1/2''</v>
      </c>
      <c r="R54" s="61">
        <v>0.49</v>
      </c>
      <c r="S54" s="60">
        <v>0</v>
      </c>
      <c r="T54" s="60">
        <f t="shared" si="5"/>
        <v>15</v>
      </c>
      <c r="U54" s="61">
        <f t="shared" si="6"/>
        <v>-2.4183333333333334</v>
      </c>
      <c r="V54" s="61" t="str">
        <f t="shared" si="7"/>
        <v>1/2''</v>
      </c>
      <c r="W54" s="1"/>
      <c r="X54" s="1"/>
      <c r="Y54" s="1"/>
      <c r="Z54" s="1"/>
    </row>
    <row r="55" spans="1:26" ht="15.75" customHeight="1">
      <c r="A55" s="1"/>
      <c r="B55" s="57">
        <v>51</v>
      </c>
      <c r="C55" s="58" t="s">
        <v>310</v>
      </c>
      <c r="D55" s="62" t="s">
        <v>311</v>
      </c>
      <c r="E55" s="60"/>
      <c r="F55" s="60">
        <v>3</v>
      </c>
      <c r="G55" s="60"/>
      <c r="H55" s="60"/>
      <c r="I55" s="60"/>
      <c r="J55" s="60"/>
      <c r="K55" s="60"/>
      <c r="L55" s="61">
        <f t="shared" si="0"/>
        <v>41.563270806992961</v>
      </c>
      <c r="M55" s="61">
        <v>0.4</v>
      </c>
      <c r="N55" s="85">
        <f t="shared" si="1"/>
        <v>11.502173707608488</v>
      </c>
      <c r="O55" s="87">
        <f t="shared" si="2"/>
        <v>20</v>
      </c>
      <c r="P55" s="60" t="str">
        <f t="shared" si="3"/>
        <v>1/2''</v>
      </c>
      <c r="Q55" s="60" t="str">
        <f t="shared" si="4"/>
        <v>1/2''</v>
      </c>
      <c r="R55" s="61">
        <v>0.87</v>
      </c>
      <c r="S55" s="60">
        <v>0</v>
      </c>
      <c r="T55" s="60">
        <f t="shared" si="5"/>
        <v>15</v>
      </c>
      <c r="U55" s="61">
        <f t="shared" si="6"/>
        <v>-2.355</v>
      </c>
      <c r="V55" s="61" t="str">
        <f t="shared" si="7"/>
        <v>1/2''</v>
      </c>
      <c r="W55" s="1"/>
      <c r="X55" s="1"/>
      <c r="Y55" s="1"/>
      <c r="Z55" s="1"/>
    </row>
    <row r="56" spans="1:26" ht="15.75" customHeight="1">
      <c r="A56" s="1"/>
      <c r="B56" s="57">
        <v>52</v>
      </c>
      <c r="C56" s="58" t="s">
        <v>314</v>
      </c>
      <c r="D56" s="59" t="s">
        <v>273</v>
      </c>
      <c r="E56" s="60">
        <v>5</v>
      </c>
      <c r="F56" s="60"/>
      <c r="G56" s="60"/>
      <c r="H56" s="60"/>
      <c r="I56" s="60"/>
      <c r="J56" s="60"/>
      <c r="K56" s="60"/>
      <c r="L56" s="61">
        <f t="shared" si="0"/>
        <v>53.760504284555346</v>
      </c>
      <c r="M56" s="61">
        <v>0.4</v>
      </c>
      <c r="N56" s="85">
        <f t="shared" si="1"/>
        <v>13.08147545195113</v>
      </c>
      <c r="O56" s="86">
        <f t="shared" si="2"/>
        <v>20</v>
      </c>
      <c r="P56" s="60" t="str">
        <f t="shared" si="3"/>
        <v>1/2''</v>
      </c>
      <c r="Q56" s="60" t="str">
        <f t="shared" si="4"/>
        <v>1/2''</v>
      </c>
      <c r="R56" s="61">
        <v>17.079999999999998</v>
      </c>
      <c r="S56" s="60">
        <v>0</v>
      </c>
      <c r="T56" s="60">
        <f t="shared" si="5"/>
        <v>15</v>
      </c>
      <c r="U56" s="61">
        <f t="shared" si="6"/>
        <v>0.3466666666666664</v>
      </c>
      <c r="V56" s="61" t="str">
        <f t="shared" si="7"/>
        <v>1/2''</v>
      </c>
      <c r="W56" s="1"/>
      <c r="X56" s="1"/>
      <c r="Y56" s="1"/>
      <c r="Z56" s="1"/>
    </row>
    <row r="57" spans="1:26" ht="15.75" customHeight="1">
      <c r="A57" s="1"/>
      <c r="B57" s="57">
        <v>53</v>
      </c>
      <c r="C57" s="58" t="s">
        <v>315</v>
      </c>
      <c r="D57" s="59"/>
      <c r="E57" s="60"/>
      <c r="F57" s="60"/>
      <c r="G57" s="60"/>
      <c r="H57" s="60"/>
      <c r="I57" s="60"/>
      <c r="J57" s="60">
        <v>2</v>
      </c>
      <c r="K57" s="60">
        <v>3</v>
      </c>
      <c r="L57" s="61">
        <f>E57*((PI()*(3.7^2)/4))+F57*((PI()*(4.2^2)/4))+G57*((PI()*(4.8^2)/4))+H57*((PI()*(5.9^2)/4))+I57*((PI()*(6.9^2)/4))+J57*((PI()*(8.5^2)/4))+K57*((PI()*(9.5^2)/4))</f>
        <v>326.13658735079036</v>
      </c>
      <c r="M57" s="61">
        <v>0.4</v>
      </c>
      <c r="N57" s="85">
        <f t="shared" si="1"/>
        <v>32.219947237697333</v>
      </c>
      <c r="O57" s="86">
        <f t="shared" si="2"/>
        <v>40</v>
      </c>
      <c r="P57" s="60" t="str">
        <f t="shared" si="3"/>
        <v>1.1/4''</v>
      </c>
      <c r="Q57" s="60" t="str">
        <f t="shared" si="4"/>
        <v>1.1/4''</v>
      </c>
      <c r="R57" s="61">
        <v>7.45</v>
      </c>
      <c r="S57" s="60">
        <v>0</v>
      </c>
      <c r="T57" s="60">
        <f t="shared" ref="T57" si="8">15-3*S57</f>
        <v>15</v>
      </c>
      <c r="U57" s="61">
        <f>(R57-T57)/6</f>
        <v>-1.2583333333333333</v>
      </c>
      <c r="V57" s="61" t="str">
        <f>IF(U57&lt;1,Q57,"CORRIGIR")</f>
        <v>1.1/4''</v>
      </c>
      <c r="W57" s="1"/>
      <c r="X57" s="1"/>
      <c r="Y57" s="1"/>
      <c r="Z57" s="1"/>
    </row>
    <row r="58" spans="1:26" ht="15.75" customHeight="1">
      <c r="A58" s="1"/>
      <c r="B58" s="57">
        <v>54</v>
      </c>
      <c r="C58" s="58"/>
      <c r="D58" s="62"/>
      <c r="E58" s="60"/>
      <c r="F58" s="60"/>
      <c r="G58" s="60"/>
      <c r="H58" s="60"/>
      <c r="I58" s="60"/>
      <c r="J58" s="60"/>
      <c r="K58" s="60"/>
      <c r="L58" s="61"/>
      <c r="M58" s="61"/>
      <c r="N58" s="85"/>
      <c r="O58" s="86"/>
      <c r="P58" s="60"/>
      <c r="Q58" s="60"/>
      <c r="R58" s="61"/>
      <c r="S58" s="60"/>
      <c r="T58" s="60"/>
      <c r="U58" s="61"/>
      <c r="V58" s="61"/>
      <c r="W58" s="1"/>
      <c r="X58" s="1"/>
      <c r="Y58" s="1"/>
      <c r="Z58" s="1"/>
    </row>
    <row r="59" spans="1:26" ht="15.75" customHeight="1">
      <c r="A59" s="1"/>
      <c r="B59" s="57">
        <v>55</v>
      </c>
      <c r="C59" s="58"/>
      <c r="D59" s="62"/>
      <c r="E59" s="60"/>
      <c r="F59" s="60"/>
      <c r="G59" s="60"/>
      <c r="H59" s="60"/>
      <c r="I59" s="60"/>
      <c r="J59" s="60"/>
      <c r="K59" s="60"/>
      <c r="L59" s="61"/>
      <c r="M59" s="61"/>
      <c r="N59" s="85"/>
      <c r="O59" s="86"/>
      <c r="P59" s="60"/>
      <c r="Q59" s="60"/>
      <c r="R59" s="61"/>
      <c r="S59" s="60"/>
      <c r="T59" s="60"/>
      <c r="U59" s="61"/>
      <c r="V59" s="61"/>
      <c r="W59" s="1"/>
      <c r="X59" s="1"/>
      <c r="Y59" s="1"/>
      <c r="Z59" s="1"/>
    </row>
    <row r="60" spans="1:26" ht="15.75" customHeight="1">
      <c r="A60" s="1"/>
      <c r="B60" s="57">
        <v>56</v>
      </c>
      <c r="C60" s="58"/>
      <c r="D60" s="62"/>
      <c r="E60" s="60"/>
      <c r="F60" s="60"/>
      <c r="G60" s="60"/>
      <c r="H60" s="60"/>
      <c r="I60" s="60"/>
      <c r="J60" s="60"/>
      <c r="K60" s="60"/>
      <c r="L60" s="61"/>
      <c r="M60" s="61"/>
      <c r="N60" s="85"/>
      <c r="O60" s="87"/>
      <c r="P60" s="60"/>
      <c r="Q60" s="60"/>
      <c r="R60" s="61"/>
      <c r="S60" s="60"/>
      <c r="T60" s="60"/>
      <c r="U60" s="61"/>
      <c r="V60" s="61"/>
      <c r="W60" s="1"/>
      <c r="X60" s="1"/>
      <c r="Y60" s="1"/>
      <c r="Z60" s="1"/>
    </row>
    <row r="61" spans="1:26" ht="15.75" customHeight="1">
      <c r="A61" s="1"/>
      <c r="B61" s="57">
        <v>57</v>
      </c>
      <c r="C61" s="58"/>
      <c r="D61" s="59"/>
      <c r="E61" s="60"/>
      <c r="F61" s="60"/>
      <c r="G61" s="60"/>
      <c r="H61" s="60"/>
      <c r="I61" s="60"/>
      <c r="J61" s="60"/>
      <c r="K61" s="60"/>
      <c r="L61" s="61"/>
      <c r="M61" s="61"/>
      <c r="N61" s="85"/>
      <c r="O61" s="86"/>
      <c r="P61" s="60"/>
      <c r="Q61" s="60"/>
      <c r="R61" s="61"/>
      <c r="S61" s="60"/>
      <c r="T61" s="60"/>
      <c r="U61" s="61"/>
      <c r="V61" s="61"/>
      <c r="W61" s="1"/>
      <c r="X61" s="1"/>
      <c r="Y61" s="1"/>
      <c r="Z61" s="1"/>
    </row>
    <row r="62" spans="1:26" ht="15.75" customHeight="1">
      <c r="A62" s="1"/>
      <c r="B62" s="57">
        <v>58</v>
      </c>
      <c r="C62" s="58"/>
      <c r="D62" s="59"/>
      <c r="E62" s="60"/>
      <c r="F62" s="60"/>
      <c r="G62" s="60"/>
      <c r="H62" s="60"/>
      <c r="I62" s="60"/>
      <c r="J62" s="60"/>
      <c r="K62" s="60"/>
      <c r="L62" s="61"/>
      <c r="M62" s="61"/>
      <c r="N62" s="85"/>
      <c r="O62" s="86"/>
      <c r="P62" s="60"/>
      <c r="Q62" s="60"/>
      <c r="R62" s="61"/>
      <c r="S62" s="60"/>
      <c r="T62" s="60"/>
      <c r="U62" s="61"/>
      <c r="V62" s="6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D263" s="63"/>
    </row>
    <row r="264" spans="1:26" ht="15.75" customHeight="1">
      <c r="D264" s="63"/>
    </row>
    <row r="265" spans="1:26" ht="15.75" customHeight="1">
      <c r="D265" s="63"/>
    </row>
    <row r="266" spans="1:26" ht="15.75" customHeight="1">
      <c r="D266" s="63"/>
    </row>
    <row r="267" spans="1:26" ht="15.75" customHeight="1">
      <c r="D267" s="63"/>
    </row>
    <row r="268" spans="1:26" ht="15.75" customHeight="1">
      <c r="D268" s="63"/>
    </row>
    <row r="269" spans="1:26" ht="15.75" customHeight="1">
      <c r="D269" s="63"/>
    </row>
    <row r="270" spans="1:26" ht="15.75" customHeight="1">
      <c r="D270" s="63"/>
    </row>
    <row r="271" spans="1:26" ht="15.75" customHeight="1">
      <c r="D271" s="63"/>
    </row>
    <row r="272" spans="1:26" ht="15.75" customHeight="1">
      <c r="D272" s="63"/>
    </row>
    <row r="273" spans="4:4" ht="15.75" customHeight="1">
      <c r="D273" s="63"/>
    </row>
    <row r="274" spans="4:4" ht="15.75" customHeight="1">
      <c r="D274" s="63"/>
    </row>
    <row r="275" spans="4:4" ht="15.75" customHeight="1">
      <c r="D275" s="63"/>
    </row>
    <row r="276" spans="4:4" ht="15.75" customHeight="1">
      <c r="D276" s="63"/>
    </row>
    <row r="277" spans="4:4" ht="15.75" customHeight="1">
      <c r="D277" s="63"/>
    </row>
    <row r="278" spans="4:4" ht="15.75" customHeight="1">
      <c r="D278" s="63"/>
    </row>
    <row r="279" spans="4:4" ht="15.75" customHeight="1">
      <c r="D279" s="63"/>
    </row>
    <row r="280" spans="4:4" ht="15.75" customHeight="1">
      <c r="D280" s="63"/>
    </row>
    <row r="281" spans="4:4" ht="15.75" customHeight="1">
      <c r="D281" s="63"/>
    </row>
    <row r="282" spans="4:4" ht="15.75" customHeight="1">
      <c r="D282" s="63"/>
    </row>
    <row r="283" spans="4:4" ht="15.75" customHeight="1">
      <c r="D283" s="63"/>
    </row>
    <row r="284" spans="4:4" ht="15.75" customHeight="1">
      <c r="D284" s="63"/>
    </row>
    <row r="285" spans="4:4" ht="15.75" customHeight="1">
      <c r="D285" s="63"/>
    </row>
    <row r="286" spans="4:4" ht="15.75" customHeight="1">
      <c r="D286" s="63"/>
    </row>
    <row r="287" spans="4:4" ht="15.75" customHeight="1">
      <c r="D287" s="63"/>
    </row>
    <row r="288" spans="4:4" ht="15.75" customHeight="1">
      <c r="D288" s="63"/>
    </row>
    <row r="289" spans="4:4" ht="15.75" customHeight="1">
      <c r="D289" s="63"/>
    </row>
    <row r="290" spans="4:4" ht="15.75" customHeight="1">
      <c r="D290" s="63"/>
    </row>
    <row r="291" spans="4:4" ht="15.75" customHeight="1">
      <c r="D291" s="63"/>
    </row>
    <row r="292" spans="4:4" ht="15.75" customHeight="1">
      <c r="D292" s="63"/>
    </row>
    <row r="293" spans="4:4" ht="15.75" customHeight="1">
      <c r="D293" s="63"/>
    </row>
    <row r="294" spans="4:4" ht="15.75" customHeight="1">
      <c r="D294" s="63"/>
    </row>
    <row r="295" spans="4:4" ht="15.75" customHeight="1">
      <c r="D295" s="63"/>
    </row>
    <row r="296" spans="4:4" ht="15.75" customHeight="1">
      <c r="D296" s="63"/>
    </row>
    <row r="297" spans="4:4" ht="15.75" customHeight="1">
      <c r="D297" s="63"/>
    </row>
    <row r="298" spans="4:4" ht="15.75" customHeight="1">
      <c r="D298" s="63"/>
    </row>
    <row r="299" spans="4:4" ht="15.75" customHeight="1">
      <c r="D299" s="63"/>
    </row>
    <row r="300" spans="4:4" ht="15.75" customHeight="1">
      <c r="D300" s="63"/>
    </row>
    <row r="301" spans="4:4" ht="15.75" customHeight="1">
      <c r="D301" s="63"/>
    </row>
    <row r="302" spans="4:4" ht="15.75" customHeight="1">
      <c r="D302" s="63"/>
    </row>
    <row r="303" spans="4:4" ht="15.75" customHeight="1">
      <c r="D303" s="63"/>
    </row>
    <row r="304" spans="4:4" ht="15.75" customHeight="1">
      <c r="D304" s="63"/>
    </row>
    <row r="305" spans="4:4" ht="15.75" customHeight="1">
      <c r="D305" s="63"/>
    </row>
    <row r="306" spans="4:4" ht="15.75" customHeight="1">
      <c r="D306" s="63"/>
    </row>
    <row r="307" spans="4:4" ht="15.75" customHeight="1">
      <c r="D307" s="63"/>
    </row>
    <row r="308" spans="4:4" ht="15.75" customHeight="1">
      <c r="D308" s="63"/>
    </row>
    <row r="309" spans="4:4" ht="15.75" customHeight="1">
      <c r="D309" s="63"/>
    </row>
    <row r="310" spans="4:4" ht="15.75" customHeight="1">
      <c r="D310" s="63"/>
    </row>
    <row r="311" spans="4:4" ht="15.75" customHeight="1">
      <c r="D311" s="63"/>
    </row>
    <row r="312" spans="4:4" ht="15.75" customHeight="1">
      <c r="D312" s="63"/>
    </row>
    <row r="313" spans="4:4" ht="15.75" customHeight="1">
      <c r="D313" s="63"/>
    </row>
    <row r="314" spans="4:4" ht="15.75" customHeight="1">
      <c r="D314" s="63"/>
    </row>
    <row r="315" spans="4:4" ht="15.75" customHeight="1">
      <c r="D315" s="63"/>
    </row>
    <row r="316" spans="4:4" ht="15.75" customHeight="1">
      <c r="D316" s="63"/>
    </row>
    <row r="317" spans="4:4" ht="15.75" customHeight="1">
      <c r="D317" s="63"/>
    </row>
    <row r="318" spans="4:4" ht="15.75" customHeight="1">
      <c r="D318" s="63"/>
    </row>
    <row r="319" spans="4:4" ht="15.75" customHeight="1">
      <c r="D319" s="63"/>
    </row>
    <row r="320" spans="4:4" ht="15.75" customHeight="1">
      <c r="D320" s="63"/>
    </row>
    <row r="321" spans="4:4" ht="15.75" customHeight="1">
      <c r="D321" s="63"/>
    </row>
    <row r="322" spans="4:4" ht="15.75" customHeight="1">
      <c r="D322" s="63"/>
    </row>
    <row r="323" spans="4:4" ht="15.75" customHeight="1">
      <c r="D323" s="63"/>
    </row>
    <row r="324" spans="4:4" ht="15.75" customHeight="1">
      <c r="D324" s="63"/>
    </row>
    <row r="325" spans="4:4" ht="15.75" customHeight="1">
      <c r="D325" s="63"/>
    </row>
    <row r="326" spans="4:4" ht="15.75" customHeight="1">
      <c r="D326" s="63"/>
    </row>
    <row r="327" spans="4:4" ht="15.75" customHeight="1">
      <c r="D327" s="63"/>
    </row>
    <row r="328" spans="4:4" ht="15.75" customHeight="1">
      <c r="D328" s="63"/>
    </row>
    <row r="329" spans="4:4" ht="15.75" customHeight="1">
      <c r="D329" s="63"/>
    </row>
    <row r="330" spans="4:4" ht="15.75" customHeight="1">
      <c r="D330" s="63"/>
    </row>
    <row r="331" spans="4:4" ht="15.75" customHeight="1">
      <c r="D331" s="63"/>
    </row>
    <row r="332" spans="4:4" ht="15.75" customHeight="1">
      <c r="D332" s="63"/>
    </row>
    <row r="333" spans="4:4" ht="15.75" customHeight="1">
      <c r="D333" s="63"/>
    </row>
    <row r="334" spans="4:4" ht="15.75" customHeight="1">
      <c r="D334" s="63"/>
    </row>
    <row r="335" spans="4:4" ht="15.75" customHeight="1">
      <c r="D335" s="63"/>
    </row>
    <row r="336" spans="4:4" ht="15.75" customHeight="1">
      <c r="D336" s="63"/>
    </row>
    <row r="337" spans="4:4" ht="15.75" customHeight="1">
      <c r="D337" s="63"/>
    </row>
    <row r="338" spans="4:4" ht="15.75" customHeight="1">
      <c r="D338" s="63"/>
    </row>
    <row r="339" spans="4:4" ht="15.75" customHeight="1">
      <c r="D339" s="63"/>
    </row>
    <row r="340" spans="4:4" ht="15.75" customHeight="1">
      <c r="D340" s="63"/>
    </row>
    <row r="341" spans="4:4" ht="15.75" customHeight="1">
      <c r="D341" s="63"/>
    </row>
    <row r="342" spans="4:4" ht="15.75" customHeight="1">
      <c r="D342" s="63"/>
    </row>
    <row r="343" spans="4:4" ht="15.75" customHeight="1">
      <c r="D343" s="63"/>
    </row>
    <row r="344" spans="4:4" ht="15.75" customHeight="1">
      <c r="D344" s="63"/>
    </row>
    <row r="345" spans="4:4" ht="15.75" customHeight="1">
      <c r="D345" s="63"/>
    </row>
    <row r="346" spans="4:4" ht="15.75" customHeight="1">
      <c r="D346" s="63"/>
    </row>
    <row r="347" spans="4:4" ht="15.75" customHeight="1">
      <c r="D347" s="63"/>
    </row>
    <row r="348" spans="4:4" ht="15.75" customHeight="1">
      <c r="D348" s="63"/>
    </row>
    <row r="349" spans="4:4" ht="15.75" customHeight="1">
      <c r="D349" s="63"/>
    </row>
    <row r="350" spans="4:4" ht="15.75" customHeight="1">
      <c r="D350" s="63"/>
    </row>
    <row r="351" spans="4:4" ht="15.75" customHeight="1">
      <c r="D351" s="63"/>
    </row>
    <row r="352" spans="4:4" ht="15.75" customHeight="1">
      <c r="D352" s="63"/>
    </row>
    <row r="353" spans="4:4" ht="15.75" customHeight="1">
      <c r="D353" s="63"/>
    </row>
    <row r="354" spans="4:4" ht="15.75" customHeight="1">
      <c r="D354" s="63"/>
    </row>
    <row r="355" spans="4:4" ht="15.75" customHeight="1">
      <c r="D355" s="63"/>
    </row>
    <row r="356" spans="4:4" ht="15.75" customHeight="1">
      <c r="D356" s="63"/>
    </row>
    <row r="357" spans="4:4" ht="15.75" customHeight="1">
      <c r="D357" s="63"/>
    </row>
    <row r="358" spans="4:4" ht="15.75" customHeight="1">
      <c r="D358" s="63"/>
    </row>
    <row r="359" spans="4:4" ht="15.75" customHeight="1">
      <c r="D359" s="63"/>
    </row>
    <row r="360" spans="4:4" ht="15.75" customHeight="1">
      <c r="D360" s="63"/>
    </row>
    <row r="361" spans="4:4" ht="15.75" customHeight="1">
      <c r="D361" s="63"/>
    </row>
    <row r="362" spans="4:4" ht="15.75" customHeight="1">
      <c r="D362" s="63"/>
    </row>
    <row r="363" spans="4:4" ht="15.75" customHeight="1">
      <c r="D363" s="63"/>
    </row>
    <row r="364" spans="4:4" ht="15.75" customHeight="1">
      <c r="D364" s="63"/>
    </row>
    <row r="365" spans="4:4" ht="15.75" customHeight="1">
      <c r="D365" s="63"/>
    </row>
    <row r="366" spans="4:4" ht="15.75" customHeight="1">
      <c r="D366" s="63"/>
    </row>
    <row r="367" spans="4:4" ht="15.75" customHeight="1">
      <c r="D367" s="63"/>
    </row>
    <row r="368" spans="4:4" ht="15.75" customHeight="1">
      <c r="D368" s="63"/>
    </row>
    <row r="369" spans="4:4" ht="15.75" customHeight="1">
      <c r="D369" s="63"/>
    </row>
    <row r="370" spans="4:4" ht="15.75" customHeight="1">
      <c r="D370" s="63"/>
    </row>
    <row r="371" spans="4:4" ht="15.75" customHeight="1">
      <c r="D371" s="63"/>
    </row>
    <row r="372" spans="4:4" ht="15.75" customHeight="1">
      <c r="D372" s="63"/>
    </row>
    <row r="373" spans="4:4" ht="15.75" customHeight="1">
      <c r="D373" s="63"/>
    </row>
    <row r="374" spans="4:4" ht="15.75" customHeight="1">
      <c r="D374" s="63"/>
    </row>
    <row r="375" spans="4:4" ht="15.75" customHeight="1">
      <c r="D375" s="63"/>
    </row>
    <row r="376" spans="4:4" ht="15.75" customHeight="1">
      <c r="D376" s="63"/>
    </row>
    <row r="377" spans="4:4" ht="15.75" customHeight="1">
      <c r="D377" s="63"/>
    </row>
    <row r="378" spans="4:4" ht="15.75" customHeight="1">
      <c r="D378" s="63"/>
    </row>
    <row r="379" spans="4:4" ht="15.75" customHeight="1">
      <c r="D379" s="63"/>
    </row>
    <row r="380" spans="4:4" ht="15.75" customHeight="1">
      <c r="D380" s="63"/>
    </row>
    <row r="381" spans="4:4" ht="15.75" customHeight="1">
      <c r="D381" s="63"/>
    </row>
    <row r="382" spans="4:4" ht="15.75" customHeight="1">
      <c r="D382" s="63"/>
    </row>
    <row r="383" spans="4:4" ht="15.75" customHeight="1">
      <c r="D383" s="63"/>
    </row>
    <row r="384" spans="4:4" ht="15.75" customHeight="1">
      <c r="D384" s="63"/>
    </row>
    <row r="385" spans="4:4" ht="15.75" customHeight="1">
      <c r="D385" s="63"/>
    </row>
    <row r="386" spans="4:4" ht="15.75" customHeight="1">
      <c r="D386" s="63"/>
    </row>
    <row r="387" spans="4:4" ht="15.75" customHeight="1">
      <c r="D387" s="63"/>
    </row>
    <row r="388" spans="4:4" ht="15.75" customHeight="1">
      <c r="D388" s="63"/>
    </row>
    <row r="389" spans="4:4" ht="15.75" customHeight="1">
      <c r="D389" s="63"/>
    </row>
    <row r="390" spans="4:4" ht="15.75" customHeight="1">
      <c r="D390" s="63"/>
    </row>
    <row r="391" spans="4:4" ht="15.75" customHeight="1">
      <c r="D391" s="63"/>
    </row>
    <row r="392" spans="4:4" ht="15.75" customHeight="1">
      <c r="D392" s="63"/>
    </row>
    <row r="393" spans="4:4" ht="15.75" customHeight="1">
      <c r="D393" s="63"/>
    </row>
    <row r="394" spans="4:4" ht="15.75" customHeight="1">
      <c r="D394" s="63"/>
    </row>
    <row r="395" spans="4:4" ht="15.75" customHeight="1">
      <c r="D395" s="63"/>
    </row>
    <row r="396" spans="4:4" ht="15.75" customHeight="1">
      <c r="D396" s="63"/>
    </row>
    <row r="397" spans="4:4" ht="15.75" customHeight="1">
      <c r="D397" s="63"/>
    </row>
    <row r="398" spans="4:4" ht="15.75" customHeight="1">
      <c r="D398" s="63"/>
    </row>
    <row r="399" spans="4:4" ht="15.75" customHeight="1">
      <c r="D399" s="63"/>
    </row>
    <row r="400" spans="4:4" ht="15.75" customHeight="1">
      <c r="D400" s="63"/>
    </row>
    <row r="401" spans="4:4" ht="15.75" customHeight="1">
      <c r="D401" s="63"/>
    </row>
    <row r="402" spans="4:4" ht="15.75" customHeight="1">
      <c r="D402" s="63"/>
    </row>
    <row r="403" spans="4:4" ht="15.75" customHeight="1">
      <c r="D403" s="63"/>
    </row>
    <row r="404" spans="4:4" ht="15.75" customHeight="1">
      <c r="D404" s="63"/>
    </row>
    <row r="405" spans="4:4" ht="15.75" customHeight="1">
      <c r="D405" s="63"/>
    </row>
    <row r="406" spans="4:4" ht="15.75" customHeight="1">
      <c r="D406" s="63"/>
    </row>
    <row r="407" spans="4:4" ht="15.75" customHeight="1">
      <c r="D407" s="63"/>
    </row>
    <row r="408" spans="4:4" ht="15.75" customHeight="1">
      <c r="D408" s="63"/>
    </row>
    <row r="409" spans="4:4" ht="15.75" customHeight="1">
      <c r="D409" s="63"/>
    </row>
    <row r="410" spans="4:4" ht="15.75" customHeight="1">
      <c r="D410" s="63"/>
    </row>
    <row r="411" spans="4:4" ht="15.75" customHeight="1">
      <c r="D411" s="63"/>
    </row>
    <row r="412" spans="4:4" ht="15.75" customHeight="1">
      <c r="D412" s="63"/>
    </row>
    <row r="413" spans="4:4" ht="15.75" customHeight="1">
      <c r="D413" s="63"/>
    </row>
    <row r="414" spans="4:4" ht="15.75" customHeight="1">
      <c r="D414" s="63"/>
    </row>
    <row r="415" spans="4:4" ht="15.75" customHeight="1">
      <c r="D415" s="63"/>
    </row>
    <row r="416" spans="4:4" ht="15.75" customHeight="1">
      <c r="D416" s="63"/>
    </row>
    <row r="417" spans="4:4" ht="15.75" customHeight="1">
      <c r="D417" s="63"/>
    </row>
    <row r="418" spans="4:4" ht="15.75" customHeight="1">
      <c r="D418" s="63"/>
    </row>
    <row r="419" spans="4:4" ht="15.75" customHeight="1">
      <c r="D419" s="63"/>
    </row>
    <row r="420" spans="4:4" ht="15.75" customHeight="1">
      <c r="D420" s="63"/>
    </row>
    <row r="421" spans="4:4" ht="15.75" customHeight="1">
      <c r="D421" s="63"/>
    </row>
    <row r="422" spans="4:4" ht="15.75" customHeight="1">
      <c r="D422" s="63"/>
    </row>
    <row r="423" spans="4:4" ht="15.75" customHeight="1">
      <c r="D423" s="63"/>
    </row>
    <row r="424" spans="4:4" ht="15.75" customHeight="1">
      <c r="D424" s="63"/>
    </row>
    <row r="425" spans="4:4" ht="15.75" customHeight="1">
      <c r="D425" s="63"/>
    </row>
    <row r="426" spans="4:4" ht="15.75" customHeight="1">
      <c r="D426" s="63"/>
    </row>
    <row r="427" spans="4:4" ht="15.75" customHeight="1">
      <c r="D427" s="63"/>
    </row>
    <row r="428" spans="4:4" ht="15.75" customHeight="1">
      <c r="D428" s="63"/>
    </row>
    <row r="429" spans="4:4" ht="15.75" customHeight="1">
      <c r="D429" s="63"/>
    </row>
    <row r="430" spans="4:4" ht="15.75" customHeight="1">
      <c r="D430" s="63"/>
    </row>
    <row r="431" spans="4:4" ht="15.75" customHeight="1">
      <c r="D431" s="63"/>
    </row>
    <row r="432" spans="4:4" ht="15.75" customHeight="1">
      <c r="D432" s="63"/>
    </row>
    <row r="433" spans="4:4" ht="15.75" customHeight="1">
      <c r="D433" s="63"/>
    </row>
    <row r="434" spans="4:4" ht="15.75" customHeight="1">
      <c r="D434" s="63"/>
    </row>
    <row r="435" spans="4:4" ht="15.75" customHeight="1">
      <c r="D435" s="63"/>
    </row>
    <row r="436" spans="4:4" ht="15.75" customHeight="1">
      <c r="D436" s="63"/>
    </row>
    <row r="437" spans="4:4" ht="15.75" customHeight="1">
      <c r="D437" s="63"/>
    </row>
    <row r="438" spans="4:4" ht="15.75" customHeight="1">
      <c r="D438" s="63"/>
    </row>
    <row r="439" spans="4:4" ht="15.75" customHeight="1">
      <c r="D439" s="63"/>
    </row>
    <row r="440" spans="4:4" ht="15.75" customHeight="1">
      <c r="D440" s="63"/>
    </row>
    <row r="441" spans="4:4" ht="15.75" customHeight="1">
      <c r="D441" s="63"/>
    </row>
    <row r="442" spans="4:4" ht="15.75" customHeight="1">
      <c r="D442" s="63"/>
    </row>
    <row r="443" spans="4:4" ht="15.75" customHeight="1">
      <c r="D443" s="63"/>
    </row>
    <row r="444" spans="4:4" ht="15.75" customHeight="1">
      <c r="D444" s="63"/>
    </row>
    <row r="445" spans="4:4" ht="15.75" customHeight="1">
      <c r="D445" s="63"/>
    </row>
    <row r="446" spans="4:4" ht="15.75" customHeight="1">
      <c r="D446" s="63"/>
    </row>
    <row r="447" spans="4:4" ht="15.75" customHeight="1">
      <c r="D447" s="63"/>
    </row>
    <row r="448" spans="4:4" ht="15.75" customHeight="1">
      <c r="D448" s="63"/>
    </row>
    <row r="449" spans="4:4" ht="15.75" customHeight="1">
      <c r="D449" s="63"/>
    </row>
    <row r="450" spans="4:4" ht="15.75" customHeight="1">
      <c r="D450" s="63"/>
    </row>
    <row r="451" spans="4:4" ht="15.75" customHeight="1">
      <c r="D451" s="63"/>
    </row>
    <row r="452" spans="4:4" ht="15.75" customHeight="1">
      <c r="D452" s="63"/>
    </row>
    <row r="453" spans="4:4" ht="15.75" customHeight="1">
      <c r="D453" s="63"/>
    </row>
    <row r="454" spans="4:4" ht="15.75" customHeight="1">
      <c r="D454" s="63"/>
    </row>
    <row r="455" spans="4:4" ht="15.75" customHeight="1">
      <c r="D455" s="63"/>
    </row>
    <row r="456" spans="4:4" ht="15.75" customHeight="1">
      <c r="D456" s="63"/>
    </row>
    <row r="457" spans="4:4" ht="15.75" customHeight="1">
      <c r="D457" s="63"/>
    </row>
    <row r="458" spans="4:4" ht="15.75" customHeight="1">
      <c r="D458" s="63"/>
    </row>
    <row r="459" spans="4:4" ht="15.75" customHeight="1">
      <c r="D459" s="63"/>
    </row>
    <row r="460" spans="4:4" ht="15.75" customHeight="1">
      <c r="D460" s="63"/>
    </row>
    <row r="461" spans="4:4" ht="15.75" customHeight="1">
      <c r="D461" s="63"/>
    </row>
    <row r="462" spans="4:4" ht="15.75" customHeight="1">
      <c r="D462" s="63"/>
    </row>
    <row r="463" spans="4:4" ht="15.75" customHeight="1">
      <c r="D463" s="63"/>
    </row>
    <row r="464" spans="4:4" ht="15.75" customHeight="1">
      <c r="D464" s="63"/>
    </row>
    <row r="465" spans="4:4" ht="15.75" customHeight="1">
      <c r="D465" s="63"/>
    </row>
    <row r="466" spans="4:4" ht="15.75" customHeight="1">
      <c r="D466" s="63"/>
    </row>
    <row r="467" spans="4:4" ht="15.75" customHeight="1">
      <c r="D467" s="63"/>
    </row>
    <row r="468" spans="4:4" ht="15.75" customHeight="1">
      <c r="D468" s="63"/>
    </row>
    <row r="469" spans="4:4" ht="15.75" customHeight="1">
      <c r="D469" s="63"/>
    </row>
    <row r="470" spans="4:4" ht="15.75" customHeight="1">
      <c r="D470" s="63"/>
    </row>
    <row r="471" spans="4:4" ht="15.75" customHeight="1">
      <c r="D471" s="63"/>
    </row>
    <row r="472" spans="4:4" ht="15.75" customHeight="1">
      <c r="D472" s="63"/>
    </row>
    <row r="473" spans="4:4" ht="15.75" customHeight="1">
      <c r="D473" s="63"/>
    </row>
    <row r="474" spans="4:4" ht="15.75" customHeight="1">
      <c r="D474" s="63"/>
    </row>
    <row r="475" spans="4:4" ht="15.75" customHeight="1">
      <c r="D475" s="63"/>
    </row>
    <row r="476" spans="4:4" ht="15.75" customHeight="1">
      <c r="D476" s="63"/>
    </row>
    <row r="477" spans="4:4" ht="15.75" customHeight="1">
      <c r="D477" s="63"/>
    </row>
    <row r="478" spans="4:4" ht="15.75" customHeight="1">
      <c r="D478" s="63"/>
    </row>
    <row r="479" spans="4:4" ht="15.75" customHeight="1">
      <c r="D479" s="63"/>
    </row>
    <row r="480" spans="4:4" ht="15.75" customHeight="1">
      <c r="D480" s="63"/>
    </row>
    <row r="481" spans="4:4" ht="15.75" customHeight="1">
      <c r="D481" s="63"/>
    </row>
    <row r="482" spans="4:4" ht="15.75" customHeight="1">
      <c r="D482" s="63"/>
    </row>
    <row r="483" spans="4:4" ht="15.75" customHeight="1">
      <c r="D483" s="63"/>
    </row>
    <row r="484" spans="4:4" ht="15.75" customHeight="1">
      <c r="D484" s="63"/>
    </row>
    <row r="485" spans="4:4" ht="15.75" customHeight="1">
      <c r="D485" s="63"/>
    </row>
    <row r="486" spans="4:4" ht="15.75" customHeight="1">
      <c r="D486" s="63"/>
    </row>
    <row r="487" spans="4:4" ht="15.75" customHeight="1">
      <c r="D487" s="63"/>
    </row>
    <row r="488" spans="4:4" ht="15.75" customHeight="1">
      <c r="D488" s="63"/>
    </row>
    <row r="489" spans="4:4" ht="15.75" customHeight="1">
      <c r="D489" s="63"/>
    </row>
    <row r="490" spans="4:4" ht="15.75" customHeight="1">
      <c r="D490" s="63"/>
    </row>
    <row r="491" spans="4:4" ht="15.75" customHeight="1">
      <c r="D491" s="63"/>
    </row>
    <row r="492" spans="4:4" ht="15.75" customHeight="1">
      <c r="D492" s="63"/>
    </row>
    <row r="493" spans="4:4" ht="15.75" customHeight="1">
      <c r="D493" s="63"/>
    </row>
    <row r="494" spans="4:4" ht="15.75" customHeight="1">
      <c r="D494" s="63"/>
    </row>
    <row r="495" spans="4:4" ht="15.75" customHeight="1">
      <c r="D495" s="63"/>
    </row>
    <row r="496" spans="4:4" ht="15.75" customHeight="1">
      <c r="D496" s="63"/>
    </row>
    <row r="497" spans="4:4" ht="15.75" customHeight="1">
      <c r="D497" s="63"/>
    </row>
    <row r="498" spans="4:4" ht="15.75" customHeight="1">
      <c r="D498" s="63"/>
    </row>
    <row r="499" spans="4:4" ht="15.75" customHeight="1">
      <c r="D499" s="63"/>
    </row>
    <row r="500" spans="4:4" ht="15.75" customHeight="1">
      <c r="D500" s="63"/>
    </row>
    <row r="501" spans="4:4" ht="15.75" customHeight="1">
      <c r="D501" s="63"/>
    </row>
    <row r="502" spans="4:4" ht="15.75" customHeight="1">
      <c r="D502" s="63"/>
    </row>
    <row r="503" spans="4:4" ht="15.75" customHeight="1">
      <c r="D503" s="63"/>
    </row>
    <row r="504" spans="4:4" ht="15.75" customHeight="1">
      <c r="D504" s="63"/>
    </row>
    <row r="505" spans="4:4" ht="15.75" customHeight="1">
      <c r="D505" s="63"/>
    </row>
    <row r="506" spans="4:4" ht="15.75" customHeight="1">
      <c r="D506" s="63"/>
    </row>
    <row r="507" spans="4:4" ht="15.75" customHeight="1">
      <c r="D507" s="63"/>
    </row>
    <row r="508" spans="4:4" ht="15.75" customHeight="1">
      <c r="D508" s="63"/>
    </row>
    <row r="509" spans="4:4" ht="15.75" customHeight="1">
      <c r="D509" s="63"/>
    </row>
    <row r="510" spans="4:4" ht="15.75" customHeight="1">
      <c r="D510" s="63"/>
    </row>
    <row r="511" spans="4:4" ht="15.75" customHeight="1">
      <c r="D511" s="63"/>
    </row>
    <row r="512" spans="4:4" ht="15.75" customHeight="1">
      <c r="D512" s="63"/>
    </row>
    <row r="513" spans="4:4" ht="15.75" customHeight="1">
      <c r="D513" s="63"/>
    </row>
    <row r="514" spans="4:4" ht="15.75" customHeight="1">
      <c r="D514" s="63"/>
    </row>
    <row r="515" spans="4:4" ht="15.75" customHeight="1">
      <c r="D515" s="63"/>
    </row>
    <row r="516" spans="4:4" ht="15.75" customHeight="1">
      <c r="D516" s="63"/>
    </row>
    <row r="517" spans="4:4" ht="15.75" customHeight="1">
      <c r="D517" s="63"/>
    </row>
    <row r="518" spans="4:4" ht="15.75" customHeight="1">
      <c r="D518" s="63"/>
    </row>
    <row r="519" spans="4:4" ht="15.75" customHeight="1">
      <c r="D519" s="63"/>
    </row>
    <row r="520" spans="4:4" ht="15.75" customHeight="1">
      <c r="D520" s="63"/>
    </row>
    <row r="521" spans="4:4" ht="15.75" customHeight="1">
      <c r="D521" s="63"/>
    </row>
    <row r="522" spans="4:4" ht="15.75" customHeight="1">
      <c r="D522" s="63"/>
    </row>
    <row r="523" spans="4:4" ht="15.75" customHeight="1">
      <c r="D523" s="63"/>
    </row>
    <row r="524" spans="4:4" ht="15.75" customHeight="1">
      <c r="D524" s="63"/>
    </row>
    <row r="525" spans="4:4" ht="15.75" customHeight="1">
      <c r="D525" s="63"/>
    </row>
    <row r="526" spans="4:4" ht="15.75" customHeight="1">
      <c r="D526" s="63"/>
    </row>
    <row r="527" spans="4:4" ht="15.75" customHeight="1">
      <c r="D527" s="63"/>
    </row>
    <row r="528" spans="4:4" ht="15.75" customHeight="1">
      <c r="D528" s="63"/>
    </row>
    <row r="529" spans="4:4" ht="15.75" customHeight="1">
      <c r="D529" s="63"/>
    </row>
    <row r="530" spans="4:4" ht="15.75" customHeight="1">
      <c r="D530" s="63"/>
    </row>
    <row r="531" spans="4:4" ht="15.75" customHeight="1">
      <c r="D531" s="63"/>
    </row>
    <row r="532" spans="4:4" ht="15.75" customHeight="1">
      <c r="D532" s="63"/>
    </row>
    <row r="533" spans="4:4" ht="15.75" customHeight="1">
      <c r="D533" s="63"/>
    </row>
    <row r="534" spans="4:4" ht="15.75" customHeight="1">
      <c r="D534" s="63"/>
    </row>
    <row r="535" spans="4:4" ht="15.75" customHeight="1">
      <c r="D535" s="63"/>
    </row>
    <row r="536" spans="4:4" ht="15.75" customHeight="1">
      <c r="D536" s="63"/>
    </row>
    <row r="537" spans="4:4" ht="15.75" customHeight="1">
      <c r="D537" s="63"/>
    </row>
    <row r="538" spans="4:4" ht="15.75" customHeight="1">
      <c r="D538" s="63"/>
    </row>
    <row r="539" spans="4:4" ht="15.75" customHeight="1">
      <c r="D539" s="63"/>
    </row>
    <row r="540" spans="4:4" ht="15.75" customHeight="1">
      <c r="D540" s="63"/>
    </row>
    <row r="541" spans="4:4" ht="15.75" customHeight="1">
      <c r="D541" s="63"/>
    </row>
    <row r="542" spans="4:4" ht="15.75" customHeight="1">
      <c r="D542" s="63"/>
    </row>
    <row r="543" spans="4:4" ht="15.75" customHeight="1">
      <c r="D543" s="63"/>
    </row>
    <row r="544" spans="4:4" ht="15.75" customHeight="1">
      <c r="D544" s="63"/>
    </row>
    <row r="545" spans="4:4" ht="15.75" customHeight="1">
      <c r="D545" s="63"/>
    </row>
    <row r="546" spans="4:4" ht="15.75" customHeight="1">
      <c r="D546" s="63"/>
    </row>
    <row r="547" spans="4:4" ht="15.75" customHeight="1">
      <c r="D547" s="63"/>
    </row>
    <row r="548" spans="4:4" ht="15.75" customHeight="1">
      <c r="D548" s="63"/>
    </row>
    <row r="549" spans="4:4" ht="15.75" customHeight="1">
      <c r="D549" s="63"/>
    </row>
    <row r="550" spans="4:4" ht="15.75" customHeight="1">
      <c r="D550" s="63"/>
    </row>
    <row r="551" spans="4:4" ht="15.75" customHeight="1">
      <c r="D551" s="63"/>
    </row>
    <row r="552" spans="4:4" ht="15.75" customHeight="1">
      <c r="D552" s="63"/>
    </row>
    <row r="553" spans="4:4" ht="15.75" customHeight="1">
      <c r="D553" s="63"/>
    </row>
    <row r="554" spans="4:4" ht="15.75" customHeight="1">
      <c r="D554" s="63"/>
    </row>
    <row r="555" spans="4:4" ht="15.75" customHeight="1">
      <c r="D555" s="63"/>
    </row>
    <row r="556" spans="4:4" ht="15.75" customHeight="1">
      <c r="D556" s="63"/>
    </row>
    <row r="557" spans="4:4" ht="15.75" customHeight="1">
      <c r="D557" s="63"/>
    </row>
    <row r="558" spans="4:4" ht="15.75" customHeight="1">
      <c r="D558" s="63"/>
    </row>
    <row r="559" spans="4:4" ht="15.75" customHeight="1">
      <c r="D559" s="63"/>
    </row>
    <row r="560" spans="4:4" ht="15.75" customHeight="1">
      <c r="D560" s="63"/>
    </row>
    <row r="561" spans="4:4" ht="15.75" customHeight="1">
      <c r="D561" s="63"/>
    </row>
    <row r="562" spans="4:4" ht="15.75" customHeight="1">
      <c r="D562" s="63"/>
    </row>
    <row r="563" spans="4:4" ht="15.75" customHeight="1">
      <c r="D563" s="63"/>
    </row>
    <row r="564" spans="4:4" ht="15.75" customHeight="1">
      <c r="D564" s="63"/>
    </row>
    <row r="565" spans="4:4" ht="15.75" customHeight="1">
      <c r="D565" s="63"/>
    </row>
    <row r="566" spans="4:4" ht="15.75" customHeight="1">
      <c r="D566" s="63"/>
    </row>
    <row r="567" spans="4:4" ht="15.75" customHeight="1">
      <c r="D567" s="63"/>
    </row>
    <row r="568" spans="4:4" ht="15.75" customHeight="1">
      <c r="D568" s="63"/>
    </row>
    <row r="569" spans="4:4" ht="15.75" customHeight="1">
      <c r="D569" s="63"/>
    </row>
    <row r="570" spans="4:4" ht="15.75" customHeight="1">
      <c r="D570" s="63"/>
    </row>
    <row r="571" spans="4:4" ht="15.75" customHeight="1">
      <c r="D571" s="63"/>
    </row>
    <row r="572" spans="4:4" ht="15.75" customHeight="1">
      <c r="D572" s="63"/>
    </row>
    <row r="573" spans="4:4" ht="15.75" customHeight="1">
      <c r="D573" s="63"/>
    </row>
    <row r="574" spans="4:4" ht="15.75" customHeight="1">
      <c r="D574" s="63"/>
    </row>
    <row r="575" spans="4:4" ht="15.75" customHeight="1">
      <c r="D575" s="63"/>
    </row>
    <row r="576" spans="4:4" ht="15.75" customHeight="1">
      <c r="D576" s="63"/>
    </row>
    <row r="577" spans="4:4" ht="15.75" customHeight="1">
      <c r="D577" s="63"/>
    </row>
    <row r="578" spans="4:4" ht="15.75" customHeight="1">
      <c r="D578" s="63"/>
    </row>
    <row r="579" spans="4:4" ht="15.75" customHeight="1">
      <c r="D579" s="63"/>
    </row>
    <row r="580" spans="4:4" ht="15.75" customHeight="1">
      <c r="D580" s="63"/>
    </row>
    <row r="581" spans="4:4" ht="15.75" customHeight="1">
      <c r="D581" s="63"/>
    </row>
    <row r="582" spans="4:4" ht="15.75" customHeight="1">
      <c r="D582" s="63"/>
    </row>
    <row r="583" spans="4:4" ht="15.75" customHeight="1">
      <c r="D583" s="63"/>
    </row>
    <row r="584" spans="4:4" ht="15.75" customHeight="1">
      <c r="D584" s="63"/>
    </row>
    <row r="585" spans="4:4" ht="15.75" customHeight="1">
      <c r="D585" s="63"/>
    </row>
    <row r="586" spans="4:4" ht="15.75" customHeight="1">
      <c r="D586" s="63"/>
    </row>
    <row r="587" spans="4:4" ht="15.75" customHeight="1">
      <c r="D587" s="63"/>
    </row>
    <row r="588" spans="4:4" ht="15.75" customHeight="1">
      <c r="D588" s="63"/>
    </row>
    <row r="589" spans="4:4" ht="15.75" customHeight="1">
      <c r="D589" s="63"/>
    </row>
    <row r="590" spans="4:4" ht="15.75" customHeight="1">
      <c r="D590" s="63"/>
    </row>
    <row r="591" spans="4:4" ht="15.75" customHeight="1">
      <c r="D591" s="63"/>
    </row>
    <row r="592" spans="4:4" ht="15.75" customHeight="1">
      <c r="D592" s="63"/>
    </row>
    <row r="593" spans="4:4" ht="15.75" customHeight="1">
      <c r="D593" s="63"/>
    </row>
    <row r="594" spans="4:4" ht="15.75" customHeight="1">
      <c r="D594" s="63"/>
    </row>
    <row r="595" spans="4:4" ht="15.75" customHeight="1">
      <c r="D595" s="63"/>
    </row>
    <row r="596" spans="4:4" ht="15.75" customHeight="1">
      <c r="D596" s="63"/>
    </row>
    <row r="597" spans="4:4" ht="15.75" customHeight="1">
      <c r="D597" s="63"/>
    </row>
    <row r="598" spans="4:4" ht="15.75" customHeight="1">
      <c r="D598" s="63"/>
    </row>
    <row r="599" spans="4:4" ht="15.75" customHeight="1">
      <c r="D599" s="63"/>
    </row>
    <row r="600" spans="4:4" ht="15.75" customHeight="1">
      <c r="D600" s="63"/>
    </row>
    <row r="601" spans="4:4" ht="15.75" customHeight="1">
      <c r="D601" s="63"/>
    </row>
    <row r="602" spans="4:4" ht="15.75" customHeight="1">
      <c r="D602" s="63"/>
    </row>
    <row r="603" spans="4:4" ht="15.75" customHeight="1">
      <c r="D603" s="63"/>
    </row>
    <row r="604" spans="4:4" ht="15.75" customHeight="1">
      <c r="D604" s="63"/>
    </row>
    <row r="605" spans="4:4" ht="15.75" customHeight="1">
      <c r="D605" s="63"/>
    </row>
    <row r="606" spans="4:4" ht="15.75" customHeight="1">
      <c r="D606" s="63"/>
    </row>
    <row r="607" spans="4:4" ht="15.75" customHeight="1">
      <c r="D607" s="63"/>
    </row>
    <row r="608" spans="4:4" ht="15.75" customHeight="1">
      <c r="D608" s="63"/>
    </row>
    <row r="609" spans="4:4" ht="15.75" customHeight="1">
      <c r="D609" s="63"/>
    </row>
    <row r="610" spans="4:4" ht="15.75" customHeight="1">
      <c r="D610" s="63"/>
    </row>
    <row r="611" spans="4:4" ht="15.75" customHeight="1">
      <c r="D611" s="63"/>
    </row>
    <row r="612" spans="4:4" ht="15.75" customHeight="1">
      <c r="D612" s="63"/>
    </row>
    <row r="613" spans="4:4" ht="15.75" customHeight="1">
      <c r="D613" s="63"/>
    </row>
    <row r="614" spans="4:4" ht="15.75" customHeight="1">
      <c r="D614" s="63"/>
    </row>
    <row r="615" spans="4:4" ht="15.75" customHeight="1">
      <c r="D615" s="63"/>
    </row>
    <row r="616" spans="4:4" ht="15.75" customHeight="1">
      <c r="D616" s="63"/>
    </row>
    <row r="617" spans="4:4" ht="15.75" customHeight="1">
      <c r="D617" s="63"/>
    </row>
    <row r="618" spans="4:4" ht="15.75" customHeight="1">
      <c r="D618" s="63"/>
    </row>
    <row r="619" spans="4:4" ht="15.75" customHeight="1">
      <c r="D619" s="63"/>
    </row>
    <row r="620" spans="4:4" ht="15.75" customHeight="1">
      <c r="D620" s="63"/>
    </row>
    <row r="621" spans="4:4" ht="15.75" customHeight="1">
      <c r="D621" s="63"/>
    </row>
    <row r="622" spans="4:4" ht="15.75" customHeight="1">
      <c r="D622" s="63"/>
    </row>
    <row r="623" spans="4:4" ht="15.75" customHeight="1">
      <c r="D623" s="63"/>
    </row>
    <row r="624" spans="4:4" ht="15.75" customHeight="1">
      <c r="D624" s="63"/>
    </row>
    <row r="625" spans="4:4" ht="15.75" customHeight="1">
      <c r="D625" s="63"/>
    </row>
    <row r="626" spans="4:4" ht="15.75" customHeight="1">
      <c r="D626" s="63"/>
    </row>
    <row r="627" spans="4:4" ht="15.75" customHeight="1">
      <c r="D627" s="63"/>
    </row>
    <row r="628" spans="4:4" ht="15.75" customHeight="1">
      <c r="D628" s="63"/>
    </row>
    <row r="629" spans="4:4" ht="15.75" customHeight="1">
      <c r="D629" s="63"/>
    </row>
    <row r="630" spans="4:4" ht="15.75" customHeight="1">
      <c r="D630" s="63"/>
    </row>
    <row r="631" spans="4:4" ht="15.75" customHeight="1">
      <c r="D631" s="63"/>
    </row>
    <row r="632" spans="4:4" ht="15.75" customHeight="1">
      <c r="D632" s="63"/>
    </row>
    <row r="633" spans="4:4" ht="15.75" customHeight="1">
      <c r="D633" s="63"/>
    </row>
    <row r="634" spans="4:4" ht="15.75" customHeight="1">
      <c r="D634" s="63"/>
    </row>
    <row r="635" spans="4:4" ht="15.75" customHeight="1">
      <c r="D635" s="63"/>
    </row>
    <row r="636" spans="4:4" ht="15.75" customHeight="1">
      <c r="D636" s="63"/>
    </row>
    <row r="637" spans="4:4" ht="15.75" customHeight="1">
      <c r="D637" s="63"/>
    </row>
    <row r="638" spans="4:4" ht="15.75" customHeight="1">
      <c r="D638" s="63"/>
    </row>
    <row r="639" spans="4:4" ht="15.75" customHeight="1">
      <c r="D639" s="63"/>
    </row>
    <row r="640" spans="4:4" ht="15.75" customHeight="1">
      <c r="D640" s="63"/>
    </row>
    <row r="641" spans="4:4" ht="15.75" customHeight="1">
      <c r="D641" s="63"/>
    </row>
    <row r="642" spans="4:4" ht="15.75" customHeight="1">
      <c r="D642" s="63"/>
    </row>
    <row r="643" spans="4:4" ht="15.75" customHeight="1">
      <c r="D643" s="63"/>
    </row>
    <row r="644" spans="4:4" ht="15.75" customHeight="1">
      <c r="D644" s="63"/>
    </row>
    <row r="645" spans="4:4" ht="15.75" customHeight="1">
      <c r="D645" s="63"/>
    </row>
    <row r="646" spans="4:4" ht="15.75" customHeight="1">
      <c r="D646" s="63"/>
    </row>
    <row r="647" spans="4:4" ht="15.75" customHeight="1">
      <c r="D647" s="63"/>
    </row>
    <row r="648" spans="4:4" ht="15.75" customHeight="1">
      <c r="D648" s="63"/>
    </row>
    <row r="649" spans="4:4" ht="15.75" customHeight="1">
      <c r="D649" s="63"/>
    </row>
    <row r="650" spans="4:4" ht="15.75" customHeight="1">
      <c r="D650" s="63"/>
    </row>
    <row r="651" spans="4:4" ht="15.75" customHeight="1">
      <c r="D651" s="63"/>
    </row>
    <row r="652" spans="4:4" ht="15.75" customHeight="1">
      <c r="D652" s="63"/>
    </row>
    <row r="653" spans="4:4" ht="15.75" customHeight="1">
      <c r="D653" s="63"/>
    </row>
    <row r="654" spans="4:4" ht="15.75" customHeight="1">
      <c r="D654" s="63"/>
    </row>
    <row r="655" spans="4:4" ht="15.75" customHeight="1">
      <c r="D655" s="63"/>
    </row>
    <row r="656" spans="4:4" ht="15.75" customHeight="1">
      <c r="D656" s="63"/>
    </row>
    <row r="657" spans="4:4" ht="15.75" customHeight="1">
      <c r="D657" s="63"/>
    </row>
    <row r="658" spans="4:4" ht="15.75" customHeight="1">
      <c r="D658" s="63"/>
    </row>
    <row r="659" spans="4:4" ht="15.75" customHeight="1">
      <c r="D659" s="63"/>
    </row>
    <row r="660" spans="4:4" ht="15.75" customHeight="1">
      <c r="D660" s="63"/>
    </row>
    <row r="661" spans="4:4" ht="15.75" customHeight="1">
      <c r="D661" s="63"/>
    </row>
    <row r="662" spans="4:4" ht="15.75" customHeight="1">
      <c r="D662" s="63"/>
    </row>
    <row r="663" spans="4:4" ht="15.75" customHeight="1">
      <c r="D663" s="63"/>
    </row>
    <row r="664" spans="4:4" ht="15.75" customHeight="1">
      <c r="D664" s="63"/>
    </row>
    <row r="665" spans="4:4" ht="15.75" customHeight="1">
      <c r="D665" s="63"/>
    </row>
    <row r="666" spans="4:4" ht="15.75" customHeight="1">
      <c r="D666" s="63"/>
    </row>
    <row r="667" spans="4:4" ht="15.75" customHeight="1">
      <c r="D667" s="63"/>
    </row>
    <row r="668" spans="4:4" ht="15.75" customHeight="1">
      <c r="D668" s="63"/>
    </row>
    <row r="669" spans="4:4" ht="15.75" customHeight="1">
      <c r="D669" s="63"/>
    </row>
    <row r="670" spans="4:4" ht="15.75" customHeight="1">
      <c r="D670" s="63"/>
    </row>
    <row r="671" spans="4:4" ht="15.75" customHeight="1">
      <c r="D671" s="63"/>
    </row>
    <row r="672" spans="4:4" ht="15.75" customHeight="1">
      <c r="D672" s="63"/>
    </row>
    <row r="673" spans="4:4" ht="15.75" customHeight="1">
      <c r="D673" s="63"/>
    </row>
    <row r="674" spans="4:4" ht="15.75" customHeight="1">
      <c r="D674" s="63"/>
    </row>
    <row r="675" spans="4:4" ht="15.75" customHeight="1">
      <c r="D675" s="63"/>
    </row>
    <row r="676" spans="4:4" ht="15.75" customHeight="1">
      <c r="D676" s="63"/>
    </row>
    <row r="677" spans="4:4" ht="15.75" customHeight="1">
      <c r="D677" s="63"/>
    </row>
    <row r="678" spans="4:4" ht="15.75" customHeight="1">
      <c r="D678" s="63"/>
    </row>
    <row r="679" spans="4:4" ht="15.75" customHeight="1">
      <c r="D679" s="63"/>
    </row>
    <row r="680" spans="4:4" ht="15.75" customHeight="1">
      <c r="D680" s="63"/>
    </row>
    <row r="681" spans="4:4" ht="15.75" customHeight="1">
      <c r="D681" s="63"/>
    </row>
    <row r="682" spans="4:4" ht="15.75" customHeight="1">
      <c r="D682" s="63"/>
    </row>
    <row r="683" spans="4:4" ht="15.75" customHeight="1">
      <c r="D683" s="63"/>
    </row>
    <row r="684" spans="4:4" ht="15.75" customHeight="1">
      <c r="D684" s="63"/>
    </row>
    <row r="685" spans="4:4" ht="15.75" customHeight="1">
      <c r="D685" s="63"/>
    </row>
    <row r="686" spans="4:4" ht="15.75" customHeight="1">
      <c r="D686" s="63"/>
    </row>
    <row r="687" spans="4:4" ht="15.75" customHeight="1">
      <c r="D687" s="63"/>
    </row>
    <row r="688" spans="4:4" ht="15.75" customHeight="1">
      <c r="D688" s="63"/>
    </row>
    <row r="689" spans="4:4" ht="15.75" customHeight="1">
      <c r="D689" s="63"/>
    </row>
    <row r="690" spans="4:4" ht="15.75" customHeight="1">
      <c r="D690" s="63"/>
    </row>
    <row r="691" spans="4:4" ht="15.75" customHeight="1">
      <c r="D691" s="63"/>
    </row>
    <row r="692" spans="4:4" ht="15.75" customHeight="1">
      <c r="D692" s="63"/>
    </row>
    <row r="693" spans="4:4" ht="15.75" customHeight="1">
      <c r="D693" s="63"/>
    </row>
    <row r="694" spans="4:4" ht="15.75" customHeight="1">
      <c r="D694" s="63"/>
    </row>
    <row r="695" spans="4:4" ht="15.75" customHeight="1">
      <c r="D695" s="63"/>
    </row>
    <row r="696" spans="4:4" ht="15.75" customHeight="1">
      <c r="D696" s="63"/>
    </row>
    <row r="697" spans="4:4" ht="15.75" customHeight="1">
      <c r="D697" s="63"/>
    </row>
    <row r="698" spans="4:4" ht="15.75" customHeight="1">
      <c r="D698" s="63"/>
    </row>
    <row r="699" spans="4:4" ht="15.75" customHeight="1">
      <c r="D699" s="63"/>
    </row>
    <row r="700" spans="4:4" ht="15.75" customHeight="1">
      <c r="D700" s="63"/>
    </row>
    <row r="701" spans="4:4" ht="15.75" customHeight="1">
      <c r="D701" s="63"/>
    </row>
    <row r="702" spans="4:4" ht="15.75" customHeight="1">
      <c r="D702" s="63"/>
    </row>
    <row r="703" spans="4:4" ht="15.75" customHeight="1">
      <c r="D703" s="63"/>
    </row>
    <row r="704" spans="4:4" ht="15.75" customHeight="1">
      <c r="D704" s="63"/>
    </row>
    <row r="705" spans="4:4" ht="15.75" customHeight="1">
      <c r="D705" s="63"/>
    </row>
    <row r="706" spans="4:4" ht="15.75" customHeight="1">
      <c r="D706" s="63"/>
    </row>
    <row r="707" spans="4:4" ht="15.75" customHeight="1">
      <c r="D707" s="63"/>
    </row>
    <row r="708" spans="4:4" ht="15.75" customHeight="1">
      <c r="D708" s="63"/>
    </row>
    <row r="709" spans="4:4" ht="15.75" customHeight="1">
      <c r="D709" s="63"/>
    </row>
    <row r="710" spans="4:4" ht="15.75" customHeight="1">
      <c r="D710" s="63"/>
    </row>
    <row r="711" spans="4:4" ht="15.75" customHeight="1">
      <c r="D711" s="63"/>
    </row>
    <row r="712" spans="4:4" ht="15.75" customHeight="1">
      <c r="D712" s="63"/>
    </row>
    <row r="713" spans="4:4" ht="15.75" customHeight="1">
      <c r="D713" s="63"/>
    </row>
    <row r="714" spans="4:4" ht="15.75" customHeight="1">
      <c r="D714" s="63"/>
    </row>
    <row r="715" spans="4:4" ht="15.75" customHeight="1">
      <c r="D715" s="63"/>
    </row>
    <row r="716" spans="4:4" ht="15.75" customHeight="1">
      <c r="D716" s="63"/>
    </row>
    <row r="717" spans="4:4" ht="15.75" customHeight="1">
      <c r="D717" s="63"/>
    </row>
    <row r="718" spans="4:4" ht="15.75" customHeight="1">
      <c r="D718" s="63"/>
    </row>
    <row r="719" spans="4:4" ht="15.75" customHeight="1">
      <c r="D719" s="63"/>
    </row>
    <row r="720" spans="4:4" ht="15.75" customHeight="1">
      <c r="D720" s="63"/>
    </row>
    <row r="721" spans="4:4" ht="15.75" customHeight="1">
      <c r="D721" s="63"/>
    </row>
    <row r="722" spans="4:4" ht="15.75" customHeight="1">
      <c r="D722" s="63"/>
    </row>
    <row r="723" spans="4:4" ht="15.75" customHeight="1">
      <c r="D723" s="63"/>
    </row>
    <row r="724" spans="4:4" ht="15.75" customHeight="1">
      <c r="D724" s="63"/>
    </row>
    <row r="725" spans="4:4" ht="15.75" customHeight="1">
      <c r="D725" s="63"/>
    </row>
    <row r="726" spans="4:4" ht="15.75" customHeight="1">
      <c r="D726" s="63"/>
    </row>
    <row r="727" spans="4:4" ht="15.75" customHeight="1">
      <c r="D727" s="63"/>
    </row>
    <row r="728" spans="4:4" ht="15.75" customHeight="1">
      <c r="D728" s="63"/>
    </row>
    <row r="729" spans="4:4" ht="15.75" customHeight="1">
      <c r="D729" s="63"/>
    </row>
    <row r="730" spans="4:4" ht="15.75" customHeight="1">
      <c r="D730" s="63"/>
    </row>
    <row r="731" spans="4:4" ht="15.75" customHeight="1">
      <c r="D731" s="63"/>
    </row>
    <row r="732" spans="4:4" ht="15.75" customHeight="1">
      <c r="D732" s="63"/>
    </row>
    <row r="733" spans="4:4" ht="15.75" customHeight="1">
      <c r="D733" s="63"/>
    </row>
    <row r="734" spans="4:4" ht="15.75" customHeight="1">
      <c r="D734" s="63"/>
    </row>
    <row r="735" spans="4:4" ht="15.75" customHeight="1">
      <c r="D735" s="63"/>
    </row>
    <row r="736" spans="4:4" ht="15.75" customHeight="1">
      <c r="D736" s="63"/>
    </row>
    <row r="737" spans="4:4" ht="15.75" customHeight="1">
      <c r="D737" s="63"/>
    </row>
    <row r="738" spans="4:4" ht="15.75" customHeight="1">
      <c r="D738" s="63"/>
    </row>
    <row r="739" spans="4:4" ht="15.75" customHeight="1">
      <c r="D739" s="63"/>
    </row>
    <row r="740" spans="4:4" ht="15.75" customHeight="1">
      <c r="D740" s="63"/>
    </row>
    <row r="741" spans="4:4" ht="15.75" customHeight="1">
      <c r="D741" s="63"/>
    </row>
    <row r="742" spans="4:4" ht="15.75" customHeight="1">
      <c r="D742" s="63"/>
    </row>
    <row r="743" spans="4:4" ht="15.75" customHeight="1">
      <c r="D743" s="63"/>
    </row>
    <row r="744" spans="4:4" ht="15.75" customHeight="1">
      <c r="D744" s="63"/>
    </row>
    <row r="745" spans="4:4" ht="15.75" customHeight="1">
      <c r="D745" s="63"/>
    </row>
    <row r="746" spans="4:4" ht="15.75" customHeight="1">
      <c r="D746" s="63"/>
    </row>
    <row r="747" spans="4:4" ht="15.75" customHeight="1">
      <c r="D747" s="63"/>
    </row>
    <row r="748" spans="4:4" ht="15.75" customHeight="1">
      <c r="D748" s="63"/>
    </row>
    <row r="749" spans="4:4" ht="15.75" customHeight="1">
      <c r="D749" s="63"/>
    </row>
    <row r="750" spans="4:4" ht="15.75" customHeight="1">
      <c r="D750" s="63"/>
    </row>
    <row r="751" spans="4:4" ht="15.75" customHeight="1">
      <c r="D751" s="63"/>
    </row>
    <row r="752" spans="4:4" ht="15.75" customHeight="1">
      <c r="D752" s="63"/>
    </row>
    <row r="753" spans="4:4" ht="15.75" customHeight="1">
      <c r="D753" s="63"/>
    </row>
    <row r="754" spans="4:4" ht="15.75" customHeight="1">
      <c r="D754" s="63"/>
    </row>
    <row r="755" spans="4:4" ht="15.75" customHeight="1">
      <c r="D755" s="63"/>
    </row>
    <row r="756" spans="4:4" ht="15.75" customHeight="1">
      <c r="D756" s="63"/>
    </row>
    <row r="757" spans="4:4" ht="15.75" customHeight="1">
      <c r="D757" s="63"/>
    </row>
    <row r="758" spans="4:4" ht="15.75" customHeight="1">
      <c r="D758" s="63"/>
    </row>
    <row r="759" spans="4:4" ht="15.75" customHeight="1">
      <c r="D759" s="63"/>
    </row>
    <row r="760" spans="4:4" ht="15.75" customHeight="1">
      <c r="D760" s="63"/>
    </row>
    <row r="761" spans="4:4" ht="15.75" customHeight="1">
      <c r="D761" s="63"/>
    </row>
    <row r="762" spans="4:4" ht="15.75" customHeight="1">
      <c r="D762" s="63"/>
    </row>
    <row r="763" spans="4:4" ht="15.75" customHeight="1">
      <c r="D763" s="63"/>
    </row>
    <row r="764" spans="4:4" ht="15.75" customHeight="1">
      <c r="D764" s="63"/>
    </row>
    <row r="765" spans="4:4" ht="15.75" customHeight="1">
      <c r="D765" s="63"/>
    </row>
    <row r="766" spans="4:4" ht="15.75" customHeight="1">
      <c r="D766" s="63"/>
    </row>
    <row r="767" spans="4:4" ht="15.75" customHeight="1">
      <c r="D767" s="63"/>
    </row>
    <row r="768" spans="4:4" ht="15.75" customHeight="1">
      <c r="D768" s="63"/>
    </row>
    <row r="769" spans="4:4" ht="15.75" customHeight="1">
      <c r="D769" s="63"/>
    </row>
    <row r="770" spans="4:4" ht="15.75" customHeight="1">
      <c r="D770" s="63"/>
    </row>
    <row r="771" spans="4:4" ht="15.75" customHeight="1">
      <c r="D771" s="63"/>
    </row>
    <row r="772" spans="4:4" ht="15.75" customHeight="1">
      <c r="D772" s="63"/>
    </row>
    <row r="773" spans="4:4" ht="15.75" customHeight="1">
      <c r="D773" s="63"/>
    </row>
    <row r="774" spans="4:4" ht="15.75" customHeight="1">
      <c r="D774" s="63"/>
    </row>
    <row r="775" spans="4:4" ht="15.75" customHeight="1">
      <c r="D775" s="63"/>
    </row>
    <row r="776" spans="4:4" ht="15.75" customHeight="1">
      <c r="D776" s="63"/>
    </row>
    <row r="777" spans="4:4" ht="15.75" customHeight="1">
      <c r="D777" s="63"/>
    </row>
    <row r="778" spans="4:4" ht="15.75" customHeight="1">
      <c r="D778" s="63"/>
    </row>
    <row r="779" spans="4:4" ht="15.75" customHeight="1">
      <c r="D779" s="63"/>
    </row>
    <row r="780" spans="4:4" ht="15.75" customHeight="1">
      <c r="D780" s="63"/>
    </row>
    <row r="781" spans="4:4" ht="15.75" customHeight="1">
      <c r="D781" s="63"/>
    </row>
    <row r="782" spans="4:4" ht="15.75" customHeight="1">
      <c r="D782" s="63"/>
    </row>
    <row r="783" spans="4:4" ht="15.75" customHeight="1">
      <c r="D783" s="63"/>
    </row>
    <row r="784" spans="4:4" ht="15.75" customHeight="1">
      <c r="D784" s="63"/>
    </row>
    <row r="785" spans="4:4" ht="15.75" customHeight="1">
      <c r="D785" s="63"/>
    </row>
    <row r="786" spans="4:4" ht="15.75" customHeight="1">
      <c r="D786" s="63"/>
    </row>
    <row r="787" spans="4:4" ht="15.75" customHeight="1">
      <c r="D787" s="63"/>
    </row>
    <row r="788" spans="4:4" ht="15.75" customHeight="1">
      <c r="D788" s="63"/>
    </row>
    <row r="789" spans="4:4" ht="15.75" customHeight="1">
      <c r="D789" s="63"/>
    </row>
    <row r="790" spans="4:4" ht="15.75" customHeight="1">
      <c r="D790" s="63"/>
    </row>
    <row r="791" spans="4:4" ht="15.75" customHeight="1">
      <c r="D791" s="63"/>
    </row>
    <row r="792" spans="4:4" ht="15.75" customHeight="1">
      <c r="D792" s="63"/>
    </row>
    <row r="793" spans="4:4" ht="15.75" customHeight="1">
      <c r="D793" s="63"/>
    </row>
    <row r="794" spans="4:4" ht="15.75" customHeight="1">
      <c r="D794" s="63"/>
    </row>
    <row r="795" spans="4:4" ht="15.75" customHeight="1">
      <c r="D795" s="63"/>
    </row>
    <row r="796" spans="4:4" ht="15.75" customHeight="1">
      <c r="D796" s="63"/>
    </row>
    <row r="797" spans="4:4" ht="15.75" customHeight="1">
      <c r="D797" s="63"/>
    </row>
    <row r="798" spans="4:4" ht="15.75" customHeight="1">
      <c r="D798" s="63"/>
    </row>
    <row r="799" spans="4:4" ht="15.75" customHeight="1">
      <c r="D799" s="63"/>
    </row>
    <row r="800" spans="4:4" ht="15.75" customHeight="1">
      <c r="D800" s="63"/>
    </row>
    <row r="801" spans="4:4" ht="15.75" customHeight="1">
      <c r="D801" s="63"/>
    </row>
    <row r="802" spans="4:4" ht="15.75" customHeight="1">
      <c r="D802" s="63"/>
    </row>
    <row r="803" spans="4:4" ht="15.75" customHeight="1">
      <c r="D803" s="63"/>
    </row>
    <row r="804" spans="4:4" ht="15.75" customHeight="1">
      <c r="D804" s="63"/>
    </row>
    <row r="805" spans="4:4" ht="15.75" customHeight="1">
      <c r="D805" s="63"/>
    </row>
    <row r="806" spans="4:4" ht="15.75" customHeight="1">
      <c r="D806" s="63"/>
    </row>
    <row r="807" spans="4:4" ht="15.75" customHeight="1">
      <c r="D807" s="63"/>
    </row>
    <row r="808" spans="4:4" ht="15.75" customHeight="1">
      <c r="D808" s="63"/>
    </row>
    <row r="809" spans="4:4" ht="15.75" customHeight="1">
      <c r="D809" s="63"/>
    </row>
    <row r="810" spans="4:4" ht="15.75" customHeight="1">
      <c r="D810" s="63"/>
    </row>
    <row r="811" spans="4:4" ht="15.75" customHeight="1">
      <c r="D811" s="63"/>
    </row>
    <row r="812" spans="4:4" ht="15.75" customHeight="1">
      <c r="D812" s="63"/>
    </row>
    <row r="813" spans="4:4" ht="15.75" customHeight="1">
      <c r="D813" s="63"/>
    </row>
    <row r="814" spans="4:4" ht="15.75" customHeight="1">
      <c r="D814" s="63"/>
    </row>
    <row r="815" spans="4:4" ht="15.75" customHeight="1">
      <c r="D815" s="63"/>
    </row>
    <row r="816" spans="4:4" ht="15.75" customHeight="1">
      <c r="D816" s="63"/>
    </row>
    <row r="817" spans="4:4" ht="15.75" customHeight="1">
      <c r="D817" s="63"/>
    </row>
    <row r="818" spans="4:4" ht="15.75" customHeight="1">
      <c r="D818" s="63"/>
    </row>
    <row r="819" spans="4:4" ht="15.75" customHeight="1">
      <c r="D819" s="63"/>
    </row>
    <row r="820" spans="4:4" ht="15.75" customHeight="1">
      <c r="D820" s="63"/>
    </row>
    <row r="821" spans="4:4" ht="15.75" customHeight="1">
      <c r="D821" s="63"/>
    </row>
    <row r="822" spans="4:4" ht="15.75" customHeight="1">
      <c r="D822" s="63"/>
    </row>
    <row r="823" spans="4:4" ht="15.75" customHeight="1">
      <c r="D823" s="63"/>
    </row>
    <row r="824" spans="4:4" ht="15.75" customHeight="1">
      <c r="D824" s="63"/>
    </row>
    <row r="825" spans="4:4" ht="15.75" customHeight="1">
      <c r="D825" s="63"/>
    </row>
    <row r="826" spans="4:4" ht="15.75" customHeight="1">
      <c r="D826" s="63"/>
    </row>
    <row r="827" spans="4:4" ht="15.75" customHeight="1">
      <c r="D827" s="63"/>
    </row>
    <row r="828" spans="4:4" ht="15.75" customHeight="1">
      <c r="D828" s="63"/>
    </row>
    <row r="829" spans="4:4" ht="15.75" customHeight="1">
      <c r="D829" s="63"/>
    </row>
    <row r="830" spans="4:4" ht="15.75" customHeight="1">
      <c r="D830" s="63"/>
    </row>
    <row r="831" spans="4:4" ht="15.75" customHeight="1">
      <c r="D831" s="63"/>
    </row>
    <row r="832" spans="4:4" ht="15.75" customHeight="1">
      <c r="D832" s="63"/>
    </row>
    <row r="833" spans="4:4" ht="15.75" customHeight="1">
      <c r="D833" s="63"/>
    </row>
    <row r="834" spans="4:4" ht="15.75" customHeight="1">
      <c r="D834" s="63"/>
    </row>
    <row r="835" spans="4:4" ht="15.75" customHeight="1">
      <c r="D835" s="63"/>
    </row>
    <row r="836" spans="4:4" ht="15.75" customHeight="1">
      <c r="D836" s="63"/>
    </row>
    <row r="837" spans="4:4" ht="15.75" customHeight="1">
      <c r="D837" s="63"/>
    </row>
    <row r="838" spans="4:4" ht="15.75" customHeight="1">
      <c r="D838" s="63"/>
    </row>
    <row r="839" spans="4:4" ht="15.75" customHeight="1">
      <c r="D839" s="63"/>
    </row>
    <row r="840" spans="4:4" ht="15.75" customHeight="1">
      <c r="D840" s="63"/>
    </row>
    <row r="841" spans="4:4" ht="15.75" customHeight="1">
      <c r="D841" s="63"/>
    </row>
    <row r="842" spans="4:4" ht="15.75" customHeight="1">
      <c r="D842" s="63"/>
    </row>
    <row r="843" spans="4:4" ht="15.75" customHeight="1">
      <c r="D843" s="63"/>
    </row>
    <row r="844" spans="4:4" ht="15.75" customHeight="1">
      <c r="D844" s="63"/>
    </row>
    <row r="845" spans="4:4" ht="15.75" customHeight="1">
      <c r="D845" s="63"/>
    </row>
    <row r="846" spans="4:4" ht="15.75" customHeight="1">
      <c r="D846" s="63"/>
    </row>
    <row r="847" spans="4:4" ht="15.75" customHeight="1">
      <c r="D847" s="63"/>
    </row>
    <row r="848" spans="4:4" ht="15.75" customHeight="1">
      <c r="D848" s="63"/>
    </row>
    <row r="849" spans="4:4" ht="15.75" customHeight="1">
      <c r="D849" s="63"/>
    </row>
    <row r="850" spans="4:4" ht="15.75" customHeight="1">
      <c r="D850" s="63"/>
    </row>
    <row r="851" spans="4:4" ht="15.75" customHeight="1">
      <c r="D851" s="63"/>
    </row>
    <row r="852" spans="4:4" ht="15.75" customHeight="1">
      <c r="D852" s="63"/>
    </row>
    <row r="853" spans="4:4" ht="15.75" customHeight="1">
      <c r="D853" s="63"/>
    </row>
    <row r="854" spans="4:4" ht="15.75" customHeight="1">
      <c r="D854" s="63"/>
    </row>
    <row r="855" spans="4:4" ht="15.75" customHeight="1">
      <c r="D855" s="63"/>
    </row>
    <row r="856" spans="4:4" ht="15.75" customHeight="1">
      <c r="D856" s="63"/>
    </row>
    <row r="857" spans="4:4" ht="15.75" customHeight="1">
      <c r="D857" s="63"/>
    </row>
    <row r="858" spans="4:4" ht="15.75" customHeight="1">
      <c r="D858" s="63"/>
    </row>
    <row r="859" spans="4:4" ht="15.75" customHeight="1">
      <c r="D859" s="63"/>
    </row>
    <row r="860" spans="4:4" ht="15.75" customHeight="1">
      <c r="D860" s="63"/>
    </row>
    <row r="861" spans="4:4" ht="15.75" customHeight="1">
      <c r="D861" s="63"/>
    </row>
    <row r="862" spans="4:4" ht="15.75" customHeight="1">
      <c r="D862" s="63"/>
    </row>
    <row r="863" spans="4:4" ht="15.75" customHeight="1">
      <c r="D863" s="63"/>
    </row>
    <row r="864" spans="4:4" ht="15.75" customHeight="1">
      <c r="D864" s="63"/>
    </row>
    <row r="865" spans="4:4" ht="15.75" customHeight="1">
      <c r="D865" s="63"/>
    </row>
    <row r="866" spans="4:4" ht="15.75" customHeight="1">
      <c r="D866" s="63"/>
    </row>
    <row r="867" spans="4:4" ht="15.75" customHeight="1">
      <c r="D867" s="63"/>
    </row>
    <row r="868" spans="4:4" ht="15.75" customHeight="1">
      <c r="D868" s="63"/>
    </row>
    <row r="869" spans="4:4" ht="15.75" customHeight="1">
      <c r="D869" s="63"/>
    </row>
    <row r="870" spans="4:4" ht="15.75" customHeight="1">
      <c r="D870" s="63"/>
    </row>
    <row r="871" spans="4:4" ht="15.75" customHeight="1">
      <c r="D871" s="63"/>
    </row>
    <row r="872" spans="4:4" ht="15.75" customHeight="1">
      <c r="D872" s="63"/>
    </row>
    <row r="873" spans="4:4" ht="15.75" customHeight="1">
      <c r="D873" s="63"/>
    </row>
    <row r="874" spans="4:4" ht="15.75" customHeight="1">
      <c r="D874" s="63"/>
    </row>
    <row r="875" spans="4:4" ht="15.75" customHeight="1">
      <c r="D875" s="63"/>
    </row>
    <row r="876" spans="4:4" ht="15.75" customHeight="1">
      <c r="D876" s="63"/>
    </row>
    <row r="877" spans="4:4" ht="15.75" customHeight="1">
      <c r="D877" s="63"/>
    </row>
    <row r="878" spans="4:4" ht="15.75" customHeight="1">
      <c r="D878" s="63"/>
    </row>
    <row r="879" spans="4:4" ht="15.75" customHeight="1">
      <c r="D879" s="63"/>
    </row>
    <row r="880" spans="4:4" ht="15.75" customHeight="1">
      <c r="D880" s="63"/>
    </row>
    <row r="881" spans="4:4" ht="15.75" customHeight="1">
      <c r="D881" s="63"/>
    </row>
    <row r="882" spans="4:4" ht="15.75" customHeight="1">
      <c r="D882" s="63"/>
    </row>
    <row r="883" spans="4:4" ht="15.75" customHeight="1">
      <c r="D883" s="63"/>
    </row>
    <row r="884" spans="4:4" ht="15.75" customHeight="1">
      <c r="D884" s="63"/>
    </row>
    <row r="885" spans="4:4" ht="15.75" customHeight="1">
      <c r="D885" s="63"/>
    </row>
    <row r="886" spans="4:4" ht="15.75" customHeight="1">
      <c r="D886" s="63"/>
    </row>
    <row r="887" spans="4:4" ht="15.75" customHeight="1">
      <c r="D887" s="63"/>
    </row>
    <row r="888" spans="4:4" ht="15.75" customHeight="1">
      <c r="D888" s="63"/>
    </row>
    <row r="889" spans="4:4" ht="15.75" customHeight="1">
      <c r="D889" s="63"/>
    </row>
    <row r="890" spans="4:4" ht="15.75" customHeight="1">
      <c r="D890" s="63"/>
    </row>
    <row r="891" spans="4:4" ht="15.75" customHeight="1">
      <c r="D891" s="63"/>
    </row>
    <row r="892" spans="4:4" ht="15.75" customHeight="1">
      <c r="D892" s="63"/>
    </row>
    <row r="893" spans="4:4" ht="15.75" customHeight="1">
      <c r="D893" s="63"/>
    </row>
    <row r="894" spans="4:4" ht="15.75" customHeight="1">
      <c r="D894" s="63"/>
    </row>
    <row r="895" spans="4:4" ht="15.75" customHeight="1">
      <c r="D895" s="63"/>
    </row>
    <row r="896" spans="4:4" ht="15.75" customHeight="1">
      <c r="D896" s="63"/>
    </row>
    <row r="897" spans="4:4" ht="15.75" customHeight="1">
      <c r="D897" s="63"/>
    </row>
    <row r="898" spans="4:4" ht="15.75" customHeight="1">
      <c r="D898" s="63"/>
    </row>
    <row r="899" spans="4:4" ht="15.75" customHeight="1">
      <c r="D899" s="63"/>
    </row>
    <row r="900" spans="4:4" ht="15.75" customHeight="1">
      <c r="D900" s="63"/>
    </row>
    <row r="901" spans="4:4" ht="15.75" customHeight="1">
      <c r="D901" s="63"/>
    </row>
    <row r="902" spans="4:4" ht="15.75" customHeight="1">
      <c r="D902" s="63"/>
    </row>
    <row r="903" spans="4:4" ht="15.75" customHeight="1">
      <c r="D903" s="63"/>
    </row>
    <row r="904" spans="4:4" ht="15.75" customHeight="1">
      <c r="D904" s="63"/>
    </row>
    <row r="905" spans="4:4" ht="15.75" customHeight="1">
      <c r="D905" s="63"/>
    </row>
    <row r="906" spans="4:4" ht="15.75" customHeight="1">
      <c r="D906" s="63"/>
    </row>
    <row r="907" spans="4:4" ht="15.75" customHeight="1">
      <c r="D907" s="63"/>
    </row>
    <row r="908" spans="4:4" ht="15.75" customHeight="1">
      <c r="D908" s="63"/>
    </row>
    <row r="909" spans="4:4" ht="15.75" customHeight="1">
      <c r="D909" s="63"/>
    </row>
    <row r="910" spans="4:4" ht="15.75" customHeight="1">
      <c r="D910" s="63"/>
    </row>
    <row r="911" spans="4:4" ht="15.75" customHeight="1">
      <c r="D911" s="63"/>
    </row>
    <row r="912" spans="4:4" ht="15.75" customHeight="1">
      <c r="D912" s="63"/>
    </row>
    <row r="913" spans="4:4" ht="15.75" customHeight="1">
      <c r="D913" s="63"/>
    </row>
    <row r="914" spans="4:4" ht="15.75" customHeight="1">
      <c r="D914" s="63"/>
    </row>
    <row r="915" spans="4:4" ht="15.75" customHeight="1">
      <c r="D915" s="63"/>
    </row>
    <row r="916" spans="4:4" ht="15.75" customHeight="1">
      <c r="D916" s="63"/>
    </row>
    <row r="917" spans="4:4" ht="15.75" customHeight="1">
      <c r="D917" s="63"/>
    </row>
    <row r="918" spans="4:4" ht="15.75" customHeight="1">
      <c r="D918" s="63"/>
    </row>
    <row r="919" spans="4:4" ht="15.75" customHeight="1">
      <c r="D919" s="63"/>
    </row>
    <row r="920" spans="4:4" ht="15.75" customHeight="1">
      <c r="D920" s="63"/>
    </row>
    <row r="921" spans="4:4" ht="15.75" customHeight="1">
      <c r="D921" s="63"/>
    </row>
    <row r="922" spans="4:4" ht="15.75" customHeight="1">
      <c r="D922" s="63"/>
    </row>
    <row r="923" spans="4:4" ht="15.75" customHeight="1">
      <c r="D923" s="63"/>
    </row>
    <row r="924" spans="4:4" ht="15.75" customHeight="1">
      <c r="D924" s="63"/>
    </row>
    <row r="925" spans="4:4" ht="15.75" customHeight="1">
      <c r="D925" s="63"/>
    </row>
    <row r="926" spans="4:4" ht="15.75" customHeight="1">
      <c r="D926" s="63"/>
    </row>
    <row r="927" spans="4:4" ht="15.75" customHeight="1">
      <c r="D927" s="63"/>
    </row>
    <row r="928" spans="4:4" ht="15.75" customHeight="1">
      <c r="D928" s="63"/>
    </row>
    <row r="929" spans="4:4" ht="15.75" customHeight="1">
      <c r="D929" s="63"/>
    </row>
    <row r="930" spans="4:4" ht="15.75" customHeight="1">
      <c r="D930" s="63"/>
    </row>
    <row r="931" spans="4:4" ht="15.75" customHeight="1">
      <c r="D931" s="63"/>
    </row>
    <row r="932" spans="4:4" ht="15.75" customHeight="1">
      <c r="D932" s="63"/>
    </row>
    <row r="933" spans="4:4" ht="15.75" customHeight="1">
      <c r="D933" s="63"/>
    </row>
    <row r="934" spans="4:4" ht="15.75" customHeight="1">
      <c r="D934" s="63"/>
    </row>
    <row r="935" spans="4:4" ht="15.75" customHeight="1">
      <c r="D935" s="63"/>
    </row>
    <row r="936" spans="4:4" ht="15.75" customHeight="1">
      <c r="D936" s="63"/>
    </row>
    <row r="937" spans="4:4" ht="15.75" customHeight="1">
      <c r="D937" s="63"/>
    </row>
    <row r="938" spans="4:4" ht="15.75" customHeight="1">
      <c r="D938" s="63"/>
    </row>
    <row r="939" spans="4:4" ht="15.75" customHeight="1">
      <c r="D939" s="63"/>
    </row>
    <row r="940" spans="4:4" ht="15.75" customHeight="1">
      <c r="D940" s="63"/>
    </row>
    <row r="941" spans="4:4" ht="15.75" customHeight="1">
      <c r="D941" s="63"/>
    </row>
    <row r="942" spans="4:4" ht="15.75" customHeight="1">
      <c r="D942" s="63"/>
    </row>
    <row r="943" spans="4:4" ht="15.75" customHeight="1">
      <c r="D943" s="63"/>
    </row>
    <row r="944" spans="4:4" ht="15.75" customHeight="1">
      <c r="D944" s="63"/>
    </row>
    <row r="945" spans="4:4" ht="15.75" customHeight="1">
      <c r="D945" s="63"/>
    </row>
    <row r="946" spans="4:4" ht="15.75" customHeight="1">
      <c r="D946" s="63"/>
    </row>
    <row r="947" spans="4:4" ht="15.75" customHeight="1">
      <c r="D947" s="63"/>
    </row>
    <row r="948" spans="4:4" ht="15.75" customHeight="1">
      <c r="D948" s="63"/>
    </row>
    <row r="949" spans="4:4" ht="15.75" customHeight="1">
      <c r="D949" s="63"/>
    </row>
    <row r="950" spans="4:4" ht="15.75" customHeight="1">
      <c r="D950" s="63"/>
    </row>
    <row r="951" spans="4:4" ht="15.75" customHeight="1">
      <c r="D951" s="63"/>
    </row>
    <row r="952" spans="4:4" ht="15.75" customHeight="1">
      <c r="D952" s="63"/>
    </row>
    <row r="953" spans="4:4" ht="15.75" customHeight="1">
      <c r="D953" s="63"/>
    </row>
    <row r="954" spans="4:4" ht="15.75" customHeight="1">
      <c r="D954" s="63"/>
    </row>
    <row r="955" spans="4:4" ht="15.75" customHeight="1">
      <c r="D955" s="63"/>
    </row>
    <row r="956" spans="4:4" ht="15.75" customHeight="1">
      <c r="D956" s="63"/>
    </row>
    <row r="957" spans="4:4" ht="15.75" customHeight="1">
      <c r="D957" s="63"/>
    </row>
    <row r="958" spans="4:4" ht="15.75" customHeight="1">
      <c r="D958" s="63"/>
    </row>
    <row r="959" spans="4:4" ht="15.75" customHeight="1">
      <c r="D959" s="63"/>
    </row>
    <row r="960" spans="4:4" ht="15.75" customHeight="1">
      <c r="D960" s="63"/>
    </row>
    <row r="961" spans="4:4" ht="15.75" customHeight="1">
      <c r="D961" s="63"/>
    </row>
    <row r="962" spans="4:4" ht="15.75" customHeight="1">
      <c r="D962" s="63"/>
    </row>
    <row r="963" spans="4:4" ht="15.75" customHeight="1">
      <c r="D963" s="63"/>
    </row>
    <row r="964" spans="4:4" ht="15.75" customHeight="1">
      <c r="D964" s="63"/>
    </row>
    <row r="965" spans="4:4" ht="15.75" customHeight="1">
      <c r="D965" s="63"/>
    </row>
    <row r="966" spans="4:4" ht="15.75" customHeight="1">
      <c r="D966" s="63"/>
    </row>
    <row r="967" spans="4:4" ht="15.75" customHeight="1">
      <c r="D967" s="63"/>
    </row>
    <row r="968" spans="4:4" ht="15.75" customHeight="1">
      <c r="D968" s="63"/>
    </row>
    <row r="969" spans="4:4" ht="15.75" customHeight="1">
      <c r="D969" s="63"/>
    </row>
    <row r="970" spans="4:4" ht="15.75" customHeight="1">
      <c r="D970" s="63"/>
    </row>
    <row r="971" spans="4:4" ht="15.75" customHeight="1">
      <c r="D971" s="63"/>
    </row>
    <row r="972" spans="4:4" ht="15.75" customHeight="1">
      <c r="D972" s="63"/>
    </row>
    <row r="973" spans="4:4" ht="15.75" customHeight="1">
      <c r="D973" s="63"/>
    </row>
    <row r="974" spans="4:4" ht="15.75" customHeight="1">
      <c r="D974" s="63"/>
    </row>
    <row r="975" spans="4:4" ht="15.75" customHeight="1">
      <c r="D975" s="63"/>
    </row>
    <row r="976" spans="4:4" ht="15.75" customHeight="1">
      <c r="D976" s="63"/>
    </row>
    <row r="977" spans="4:4" ht="15.75" customHeight="1">
      <c r="D977" s="63"/>
    </row>
    <row r="978" spans="4:4" ht="15.75" customHeight="1">
      <c r="D978" s="63"/>
    </row>
    <row r="979" spans="4:4" ht="15.75" customHeight="1">
      <c r="D979" s="63"/>
    </row>
    <row r="980" spans="4:4" ht="15.75" customHeight="1">
      <c r="D980" s="63"/>
    </row>
    <row r="981" spans="4:4" ht="15.75" customHeight="1">
      <c r="D981" s="63"/>
    </row>
    <row r="982" spans="4:4" ht="15.75" customHeight="1">
      <c r="D982" s="63"/>
    </row>
    <row r="983" spans="4:4" ht="15.75" customHeight="1">
      <c r="D983" s="63"/>
    </row>
    <row r="984" spans="4:4" ht="15.75" customHeight="1">
      <c r="D984" s="63"/>
    </row>
    <row r="985" spans="4:4" ht="15.75" customHeight="1">
      <c r="D985" s="63"/>
    </row>
    <row r="986" spans="4:4" ht="15.75" customHeight="1">
      <c r="D986" s="63"/>
    </row>
    <row r="987" spans="4:4" ht="15.75" customHeight="1">
      <c r="D987" s="63"/>
    </row>
    <row r="988" spans="4:4" ht="15.75" customHeight="1">
      <c r="D988" s="63"/>
    </row>
    <row r="989" spans="4:4" ht="15.75" customHeight="1">
      <c r="D989" s="63"/>
    </row>
    <row r="990" spans="4:4" ht="15.75" customHeight="1">
      <c r="D990" s="63"/>
    </row>
    <row r="991" spans="4:4" ht="15.75" customHeight="1">
      <c r="D991" s="63"/>
    </row>
    <row r="992" spans="4:4" ht="15.75" customHeight="1">
      <c r="D992" s="63"/>
    </row>
    <row r="993" spans="4:4" ht="15.75" customHeight="1">
      <c r="D993" s="63"/>
    </row>
    <row r="994" spans="4:4" ht="15.75" customHeight="1">
      <c r="D994" s="63"/>
    </row>
    <row r="995" spans="4:4" ht="15.75" customHeight="1">
      <c r="D995" s="63"/>
    </row>
    <row r="996" spans="4:4" ht="15.75" customHeight="1">
      <c r="D996" s="63"/>
    </row>
    <row r="997" spans="4:4" ht="15.75" customHeight="1">
      <c r="D997" s="63"/>
    </row>
    <row r="998" spans="4:4" ht="15.75" customHeight="1">
      <c r="D998" s="63"/>
    </row>
    <row r="999" spans="4:4" ht="15.75" customHeight="1">
      <c r="D999" s="63"/>
    </row>
    <row r="1000" spans="4:4" ht="15.75" customHeight="1">
      <c r="D1000" s="63"/>
    </row>
  </sheetData>
  <mergeCells count="16">
    <mergeCell ref="S3:S4"/>
    <mergeCell ref="T3:T4"/>
    <mergeCell ref="U3:U4"/>
    <mergeCell ref="B2:V2"/>
    <mergeCell ref="B3:B4"/>
    <mergeCell ref="C3:C4"/>
    <mergeCell ref="D3:D4"/>
    <mergeCell ref="E3:K3"/>
    <mergeCell ref="L3:L4"/>
    <mergeCell ref="M3:M4"/>
    <mergeCell ref="V3:V4"/>
    <mergeCell ref="N3:N4"/>
    <mergeCell ref="O3:O4"/>
    <mergeCell ref="P3:P4"/>
    <mergeCell ref="Q3:Q4"/>
    <mergeCell ref="R3:R4"/>
  </mergeCells>
  <pageMargins left="0.511811024" right="0.511811024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topLeftCell="O1" zoomScaleNormal="100" workbookViewId="0">
      <selection activeCell="V12" sqref="V12"/>
    </sheetView>
  </sheetViews>
  <sheetFormatPr defaultColWidth="14.42578125" defaultRowHeight="15" customHeight="1"/>
  <cols>
    <col min="1" max="2" width="20.7109375" customWidth="1"/>
    <col min="3" max="3" width="34.28515625" customWidth="1"/>
    <col min="4" max="26" width="20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170" t="s">
        <v>316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91"/>
      <c r="Z2" s="1"/>
    </row>
    <row r="3" spans="1:26" ht="19.5" customHeight="1">
      <c r="A3" s="1"/>
      <c r="B3" s="64" t="s">
        <v>317</v>
      </c>
      <c r="C3" s="65" t="s">
        <v>318</v>
      </c>
      <c r="D3" s="66" t="s">
        <v>319</v>
      </c>
      <c r="E3" s="66" t="s">
        <v>320</v>
      </c>
      <c r="F3" s="66" t="s">
        <v>321</v>
      </c>
      <c r="G3" s="66" t="s">
        <v>128</v>
      </c>
      <c r="H3" s="66" t="s">
        <v>129</v>
      </c>
      <c r="I3" s="66" t="s">
        <v>127</v>
      </c>
      <c r="J3" s="66" t="s">
        <v>322</v>
      </c>
      <c r="K3" s="66" t="s">
        <v>323</v>
      </c>
      <c r="L3" s="67" t="s">
        <v>324</v>
      </c>
      <c r="M3" s="67" t="s">
        <v>325</v>
      </c>
      <c r="N3" s="67" t="s">
        <v>326</v>
      </c>
      <c r="O3" s="67" t="s">
        <v>327</v>
      </c>
      <c r="P3" s="67" t="s">
        <v>328</v>
      </c>
      <c r="Q3" s="67" t="s">
        <v>329</v>
      </c>
      <c r="R3" s="67" t="s">
        <v>330</v>
      </c>
      <c r="S3" s="67" t="s">
        <v>331</v>
      </c>
      <c r="T3" s="67" t="s">
        <v>332</v>
      </c>
      <c r="U3" s="67" t="s">
        <v>333</v>
      </c>
      <c r="V3" s="67" t="s">
        <v>334</v>
      </c>
      <c r="W3" s="170" t="s">
        <v>335</v>
      </c>
      <c r="X3" s="110"/>
      <c r="Y3" s="91"/>
      <c r="Z3" s="1"/>
    </row>
    <row r="4" spans="1:26" ht="47.25" customHeight="1">
      <c r="A4" s="1"/>
      <c r="B4" s="68">
        <v>1</v>
      </c>
      <c r="C4" s="69" t="s">
        <v>88</v>
      </c>
      <c r="D4" s="70">
        <f>Quadro_de_cargas!I5</f>
        <v>1200</v>
      </c>
      <c r="E4" s="71">
        <f>Quadro_de_cargas!J5</f>
        <v>127</v>
      </c>
      <c r="F4" s="72">
        <f t="shared" ref="F4:F25" si="0">D4/E4</f>
        <v>9.4488188976377945</v>
      </c>
      <c r="G4" s="71">
        <v>1</v>
      </c>
      <c r="H4" s="71">
        <v>1</v>
      </c>
      <c r="I4" s="73">
        <f>'Capacidade de Corrente'!L6</f>
        <v>0.6</v>
      </c>
      <c r="J4" s="72">
        <f t="shared" ref="J4:J25" si="1">F4/(G4*H4*I4)</f>
        <v>15.748031496062991</v>
      </c>
      <c r="K4" s="73">
        <f>Quadro_de_cargas!M5</f>
        <v>2.5</v>
      </c>
      <c r="L4" s="74">
        <f t="shared" ref="L4:L24" si="2">IF(K4 = 0.5, 9, IF(K4 = 0.75, 11, IF(K4 = 1, 14, IF(K4 = 1.5, 17.5, IF(K4 = 2.5, 24, IF(K4 = 4, 32, IF(K4 = 6, 41, IF(K4 = 10, 57, IF(K4 = 16, 76, IF(K4 = 25, 101, IF(K4 = 35, 125, IF(K4 = 50, 151, IF(K4 = 70, 192)))))))))))))</f>
        <v>24</v>
      </c>
      <c r="M4" s="75">
        <f t="shared" ref="M4:M25" si="3">L4*G4*H4*I4</f>
        <v>14.399999999999999</v>
      </c>
      <c r="N4" s="75" t="str">
        <f>CONCATENATE(ROUND(M4,2)," ≤ ", "In", " ≤ ", ROUND(J4,2))</f>
        <v>14,4 ≤ In ≤ 15,75</v>
      </c>
      <c r="O4" s="75">
        <v>15</v>
      </c>
      <c r="P4" s="75">
        <v>1000</v>
      </c>
      <c r="Q4" s="75">
        <v>3000</v>
      </c>
      <c r="R4" s="75">
        <f t="shared" ref="R4:R25" si="4">IF(Q4 &lt;= 6000, Q4, IF(Q4 &lt;= 10000, 0.75*Q4, 0.5*Q4))</f>
        <v>3000</v>
      </c>
      <c r="S4" s="75" t="str">
        <f t="shared" ref="S4:S25" si="5">CONCATENATE("t ","≤ ",ROUND(((115^2)*(K4^2))/(P4^2), 3))</f>
        <v>t ≤ 0,083</v>
      </c>
      <c r="T4" s="74">
        <f t="shared" ref="T4:T25" si="6">P4/O4</f>
        <v>66.666666666666671</v>
      </c>
      <c r="U4" s="75">
        <v>0.01</v>
      </c>
      <c r="V4" s="75" t="s">
        <v>336</v>
      </c>
      <c r="W4" s="169" t="str">
        <f t="shared" ref="W4:W24" si="7">CONCATENATE("Disjuntor ",IF(E4=127,"Monopolar ",IF(E4=220,"Bipolar ", "Tripolar ")),V4,O4," Icn ",Q4,"A"," Ue ",E4,"V 60Hz")</f>
        <v>Disjuntor Monopolar B15 Icn 3000A Ue 127V 60Hz</v>
      </c>
      <c r="X4" s="166"/>
      <c r="Y4" s="167"/>
      <c r="Z4" s="1"/>
    </row>
    <row r="5" spans="1:26" ht="36" customHeight="1">
      <c r="A5" s="1"/>
      <c r="B5" s="68">
        <v>2</v>
      </c>
      <c r="C5" s="69" t="s">
        <v>89</v>
      </c>
      <c r="D5" s="70">
        <f>Quadro_de_cargas!I6</f>
        <v>1700</v>
      </c>
      <c r="E5" s="71">
        <f>Quadro_de_cargas!J6</f>
        <v>127</v>
      </c>
      <c r="F5" s="72">
        <f t="shared" si="0"/>
        <v>13.385826771653543</v>
      </c>
      <c r="G5" s="71">
        <v>1</v>
      </c>
      <c r="H5" s="71">
        <v>1</v>
      </c>
      <c r="I5" s="73">
        <f>'Capacidade de Corrente'!L7</f>
        <v>0.6</v>
      </c>
      <c r="J5" s="72">
        <f t="shared" si="1"/>
        <v>22.309711286089239</v>
      </c>
      <c r="K5" s="73">
        <f>Quadro_de_cargas!M6</f>
        <v>4</v>
      </c>
      <c r="L5" s="74">
        <f t="shared" si="2"/>
        <v>32</v>
      </c>
      <c r="M5" s="75">
        <f t="shared" si="3"/>
        <v>19.2</v>
      </c>
      <c r="N5" s="75" t="str">
        <f t="shared" ref="N5:N25" si="8">CONCATENATE(ROUND(J5,2)," ≤ ", "In", " ≤ ", ROUND(M5,2))</f>
        <v>22,31 ≤ In ≤ 19,2</v>
      </c>
      <c r="O5" s="75">
        <v>20</v>
      </c>
      <c r="P5" s="75">
        <v>1000</v>
      </c>
      <c r="Q5" s="75">
        <v>3000</v>
      </c>
      <c r="R5" s="75">
        <f t="shared" si="4"/>
        <v>3000</v>
      </c>
      <c r="S5" s="75" t="str">
        <f t="shared" si="5"/>
        <v>t ≤ 0,212</v>
      </c>
      <c r="T5" s="74">
        <f t="shared" si="6"/>
        <v>50</v>
      </c>
      <c r="U5" s="75">
        <v>0.01</v>
      </c>
      <c r="V5" s="75" t="s">
        <v>336</v>
      </c>
      <c r="W5" s="169" t="str">
        <f t="shared" si="7"/>
        <v>Disjuntor Monopolar B20 Icn 3000A Ue 127V 60Hz</v>
      </c>
      <c r="X5" s="166"/>
      <c r="Y5" s="167"/>
      <c r="Z5" s="1"/>
    </row>
    <row r="6" spans="1:26" ht="19.5" customHeight="1">
      <c r="A6" s="1"/>
      <c r="B6" s="68">
        <v>3</v>
      </c>
      <c r="C6" s="69" t="s">
        <v>90</v>
      </c>
      <c r="D6" s="70">
        <f>Quadro_de_cargas!I7</f>
        <v>2100</v>
      </c>
      <c r="E6" s="71">
        <f>Quadro_de_cargas!J7</f>
        <v>127</v>
      </c>
      <c r="F6" s="72">
        <f t="shared" si="0"/>
        <v>16.535433070866141</v>
      </c>
      <c r="G6" s="71">
        <v>1</v>
      </c>
      <c r="H6" s="71">
        <v>1</v>
      </c>
      <c r="I6" s="73">
        <f>'Capacidade de Corrente'!L8</f>
        <v>0.6</v>
      </c>
      <c r="J6" s="72">
        <f t="shared" si="1"/>
        <v>27.559055118110237</v>
      </c>
      <c r="K6" s="73">
        <f>Quadro_de_cargas!M7</f>
        <v>4</v>
      </c>
      <c r="L6" s="74">
        <f t="shared" si="2"/>
        <v>32</v>
      </c>
      <c r="M6" s="75">
        <f t="shared" si="3"/>
        <v>19.2</v>
      </c>
      <c r="N6" s="75" t="str">
        <f t="shared" si="8"/>
        <v>27,56 ≤ In ≤ 19,2</v>
      </c>
      <c r="O6" s="75">
        <v>20</v>
      </c>
      <c r="P6" s="75">
        <v>1000</v>
      </c>
      <c r="Q6" s="75">
        <v>3000</v>
      </c>
      <c r="R6" s="75">
        <f t="shared" si="4"/>
        <v>3000</v>
      </c>
      <c r="S6" s="75" t="str">
        <f t="shared" si="5"/>
        <v>t ≤ 0,212</v>
      </c>
      <c r="T6" s="74">
        <f t="shared" si="6"/>
        <v>50</v>
      </c>
      <c r="U6" s="75">
        <v>0.01</v>
      </c>
      <c r="V6" s="75" t="s">
        <v>337</v>
      </c>
      <c r="W6" s="169" t="str">
        <f t="shared" si="7"/>
        <v>Disjuntor Monopolar C20 Icn 3000A Ue 127V 60Hz</v>
      </c>
      <c r="X6" s="166"/>
      <c r="Y6" s="167"/>
      <c r="Z6" s="1"/>
    </row>
    <row r="7" spans="1:26" ht="19.5" customHeight="1">
      <c r="A7" s="1"/>
      <c r="B7" s="68">
        <v>4</v>
      </c>
      <c r="C7" s="69" t="s">
        <v>91</v>
      </c>
      <c r="D7" s="70">
        <f>Quadro_de_cargas!I8</f>
        <v>1900</v>
      </c>
      <c r="E7" s="71">
        <f>Quadro_de_cargas!J8</f>
        <v>127</v>
      </c>
      <c r="F7" s="72">
        <f t="shared" si="0"/>
        <v>14.960629921259843</v>
      </c>
      <c r="G7" s="71">
        <v>1</v>
      </c>
      <c r="H7" s="71">
        <v>1</v>
      </c>
      <c r="I7" s="73">
        <f>'Capacidade de Corrente'!L9</f>
        <v>0.6</v>
      </c>
      <c r="J7" s="72">
        <f t="shared" si="1"/>
        <v>24.934383202099738</v>
      </c>
      <c r="K7" s="73">
        <f>Quadro_de_cargas!M8</f>
        <v>4</v>
      </c>
      <c r="L7" s="74">
        <f t="shared" si="2"/>
        <v>32</v>
      </c>
      <c r="M7" s="75">
        <f t="shared" si="3"/>
        <v>19.2</v>
      </c>
      <c r="N7" s="75" t="str">
        <f t="shared" si="8"/>
        <v>24,93 ≤ In ≤ 19,2</v>
      </c>
      <c r="O7" s="75">
        <v>20</v>
      </c>
      <c r="P7" s="75">
        <v>1000</v>
      </c>
      <c r="Q7" s="75">
        <v>3000</v>
      </c>
      <c r="R7" s="75">
        <f t="shared" si="4"/>
        <v>3000</v>
      </c>
      <c r="S7" s="75" t="str">
        <f t="shared" si="5"/>
        <v>t ≤ 0,212</v>
      </c>
      <c r="T7" s="74">
        <f t="shared" si="6"/>
        <v>50</v>
      </c>
      <c r="U7" s="75">
        <v>0.01</v>
      </c>
      <c r="V7" s="75" t="s">
        <v>337</v>
      </c>
      <c r="W7" s="169" t="str">
        <f t="shared" si="7"/>
        <v>Disjuntor Monopolar C20 Icn 3000A Ue 127V 60Hz</v>
      </c>
      <c r="X7" s="166"/>
      <c r="Y7" s="167"/>
      <c r="Z7" s="1"/>
    </row>
    <row r="8" spans="1:26" ht="19.5" customHeight="1">
      <c r="A8" s="1"/>
      <c r="B8" s="68">
        <v>5</v>
      </c>
      <c r="C8" s="69" t="s">
        <v>92</v>
      </c>
      <c r="D8" s="70">
        <f>Quadro_de_cargas!I9</f>
        <v>1900</v>
      </c>
      <c r="E8" s="71">
        <f>Quadro_de_cargas!J9</f>
        <v>127</v>
      </c>
      <c r="F8" s="72">
        <f t="shared" si="0"/>
        <v>14.960629921259843</v>
      </c>
      <c r="G8" s="71">
        <v>1</v>
      </c>
      <c r="H8" s="71">
        <v>1</v>
      </c>
      <c r="I8" s="73">
        <f>'Capacidade de Corrente'!L10</f>
        <v>0.6</v>
      </c>
      <c r="J8" s="72">
        <f t="shared" si="1"/>
        <v>24.934383202099738</v>
      </c>
      <c r="K8" s="73">
        <f>Quadro_de_cargas!M9</f>
        <v>4</v>
      </c>
      <c r="L8" s="74">
        <f t="shared" si="2"/>
        <v>32</v>
      </c>
      <c r="M8" s="75">
        <f t="shared" si="3"/>
        <v>19.2</v>
      </c>
      <c r="N8" s="75" t="str">
        <f t="shared" si="8"/>
        <v>24,93 ≤ In ≤ 19,2</v>
      </c>
      <c r="O8" s="75">
        <v>20</v>
      </c>
      <c r="P8" s="75">
        <v>1000</v>
      </c>
      <c r="Q8" s="75">
        <v>3000</v>
      </c>
      <c r="R8" s="75">
        <f t="shared" si="4"/>
        <v>3000</v>
      </c>
      <c r="S8" s="75" t="str">
        <f t="shared" si="5"/>
        <v>t ≤ 0,212</v>
      </c>
      <c r="T8" s="74">
        <f t="shared" si="6"/>
        <v>50</v>
      </c>
      <c r="U8" s="75">
        <v>0.01</v>
      </c>
      <c r="V8" s="75" t="s">
        <v>337</v>
      </c>
      <c r="W8" s="169" t="str">
        <f t="shared" si="7"/>
        <v>Disjuntor Monopolar C20 Icn 3000A Ue 127V 60Hz</v>
      </c>
      <c r="X8" s="166"/>
      <c r="Y8" s="167"/>
      <c r="Z8" s="1"/>
    </row>
    <row r="9" spans="1:26" ht="19.5" customHeight="1">
      <c r="A9" s="1"/>
      <c r="B9" s="68">
        <v>6</v>
      </c>
      <c r="C9" s="69" t="s">
        <v>93</v>
      </c>
      <c r="D9" s="70">
        <f>Quadro_de_cargas!I10</f>
        <v>2500</v>
      </c>
      <c r="E9" s="71">
        <f>Quadro_de_cargas!J10</f>
        <v>127</v>
      </c>
      <c r="F9" s="72">
        <f t="shared" si="0"/>
        <v>19.685039370078741</v>
      </c>
      <c r="G9" s="71">
        <v>1</v>
      </c>
      <c r="H9" s="71">
        <v>1</v>
      </c>
      <c r="I9" s="73">
        <f>'Capacidade de Corrente'!L11</f>
        <v>0.6</v>
      </c>
      <c r="J9" s="72">
        <f t="shared" si="1"/>
        <v>32.808398950131235</v>
      </c>
      <c r="K9" s="73">
        <f>Quadro_de_cargas!M10</f>
        <v>6</v>
      </c>
      <c r="L9" s="74">
        <f t="shared" si="2"/>
        <v>41</v>
      </c>
      <c r="M9" s="75">
        <f t="shared" si="3"/>
        <v>24.599999999999998</v>
      </c>
      <c r="N9" s="75" t="str">
        <f t="shared" si="8"/>
        <v>32,81 ≤ In ≤ 24,6</v>
      </c>
      <c r="O9" s="75">
        <v>25</v>
      </c>
      <c r="P9" s="75">
        <v>1000</v>
      </c>
      <c r="Q9" s="75">
        <v>3000</v>
      </c>
      <c r="R9" s="75">
        <f t="shared" si="4"/>
        <v>3000</v>
      </c>
      <c r="S9" s="75" t="str">
        <f t="shared" si="5"/>
        <v>t ≤ 0,476</v>
      </c>
      <c r="T9" s="74">
        <f t="shared" si="6"/>
        <v>40</v>
      </c>
      <c r="U9" s="75">
        <v>0.01</v>
      </c>
      <c r="V9" s="75" t="s">
        <v>336</v>
      </c>
      <c r="W9" s="169" t="str">
        <f t="shared" si="7"/>
        <v>Disjuntor Monopolar B25 Icn 3000A Ue 127V 60Hz</v>
      </c>
      <c r="X9" s="166"/>
      <c r="Y9" s="167"/>
      <c r="Z9" s="1"/>
    </row>
    <row r="10" spans="1:26" ht="19.5" customHeight="1">
      <c r="A10" s="1"/>
      <c r="B10" s="68">
        <v>7</v>
      </c>
      <c r="C10" s="69" t="s">
        <v>94</v>
      </c>
      <c r="D10" s="70">
        <f>Quadro_de_cargas!I11</f>
        <v>2000</v>
      </c>
      <c r="E10" s="71">
        <f>Quadro_de_cargas!J11</f>
        <v>127</v>
      </c>
      <c r="F10" s="72">
        <f t="shared" si="0"/>
        <v>15.748031496062993</v>
      </c>
      <c r="G10" s="71">
        <v>1</v>
      </c>
      <c r="H10" s="71">
        <v>1</v>
      </c>
      <c r="I10" s="73">
        <f>'Capacidade de Corrente'!L12</f>
        <v>0.65</v>
      </c>
      <c r="J10" s="72">
        <f t="shared" si="1"/>
        <v>24.227740763173834</v>
      </c>
      <c r="K10" s="73">
        <f>Quadro_de_cargas!M11</f>
        <v>4</v>
      </c>
      <c r="L10" s="74">
        <f t="shared" si="2"/>
        <v>32</v>
      </c>
      <c r="M10" s="75">
        <f t="shared" si="3"/>
        <v>20.8</v>
      </c>
      <c r="N10" s="75" t="str">
        <f t="shared" si="8"/>
        <v>24,23 ≤ In ≤ 20,8</v>
      </c>
      <c r="O10" s="75">
        <v>20</v>
      </c>
      <c r="P10" s="75">
        <v>1000</v>
      </c>
      <c r="Q10" s="75">
        <v>3000</v>
      </c>
      <c r="R10" s="75">
        <f t="shared" si="4"/>
        <v>3000</v>
      </c>
      <c r="S10" s="75" t="str">
        <f t="shared" si="5"/>
        <v>t ≤ 0,212</v>
      </c>
      <c r="T10" s="74">
        <f t="shared" si="6"/>
        <v>50</v>
      </c>
      <c r="U10" s="75">
        <v>0.01</v>
      </c>
      <c r="V10" s="75" t="s">
        <v>337</v>
      </c>
      <c r="W10" s="169" t="str">
        <f t="shared" si="7"/>
        <v>Disjuntor Monopolar C20 Icn 3000A Ue 127V 60Hz</v>
      </c>
      <c r="X10" s="166"/>
      <c r="Y10" s="167"/>
      <c r="Z10" s="1"/>
    </row>
    <row r="11" spans="1:26" ht="19.5" customHeight="1">
      <c r="A11" s="1"/>
      <c r="B11" s="68">
        <v>8</v>
      </c>
      <c r="C11" s="69" t="s">
        <v>95</v>
      </c>
      <c r="D11" s="70">
        <f>Quadro_de_cargas!I12</f>
        <v>2000</v>
      </c>
      <c r="E11" s="71">
        <f>Quadro_de_cargas!J12</f>
        <v>127</v>
      </c>
      <c r="F11" s="72">
        <f t="shared" si="0"/>
        <v>15.748031496062993</v>
      </c>
      <c r="G11" s="71">
        <v>1</v>
      </c>
      <c r="H11" s="71">
        <v>1</v>
      </c>
      <c r="I11" s="73">
        <f>'Capacidade de Corrente'!L13</f>
        <v>0.6</v>
      </c>
      <c r="J11" s="72">
        <f t="shared" si="1"/>
        <v>26.246719160104988</v>
      </c>
      <c r="K11" s="73">
        <f>Quadro_de_cargas!M12</f>
        <v>4</v>
      </c>
      <c r="L11" s="74">
        <f t="shared" si="2"/>
        <v>32</v>
      </c>
      <c r="M11" s="75">
        <f t="shared" si="3"/>
        <v>19.2</v>
      </c>
      <c r="N11" s="75" t="str">
        <f t="shared" si="8"/>
        <v>26,25 ≤ In ≤ 19,2</v>
      </c>
      <c r="O11" s="75">
        <v>20</v>
      </c>
      <c r="P11" s="75">
        <v>1000</v>
      </c>
      <c r="Q11" s="75">
        <v>3000</v>
      </c>
      <c r="R11" s="75">
        <f t="shared" si="4"/>
        <v>3000</v>
      </c>
      <c r="S11" s="75" t="str">
        <f t="shared" si="5"/>
        <v>t ≤ 0,212</v>
      </c>
      <c r="T11" s="74">
        <f t="shared" si="6"/>
        <v>50</v>
      </c>
      <c r="U11" s="75">
        <v>0.01</v>
      </c>
      <c r="V11" s="75" t="s">
        <v>336</v>
      </c>
      <c r="W11" s="169" t="str">
        <f t="shared" si="7"/>
        <v>Disjuntor Monopolar B20 Icn 3000A Ue 127V 60Hz</v>
      </c>
      <c r="X11" s="166"/>
      <c r="Y11" s="167"/>
      <c r="Z11" s="1"/>
    </row>
    <row r="12" spans="1:26" ht="19.5" customHeight="1">
      <c r="A12" s="1"/>
      <c r="B12" s="68">
        <v>9</v>
      </c>
      <c r="C12" s="69" t="s">
        <v>96</v>
      </c>
      <c r="D12" s="70">
        <f>Quadro_de_cargas!I13</f>
        <v>1800</v>
      </c>
      <c r="E12" s="71">
        <f>Quadro_de_cargas!J13</f>
        <v>127</v>
      </c>
      <c r="F12" s="72">
        <f t="shared" si="0"/>
        <v>14.173228346456693</v>
      </c>
      <c r="G12" s="71">
        <v>1</v>
      </c>
      <c r="H12" s="71">
        <v>1</v>
      </c>
      <c r="I12" s="73">
        <f>'Capacidade de Corrente'!L14</f>
        <v>0.65</v>
      </c>
      <c r="J12" s="72">
        <f t="shared" si="1"/>
        <v>21.804966686856449</v>
      </c>
      <c r="K12" s="73">
        <f>Quadro_de_cargas!M13</f>
        <v>4</v>
      </c>
      <c r="L12" s="74">
        <f t="shared" si="2"/>
        <v>32</v>
      </c>
      <c r="M12" s="75">
        <f t="shared" si="3"/>
        <v>20.8</v>
      </c>
      <c r="N12" s="75" t="str">
        <f t="shared" si="8"/>
        <v>21,8 ≤ In ≤ 20,8</v>
      </c>
      <c r="O12" s="75">
        <v>20</v>
      </c>
      <c r="P12" s="75">
        <v>1000</v>
      </c>
      <c r="Q12" s="75">
        <v>3000</v>
      </c>
      <c r="R12" s="75">
        <f t="shared" si="4"/>
        <v>3000</v>
      </c>
      <c r="S12" s="75" t="str">
        <f t="shared" si="5"/>
        <v>t ≤ 0,212</v>
      </c>
      <c r="T12" s="74">
        <f t="shared" si="6"/>
        <v>50</v>
      </c>
      <c r="U12" s="75">
        <v>0.01</v>
      </c>
      <c r="V12" s="75" t="s">
        <v>337</v>
      </c>
      <c r="W12" s="169" t="str">
        <f t="shared" si="7"/>
        <v>Disjuntor Monopolar C20 Icn 3000A Ue 127V 60Hz</v>
      </c>
      <c r="X12" s="166"/>
      <c r="Y12" s="167"/>
      <c r="Z12" s="1"/>
    </row>
    <row r="13" spans="1:26" ht="19.5" customHeight="1">
      <c r="A13" s="1"/>
      <c r="B13" s="68">
        <v>10</v>
      </c>
      <c r="C13" s="69" t="s">
        <v>97</v>
      </c>
      <c r="D13" s="70">
        <f>Quadro_de_cargas!I14</f>
        <v>5400</v>
      </c>
      <c r="E13" s="71">
        <f>Quadro_de_cargas!J14</f>
        <v>220</v>
      </c>
      <c r="F13" s="72">
        <f t="shared" si="0"/>
        <v>24.545454545454547</v>
      </c>
      <c r="G13" s="71">
        <v>1</v>
      </c>
      <c r="H13" s="71">
        <v>1</v>
      </c>
      <c r="I13" s="73">
        <f>'Capacidade de Corrente'!L15</f>
        <v>0.6</v>
      </c>
      <c r="J13" s="72">
        <f t="shared" si="1"/>
        <v>40.909090909090914</v>
      </c>
      <c r="K13" s="73">
        <f>Quadro_de_cargas!M14</f>
        <v>10</v>
      </c>
      <c r="L13" s="74">
        <f t="shared" si="2"/>
        <v>57</v>
      </c>
      <c r="M13" s="75">
        <f t="shared" si="3"/>
        <v>34.199999999999996</v>
      </c>
      <c r="N13" s="75" t="str">
        <f t="shared" si="8"/>
        <v>40,91 ≤ In ≤ 34,2</v>
      </c>
      <c r="O13" s="75">
        <v>40</v>
      </c>
      <c r="P13" s="75">
        <v>1000</v>
      </c>
      <c r="Q13" s="75">
        <v>3000</v>
      </c>
      <c r="R13" s="75">
        <f t="shared" si="4"/>
        <v>3000</v>
      </c>
      <c r="S13" s="75" t="str">
        <f t="shared" si="5"/>
        <v>t ≤ 1,323</v>
      </c>
      <c r="T13" s="74">
        <f t="shared" si="6"/>
        <v>25</v>
      </c>
      <c r="U13" s="75">
        <v>0.01</v>
      </c>
      <c r="V13" s="75" t="s">
        <v>337</v>
      </c>
      <c r="W13" s="169" t="str">
        <f t="shared" si="7"/>
        <v>Disjuntor Bipolar C40 Icn 3000A Ue 220V 60Hz</v>
      </c>
      <c r="X13" s="166"/>
      <c r="Y13" s="167"/>
      <c r="Z13" s="1"/>
    </row>
    <row r="14" spans="1:26" ht="19.5" customHeight="1">
      <c r="A14" s="1"/>
      <c r="B14" s="68">
        <v>11</v>
      </c>
      <c r="C14" s="69" t="s">
        <v>98</v>
      </c>
      <c r="D14" s="70">
        <f>Quadro_de_cargas!I15</f>
        <v>5400</v>
      </c>
      <c r="E14" s="71">
        <f>Quadro_de_cargas!J15</f>
        <v>220</v>
      </c>
      <c r="F14" s="72">
        <f t="shared" si="0"/>
        <v>24.545454545454547</v>
      </c>
      <c r="G14" s="71">
        <v>1</v>
      </c>
      <c r="H14" s="71">
        <v>1</v>
      </c>
      <c r="I14" s="73">
        <f>'Capacidade de Corrente'!L16</f>
        <v>0.6</v>
      </c>
      <c r="J14" s="72">
        <f t="shared" si="1"/>
        <v>40.909090909090914</v>
      </c>
      <c r="K14" s="73">
        <f>Quadro_de_cargas!M15</f>
        <v>10</v>
      </c>
      <c r="L14" s="74">
        <f t="shared" si="2"/>
        <v>57</v>
      </c>
      <c r="M14" s="75">
        <f t="shared" si="3"/>
        <v>34.199999999999996</v>
      </c>
      <c r="N14" s="75" t="str">
        <f t="shared" si="8"/>
        <v>40,91 ≤ In ≤ 34,2</v>
      </c>
      <c r="O14" s="76">
        <v>40</v>
      </c>
      <c r="P14" s="75">
        <v>1000</v>
      </c>
      <c r="Q14" s="75">
        <v>3000</v>
      </c>
      <c r="R14" s="75">
        <f t="shared" si="4"/>
        <v>3000</v>
      </c>
      <c r="S14" s="75" t="str">
        <f t="shared" si="5"/>
        <v>t ≤ 1,323</v>
      </c>
      <c r="T14" s="74">
        <f t="shared" si="6"/>
        <v>25</v>
      </c>
      <c r="U14" s="75">
        <v>0.01</v>
      </c>
      <c r="V14" s="76" t="s">
        <v>337</v>
      </c>
      <c r="W14" s="169" t="str">
        <f t="shared" si="7"/>
        <v>Disjuntor Bipolar C40 Icn 3000A Ue 220V 60Hz</v>
      </c>
      <c r="X14" s="166"/>
      <c r="Y14" s="167"/>
      <c r="Z14" s="1"/>
    </row>
    <row r="15" spans="1:26" ht="19.5" customHeight="1">
      <c r="A15" s="1"/>
      <c r="B15" s="68">
        <v>12</v>
      </c>
      <c r="C15" s="69" t="s">
        <v>99</v>
      </c>
      <c r="D15" s="70">
        <f>Quadro_de_cargas!I16</f>
        <v>2625</v>
      </c>
      <c r="E15" s="71">
        <f>Quadro_de_cargas!J16</f>
        <v>220</v>
      </c>
      <c r="F15" s="72">
        <f t="shared" si="0"/>
        <v>11.931818181818182</v>
      </c>
      <c r="G15" s="71">
        <v>1</v>
      </c>
      <c r="H15" s="71">
        <v>1</v>
      </c>
      <c r="I15" s="73">
        <f>'Capacidade de Corrente'!L17</f>
        <v>0.6</v>
      </c>
      <c r="J15" s="72">
        <f t="shared" si="1"/>
        <v>19.886363636363637</v>
      </c>
      <c r="K15" s="73">
        <f>Quadro_de_cargas!M16</f>
        <v>2.5</v>
      </c>
      <c r="L15" s="74">
        <f t="shared" si="2"/>
        <v>24</v>
      </c>
      <c r="M15" s="75">
        <f t="shared" si="3"/>
        <v>14.399999999999999</v>
      </c>
      <c r="N15" s="75" t="str">
        <f t="shared" si="8"/>
        <v>19,89 ≤ In ≤ 14,4</v>
      </c>
      <c r="O15" s="76">
        <v>16</v>
      </c>
      <c r="P15" s="75">
        <v>1000</v>
      </c>
      <c r="Q15" s="75">
        <v>3000</v>
      </c>
      <c r="R15" s="75">
        <f t="shared" si="4"/>
        <v>3000</v>
      </c>
      <c r="S15" s="75" t="str">
        <f t="shared" si="5"/>
        <v>t ≤ 0,083</v>
      </c>
      <c r="T15" s="74">
        <f t="shared" si="6"/>
        <v>62.5</v>
      </c>
      <c r="U15" s="75">
        <v>0.01</v>
      </c>
      <c r="V15" s="76" t="s">
        <v>337</v>
      </c>
      <c r="W15" s="169" t="str">
        <f t="shared" si="7"/>
        <v>Disjuntor Bipolar C16 Icn 3000A Ue 220V 60Hz</v>
      </c>
      <c r="X15" s="166"/>
      <c r="Y15" s="167"/>
      <c r="Z15" s="1"/>
    </row>
    <row r="16" spans="1:26" ht="19.5" customHeight="1">
      <c r="A16" s="1"/>
      <c r="B16" s="68">
        <v>13</v>
      </c>
      <c r="C16" s="69" t="s">
        <v>100</v>
      </c>
      <c r="D16" s="70">
        <f>Quadro_de_cargas!I17</f>
        <v>1650</v>
      </c>
      <c r="E16" s="71">
        <f>Quadro_de_cargas!J17</f>
        <v>220</v>
      </c>
      <c r="F16" s="72">
        <f t="shared" si="0"/>
        <v>7.5</v>
      </c>
      <c r="G16" s="71">
        <v>1</v>
      </c>
      <c r="H16" s="71">
        <v>1</v>
      </c>
      <c r="I16" s="73">
        <f>'Capacidade de Corrente'!L18</f>
        <v>0.6</v>
      </c>
      <c r="J16" s="72">
        <f t="shared" si="1"/>
        <v>12.5</v>
      </c>
      <c r="K16" s="73">
        <f>Quadro_de_cargas!M17</f>
        <v>2.5</v>
      </c>
      <c r="L16" s="74">
        <f t="shared" si="2"/>
        <v>24</v>
      </c>
      <c r="M16" s="75">
        <f t="shared" si="3"/>
        <v>14.399999999999999</v>
      </c>
      <c r="N16" s="75" t="str">
        <f t="shared" si="8"/>
        <v>12,5 ≤ In ≤ 14,4</v>
      </c>
      <c r="O16" s="76">
        <v>10</v>
      </c>
      <c r="P16" s="75">
        <v>1000</v>
      </c>
      <c r="Q16" s="75">
        <v>3000</v>
      </c>
      <c r="R16" s="75">
        <f t="shared" si="4"/>
        <v>3000</v>
      </c>
      <c r="S16" s="75" t="str">
        <f t="shared" si="5"/>
        <v>t ≤ 0,083</v>
      </c>
      <c r="T16" s="74">
        <f t="shared" si="6"/>
        <v>100</v>
      </c>
      <c r="U16" s="75">
        <v>0.01</v>
      </c>
      <c r="V16" s="76" t="s">
        <v>337</v>
      </c>
      <c r="W16" s="169" t="str">
        <f t="shared" si="7"/>
        <v>Disjuntor Bipolar C10 Icn 3000A Ue 220V 60Hz</v>
      </c>
      <c r="X16" s="166"/>
      <c r="Y16" s="167"/>
      <c r="Z16" s="1"/>
    </row>
    <row r="17" spans="1:26" ht="19.5" customHeight="1">
      <c r="A17" s="1"/>
      <c r="B17" s="68">
        <v>14</v>
      </c>
      <c r="C17" s="69" t="s">
        <v>101</v>
      </c>
      <c r="D17" s="70">
        <f>Quadro_de_cargas!I18</f>
        <v>1650</v>
      </c>
      <c r="E17" s="71">
        <f>Quadro_de_cargas!J18</f>
        <v>220</v>
      </c>
      <c r="F17" s="72">
        <f t="shared" si="0"/>
        <v>7.5</v>
      </c>
      <c r="G17" s="71">
        <v>1</v>
      </c>
      <c r="H17" s="71">
        <v>1</v>
      </c>
      <c r="I17" s="73">
        <f>'Capacidade de Corrente'!L19</f>
        <v>0.65</v>
      </c>
      <c r="J17" s="72">
        <f t="shared" si="1"/>
        <v>11.538461538461538</v>
      </c>
      <c r="K17" s="73">
        <f>Quadro_de_cargas!M18</f>
        <v>2.5</v>
      </c>
      <c r="L17" s="74">
        <f t="shared" si="2"/>
        <v>24</v>
      </c>
      <c r="M17" s="75">
        <f t="shared" si="3"/>
        <v>15.600000000000001</v>
      </c>
      <c r="N17" s="75" t="str">
        <f t="shared" si="8"/>
        <v>11,54 ≤ In ≤ 15,6</v>
      </c>
      <c r="O17" s="76">
        <v>10</v>
      </c>
      <c r="P17" s="75">
        <v>1000</v>
      </c>
      <c r="Q17" s="75">
        <v>3000</v>
      </c>
      <c r="R17" s="75">
        <f t="shared" si="4"/>
        <v>3000</v>
      </c>
      <c r="S17" s="75" t="str">
        <f t="shared" si="5"/>
        <v>t ≤ 0,083</v>
      </c>
      <c r="T17" s="74">
        <f t="shared" si="6"/>
        <v>100</v>
      </c>
      <c r="U17" s="75">
        <v>0.01</v>
      </c>
      <c r="V17" s="76" t="s">
        <v>336</v>
      </c>
      <c r="W17" s="169" t="str">
        <f t="shared" si="7"/>
        <v>Disjuntor Bipolar B10 Icn 3000A Ue 220V 60Hz</v>
      </c>
      <c r="X17" s="166"/>
      <c r="Y17" s="167"/>
      <c r="Z17" s="1"/>
    </row>
    <row r="18" spans="1:26" ht="19.5" customHeight="1">
      <c r="A18" s="1"/>
      <c r="B18" s="68">
        <v>15</v>
      </c>
      <c r="C18" s="69" t="s">
        <v>102</v>
      </c>
      <c r="D18" s="70">
        <f>Quadro_de_cargas!I19</f>
        <v>400</v>
      </c>
      <c r="E18" s="71">
        <f>Quadro_de_cargas!J19</f>
        <v>127</v>
      </c>
      <c r="F18" s="72">
        <f t="shared" si="0"/>
        <v>3.1496062992125986</v>
      </c>
      <c r="G18" s="71">
        <v>1</v>
      </c>
      <c r="H18" s="71">
        <v>1</v>
      </c>
      <c r="I18" s="73">
        <f>'Capacidade de Corrente'!L20</f>
        <v>0.6</v>
      </c>
      <c r="J18" s="72">
        <f t="shared" si="1"/>
        <v>5.2493438320209975</v>
      </c>
      <c r="K18" s="73">
        <f>Quadro_de_cargas!M19</f>
        <v>2.5</v>
      </c>
      <c r="L18" s="74">
        <f t="shared" si="2"/>
        <v>24</v>
      </c>
      <c r="M18" s="75">
        <f t="shared" si="3"/>
        <v>14.399999999999999</v>
      </c>
      <c r="N18" s="75" t="str">
        <f t="shared" si="8"/>
        <v>5,25 ≤ In ≤ 14,4</v>
      </c>
      <c r="O18" s="76">
        <v>6</v>
      </c>
      <c r="P18" s="75">
        <v>1000</v>
      </c>
      <c r="Q18" s="75">
        <v>3000</v>
      </c>
      <c r="R18" s="75">
        <f t="shared" si="4"/>
        <v>3000</v>
      </c>
      <c r="S18" s="75" t="str">
        <f t="shared" si="5"/>
        <v>t ≤ 0,083</v>
      </c>
      <c r="T18" s="74">
        <f t="shared" si="6"/>
        <v>166.66666666666666</v>
      </c>
      <c r="U18" s="75">
        <v>0.01</v>
      </c>
      <c r="V18" s="76" t="s">
        <v>337</v>
      </c>
      <c r="W18" s="169" t="str">
        <f t="shared" si="7"/>
        <v>Disjuntor Monopolar C6 Icn 3000A Ue 127V 60Hz</v>
      </c>
      <c r="X18" s="166"/>
      <c r="Y18" s="167"/>
      <c r="Z18" s="1"/>
    </row>
    <row r="19" spans="1:26" ht="19.5" customHeight="1">
      <c r="A19" s="1"/>
      <c r="B19" s="68">
        <v>16</v>
      </c>
      <c r="C19" s="69" t="s">
        <v>103</v>
      </c>
      <c r="D19" s="70">
        <f>Quadro_de_cargas!I20</f>
        <v>1760</v>
      </c>
      <c r="E19" s="71">
        <f>Quadro_de_cargas!J20</f>
        <v>220</v>
      </c>
      <c r="F19" s="72">
        <f t="shared" si="0"/>
        <v>8</v>
      </c>
      <c r="G19" s="71">
        <v>1</v>
      </c>
      <c r="H19" s="71">
        <v>1</v>
      </c>
      <c r="I19" s="73">
        <f>'Capacidade de Corrente'!L21</f>
        <v>0.6</v>
      </c>
      <c r="J19" s="72">
        <f t="shared" si="1"/>
        <v>13.333333333333334</v>
      </c>
      <c r="K19" s="73">
        <f>Quadro_de_cargas!M20</f>
        <v>2.5</v>
      </c>
      <c r="L19" s="74">
        <f t="shared" si="2"/>
        <v>24</v>
      </c>
      <c r="M19" s="75">
        <f t="shared" si="3"/>
        <v>14.399999999999999</v>
      </c>
      <c r="N19" s="75" t="str">
        <f t="shared" si="8"/>
        <v>13,33 ≤ In ≤ 14,4</v>
      </c>
      <c r="O19" s="76">
        <v>10</v>
      </c>
      <c r="P19" s="75">
        <v>1000</v>
      </c>
      <c r="Q19" s="75">
        <v>3000</v>
      </c>
      <c r="R19" s="75">
        <f t="shared" si="4"/>
        <v>3000</v>
      </c>
      <c r="S19" s="75" t="str">
        <f t="shared" si="5"/>
        <v>t ≤ 0,083</v>
      </c>
      <c r="T19" s="74">
        <f t="shared" si="6"/>
        <v>100</v>
      </c>
      <c r="U19" s="75">
        <v>0.01</v>
      </c>
      <c r="V19" s="76" t="s">
        <v>336</v>
      </c>
      <c r="W19" s="169" t="str">
        <f t="shared" si="7"/>
        <v>Disjuntor Bipolar B10 Icn 3000A Ue 220V 60Hz</v>
      </c>
      <c r="X19" s="166"/>
      <c r="Y19" s="167"/>
      <c r="Z19" s="1"/>
    </row>
    <row r="20" spans="1:26" ht="19.5" customHeight="1">
      <c r="A20" s="1"/>
      <c r="B20" s="68">
        <v>17</v>
      </c>
      <c r="C20" s="69" t="s">
        <v>104</v>
      </c>
      <c r="D20" s="70">
        <f>Quadro_de_cargas!I21</f>
        <v>300</v>
      </c>
      <c r="E20" s="71">
        <f>Quadro_de_cargas!J21</f>
        <v>220</v>
      </c>
      <c r="F20" s="72">
        <f t="shared" si="0"/>
        <v>1.3636363636363635</v>
      </c>
      <c r="G20" s="71">
        <v>1</v>
      </c>
      <c r="H20" s="71">
        <v>1</v>
      </c>
      <c r="I20" s="73">
        <f>'Capacidade de Corrente'!L22</f>
        <v>0.65</v>
      </c>
      <c r="J20" s="72">
        <f t="shared" si="1"/>
        <v>2.0979020979020975</v>
      </c>
      <c r="K20" s="73">
        <f>Quadro_de_cargas!M21</f>
        <v>2.5</v>
      </c>
      <c r="L20" s="74">
        <f t="shared" si="2"/>
        <v>24</v>
      </c>
      <c r="M20" s="75">
        <f t="shared" si="3"/>
        <v>15.600000000000001</v>
      </c>
      <c r="N20" s="75" t="str">
        <f t="shared" si="8"/>
        <v>2,1 ≤ In ≤ 15,6</v>
      </c>
      <c r="O20" s="76">
        <v>10</v>
      </c>
      <c r="P20" s="75">
        <v>1000</v>
      </c>
      <c r="Q20" s="75">
        <v>3000</v>
      </c>
      <c r="R20" s="75">
        <f t="shared" si="4"/>
        <v>3000</v>
      </c>
      <c r="S20" s="75" t="str">
        <f t="shared" si="5"/>
        <v>t ≤ 0,083</v>
      </c>
      <c r="T20" s="74">
        <f t="shared" si="6"/>
        <v>100</v>
      </c>
      <c r="U20" s="75">
        <v>0.01</v>
      </c>
      <c r="V20" s="76" t="s">
        <v>337</v>
      </c>
      <c r="W20" s="169" t="str">
        <f t="shared" si="7"/>
        <v>Disjuntor Bipolar C10 Icn 3000A Ue 220V 60Hz</v>
      </c>
      <c r="X20" s="166"/>
      <c r="Y20" s="167"/>
      <c r="Z20" s="1"/>
    </row>
    <row r="21" spans="1:26" ht="19.5" customHeight="1">
      <c r="A21" s="1"/>
      <c r="B21" s="68">
        <v>18</v>
      </c>
      <c r="C21" s="69" t="s">
        <v>105</v>
      </c>
      <c r="D21" s="70">
        <v>600</v>
      </c>
      <c r="E21" s="71">
        <f>Quadro_de_cargas!J22</f>
        <v>127</v>
      </c>
      <c r="F21" s="72">
        <f t="shared" si="0"/>
        <v>4.7244094488188972</v>
      </c>
      <c r="G21" s="71">
        <v>1</v>
      </c>
      <c r="H21" s="71">
        <v>1</v>
      </c>
      <c r="I21" s="73">
        <f>'Capacidade de Corrente'!L23</f>
        <v>0.56999999999999995</v>
      </c>
      <c r="J21" s="72">
        <f t="shared" si="1"/>
        <v>8.2884376295068378</v>
      </c>
      <c r="K21" s="73">
        <f>Quadro_de_cargas!M22</f>
        <v>2.5</v>
      </c>
      <c r="L21" s="74">
        <f t="shared" si="2"/>
        <v>24</v>
      </c>
      <c r="M21" s="75">
        <f t="shared" si="3"/>
        <v>13.68</v>
      </c>
      <c r="N21" s="75" t="str">
        <f t="shared" si="8"/>
        <v>8,29 ≤ In ≤ 13,68</v>
      </c>
      <c r="O21" s="76">
        <v>10</v>
      </c>
      <c r="P21" s="75">
        <v>1000</v>
      </c>
      <c r="Q21" s="75">
        <v>3000</v>
      </c>
      <c r="R21" s="75">
        <f t="shared" si="4"/>
        <v>3000</v>
      </c>
      <c r="S21" s="75" t="str">
        <f t="shared" si="5"/>
        <v>t ≤ 0,083</v>
      </c>
      <c r="T21" s="74">
        <f t="shared" si="6"/>
        <v>100</v>
      </c>
      <c r="U21" s="75">
        <v>0.01</v>
      </c>
      <c r="V21" s="76" t="s">
        <v>337</v>
      </c>
      <c r="W21" s="169" t="str">
        <f t="shared" si="7"/>
        <v>Disjuntor Monopolar C10 Icn 3000A Ue 127V 60Hz</v>
      </c>
      <c r="X21" s="166"/>
      <c r="Y21" s="167"/>
      <c r="Z21" s="1"/>
    </row>
    <row r="22" spans="1:26" ht="19.5" customHeight="1">
      <c r="A22" s="1"/>
      <c r="B22" s="68">
        <v>19</v>
      </c>
      <c r="C22" s="69" t="s">
        <v>105</v>
      </c>
      <c r="D22" s="70">
        <v>600</v>
      </c>
      <c r="E22" s="71">
        <f>Quadro_de_cargas!J23</f>
        <v>127</v>
      </c>
      <c r="F22" s="72">
        <f t="shared" si="0"/>
        <v>4.7244094488188972</v>
      </c>
      <c r="G22" s="71">
        <v>1</v>
      </c>
      <c r="H22" s="71">
        <v>1</v>
      </c>
      <c r="I22" s="73">
        <f>'Capacidade de Corrente'!L24</f>
        <v>0.56999999999999995</v>
      </c>
      <c r="J22" s="72">
        <f t="shared" si="1"/>
        <v>8.2884376295068378</v>
      </c>
      <c r="K22" s="73">
        <f>Quadro_de_cargas!M23</f>
        <v>2.5</v>
      </c>
      <c r="L22" s="74">
        <f t="shared" si="2"/>
        <v>24</v>
      </c>
      <c r="M22" s="75">
        <f t="shared" si="3"/>
        <v>13.68</v>
      </c>
      <c r="N22" s="75" t="str">
        <f t="shared" si="8"/>
        <v>8,29 ≤ In ≤ 13,68</v>
      </c>
      <c r="O22" s="76">
        <v>10</v>
      </c>
      <c r="P22" s="75">
        <v>1000</v>
      </c>
      <c r="Q22" s="75">
        <v>3000</v>
      </c>
      <c r="R22" s="75">
        <f t="shared" si="4"/>
        <v>3000</v>
      </c>
      <c r="S22" s="75" t="str">
        <f t="shared" si="5"/>
        <v>t ≤ 0,083</v>
      </c>
      <c r="T22" s="74">
        <f t="shared" si="6"/>
        <v>100</v>
      </c>
      <c r="U22" s="75">
        <v>0.01</v>
      </c>
      <c r="V22" s="76" t="s">
        <v>337</v>
      </c>
      <c r="W22" s="169" t="str">
        <f t="shared" si="7"/>
        <v>Disjuntor Monopolar C10 Icn 3000A Ue 127V 60Hz</v>
      </c>
      <c r="X22" s="166"/>
      <c r="Y22" s="167"/>
      <c r="Z22" s="1"/>
    </row>
    <row r="23" spans="1:26" ht="19.5" customHeight="1">
      <c r="A23" s="1"/>
      <c r="B23" s="68">
        <v>20</v>
      </c>
      <c r="C23" s="69" t="s">
        <v>105</v>
      </c>
      <c r="D23" s="70">
        <v>600</v>
      </c>
      <c r="E23" s="71">
        <f>Quadro_de_cargas!J24</f>
        <v>127</v>
      </c>
      <c r="F23" s="72">
        <f t="shared" si="0"/>
        <v>4.7244094488188972</v>
      </c>
      <c r="G23" s="71">
        <v>1</v>
      </c>
      <c r="H23" s="71">
        <v>1</v>
      </c>
      <c r="I23" s="73">
        <f>'Capacidade de Corrente'!L25</f>
        <v>0.56999999999999995</v>
      </c>
      <c r="J23" s="72">
        <f t="shared" si="1"/>
        <v>8.2884376295068378</v>
      </c>
      <c r="K23" s="73">
        <f>Quadro_de_cargas!M24</f>
        <v>2.5</v>
      </c>
      <c r="L23" s="74">
        <f t="shared" si="2"/>
        <v>24</v>
      </c>
      <c r="M23" s="75">
        <f t="shared" si="3"/>
        <v>13.68</v>
      </c>
      <c r="N23" s="75" t="str">
        <f t="shared" si="8"/>
        <v>8,29 ≤ In ≤ 13,68</v>
      </c>
      <c r="O23" s="76">
        <v>10</v>
      </c>
      <c r="P23" s="75">
        <v>1000</v>
      </c>
      <c r="Q23" s="75">
        <v>3000</v>
      </c>
      <c r="R23" s="75">
        <f t="shared" si="4"/>
        <v>3000</v>
      </c>
      <c r="S23" s="75" t="str">
        <f t="shared" si="5"/>
        <v>t ≤ 0,083</v>
      </c>
      <c r="T23" s="74">
        <f t="shared" si="6"/>
        <v>100</v>
      </c>
      <c r="U23" s="75">
        <v>0.01</v>
      </c>
      <c r="V23" s="76" t="s">
        <v>337</v>
      </c>
      <c r="W23" s="169" t="str">
        <f t="shared" si="7"/>
        <v>Disjuntor Monopolar C10 Icn 3000A Ue 127V 60Hz</v>
      </c>
      <c r="X23" s="166"/>
      <c r="Y23" s="167"/>
      <c r="Z23" s="1"/>
    </row>
    <row r="24" spans="1:26" ht="19.5" customHeight="1">
      <c r="A24" s="1"/>
      <c r="B24" s="77">
        <v>21</v>
      </c>
      <c r="C24" s="69" t="s">
        <v>105</v>
      </c>
      <c r="D24" s="78">
        <v>600</v>
      </c>
      <c r="E24" s="71">
        <f>Quadro_de_cargas!J25</f>
        <v>127</v>
      </c>
      <c r="F24" s="72">
        <f t="shared" si="0"/>
        <v>4.7244094488188972</v>
      </c>
      <c r="G24" s="71">
        <v>1</v>
      </c>
      <c r="H24" s="71">
        <v>1</v>
      </c>
      <c r="I24" s="73">
        <f>'Capacidade de Corrente'!L26</f>
        <v>0.56999999999999995</v>
      </c>
      <c r="J24" s="72">
        <f t="shared" si="1"/>
        <v>8.2884376295068378</v>
      </c>
      <c r="K24" s="73">
        <f>Quadro_de_cargas!M25</f>
        <v>2.5</v>
      </c>
      <c r="L24" s="74">
        <f t="shared" si="2"/>
        <v>24</v>
      </c>
      <c r="M24" s="75">
        <f t="shared" si="3"/>
        <v>13.68</v>
      </c>
      <c r="N24" s="75" t="str">
        <f t="shared" si="8"/>
        <v>8,29 ≤ In ≤ 13,68</v>
      </c>
      <c r="O24" s="76">
        <v>10</v>
      </c>
      <c r="P24" s="75">
        <v>1000</v>
      </c>
      <c r="Q24" s="75">
        <v>3000</v>
      </c>
      <c r="R24" s="75">
        <f t="shared" si="4"/>
        <v>3000</v>
      </c>
      <c r="S24" s="75" t="str">
        <f t="shared" si="5"/>
        <v>t ≤ 0,083</v>
      </c>
      <c r="T24" s="74">
        <f t="shared" si="6"/>
        <v>100</v>
      </c>
      <c r="U24" s="75">
        <v>0.01</v>
      </c>
      <c r="V24" s="76" t="s">
        <v>337</v>
      </c>
      <c r="W24" s="169" t="str">
        <f t="shared" si="7"/>
        <v>Disjuntor Monopolar C10 Icn 3000A Ue 127V 60Hz</v>
      </c>
      <c r="X24" s="166"/>
      <c r="Y24" s="167"/>
      <c r="Z24" s="1"/>
    </row>
    <row r="25" spans="1:26" ht="19.5" customHeight="1">
      <c r="A25" s="1"/>
      <c r="B25" s="79">
        <v>22</v>
      </c>
      <c r="C25" s="88" t="s">
        <v>315</v>
      </c>
      <c r="D25" s="89">
        <f>Quadro_de_cargas!I26</f>
        <v>38685</v>
      </c>
      <c r="E25" s="71">
        <f>Quadro_de_cargas!J26</f>
        <v>380</v>
      </c>
      <c r="F25" s="72">
        <f t="shared" si="0"/>
        <v>101.80263157894737</v>
      </c>
      <c r="G25" s="71">
        <v>1</v>
      </c>
      <c r="H25" s="71">
        <v>1</v>
      </c>
      <c r="I25" s="73">
        <f>'Capacidade de Corrente'!L27</f>
        <v>1</v>
      </c>
      <c r="J25" s="72">
        <f t="shared" si="1"/>
        <v>101.80263157894737</v>
      </c>
      <c r="K25" s="71">
        <v>35</v>
      </c>
      <c r="L25" s="74">
        <f>IF(K25 = 0.5, 10, IF(K25 = 0.75, 12, IF(K25 = 1, 15, IF(K25 = 1.5, 18, IF(K25 = 2.5, 24, IF(K25 = 4, 31, IF(K25 = 6, 39, IF(K25 = 10, 52, IF(K25 = 16, 67, IF(K25 = 25, 86, IF(K25 = 35, 103, IF(K25 = 50, 122, IF(K25 = 70, 151)))))))))))))</f>
        <v>103</v>
      </c>
      <c r="M25" s="75">
        <f t="shared" si="3"/>
        <v>103</v>
      </c>
      <c r="N25" s="75" t="str">
        <f t="shared" si="8"/>
        <v>101,8 ≤ In ≤ 103</v>
      </c>
      <c r="O25" s="76">
        <v>100</v>
      </c>
      <c r="P25" s="75">
        <v>1000</v>
      </c>
      <c r="Q25" s="75">
        <v>3000</v>
      </c>
      <c r="R25" s="75">
        <f t="shared" si="4"/>
        <v>3000</v>
      </c>
      <c r="S25" s="75" t="str">
        <f t="shared" si="5"/>
        <v>t ≤ 16,201</v>
      </c>
      <c r="T25" s="74">
        <f t="shared" si="6"/>
        <v>10</v>
      </c>
      <c r="U25" s="75">
        <v>0.01</v>
      </c>
      <c r="V25" s="76" t="s">
        <v>337</v>
      </c>
      <c r="W25" s="169" t="str">
        <f>CONCATENATE("Disjuntor ",IF(E25=127,"Monopolar ",IF(E25=220,"Bipolar ", "Tripolar ")),V25,O25," Icn ",Q25,"A"," Ue ",ROUND(E25,-1),"V 60Hz")</f>
        <v>Disjuntor Tripolar C100 Icn 3000A Ue 380V 60Hz</v>
      </c>
      <c r="X25" s="166"/>
      <c r="Y25" s="167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/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B2:Y2"/>
    <mergeCell ref="W3:Y3"/>
    <mergeCell ref="W4:Y4"/>
    <mergeCell ref="W5:Y5"/>
    <mergeCell ref="W6:Y6"/>
    <mergeCell ref="W7:Y7"/>
    <mergeCell ref="W8:Y8"/>
    <mergeCell ref="W9:Y9"/>
    <mergeCell ref="W10:Y10"/>
    <mergeCell ref="W11:Y11"/>
    <mergeCell ref="W12:Y12"/>
    <mergeCell ref="W13:Y13"/>
    <mergeCell ref="W14:Y14"/>
    <mergeCell ref="W15:Y15"/>
    <mergeCell ref="W23:Y23"/>
    <mergeCell ref="W24:Y24"/>
    <mergeCell ref="W25:Y25"/>
    <mergeCell ref="W16:Y16"/>
    <mergeCell ref="W17:Y17"/>
    <mergeCell ref="W18:Y18"/>
    <mergeCell ref="W19:Y19"/>
    <mergeCell ref="W20:Y20"/>
    <mergeCell ref="W21:Y21"/>
    <mergeCell ref="W22:Y22"/>
  </mergeCells>
  <pageMargins left="0.511811024" right="0.511811024" top="0.78740157499999996" bottom="0.78740157499999996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showGridLines="0" workbookViewId="0">
      <selection activeCell="E31" sqref="E31:F31"/>
    </sheetView>
  </sheetViews>
  <sheetFormatPr defaultColWidth="14.42578125" defaultRowHeight="15" customHeight="1"/>
  <cols>
    <col min="1" max="2" width="9.140625" customWidth="1"/>
    <col min="3" max="4" width="23.28515625" customWidth="1"/>
    <col min="5" max="5" width="25.7109375" customWidth="1"/>
    <col min="6" max="7" width="23.28515625" customWidth="1"/>
    <col min="8" max="8" width="9.140625" customWidth="1"/>
    <col min="9" max="10" width="18.28515625" customWidth="1"/>
    <col min="11" max="12" width="15.7109375" customWidth="1"/>
    <col min="13" max="13" width="9.140625" customWidth="1"/>
    <col min="14" max="26" width="8.7109375" customWidth="1"/>
  </cols>
  <sheetData>
    <row r="1" spans="1:26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1"/>
      <c r="C2" s="174" t="s">
        <v>338</v>
      </c>
      <c r="D2" s="110"/>
      <c r="E2" s="110"/>
      <c r="F2" s="110"/>
      <c r="G2" s="91"/>
      <c r="H2" s="1"/>
      <c r="I2" s="156" t="s">
        <v>138</v>
      </c>
      <c r="J2" s="101"/>
      <c r="K2" s="80"/>
      <c r="L2" s="80"/>
      <c r="M2" s="3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1"/>
      <c r="C3" s="175" t="s">
        <v>339</v>
      </c>
      <c r="D3" s="101"/>
      <c r="E3" s="101"/>
      <c r="F3" s="101"/>
      <c r="G3" s="102"/>
      <c r="H3" s="1"/>
      <c r="I3" s="104" t="s">
        <v>340</v>
      </c>
      <c r="J3" s="93"/>
      <c r="K3" s="93"/>
      <c r="L3" s="93"/>
      <c r="M3" s="4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1"/>
      <c r="C4" s="129"/>
      <c r="D4" s="93"/>
      <c r="E4" s="93"/>
      <c r="F4" s="93"/>
      <c r="G4" s="94"/>
      <c r="H4" s="1"/>
      <c r="I4" s="92" t="s">
        <v>341</v>
      </c>
      <c r="J4" s="93"/>
      <c r="K4" s="93"/>
      <c r="L4" s="93"/>
      <c r="M4" s="9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"/>
      <c r="C5" s="112"/>
      <c r="D5" s="96"/>
      <c r="E5" s="96"/>
      <c r="F5" s="96"/>
      <c r="G5" s="97"/>
      <c r="H5" s="1"/>
      <c r="I5" s="112"/>
      <c r="J5" s="96"/>
      <c r="K5" s="96"/>
      <c r="L5" s="96"/>
      <c r="M5" s="9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1"/>
      <c r="C6" s="173" t="s">
        <v>342</v>
      </c>
      <c r="D6" s="106"/>
      <c r="E6" s="106"/>
      <c r="F6" s="106"/>
      <c r="G6" s="16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1"/>
      <c r="C7" s="137" t="s">
        <v>66</v>
      </c>
      <c r="D7" s="91"/>
      <c r="E7" s="137" t="s">
        <v>343</v>
      </c>
      <c r="F7" s="91"/>
      <c r="G7" s="27" t="s">
        <v>344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1"/>
      <c r="C8" s="171" t="s">
        <v>345</v>
      </c>
      <c r="D8" s="91"/>
      <c r="E8" s="171" t="s">
        <v>346</v>
      </c>
      <c r="F8" s="91"/>
      <c r="G8" s="15">
        <v>2900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1"/>
      <c r="C9" s="171" t="s">
        <v>347</v>
      </c>
      <c r="D9" s="91"/>
      <c r="E9" s="171" t="s">
        <v>348</v>
      </c>
      <c r="F9" s="91"/>
      <c r="G9" s="15">
        <v>2800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1"/>
      <c r="C10" s="137" t="s">
        <v>349</v>
      </c>
      <c r="D10" s="91"/>
      <c r="E10" s="27" t="s">
        <v>350</v>
      </c>
      <c r="F10" s="27" t="s">
        <v>351</v>
      </c>
      <c r="G10" s="27" t="s">
        <v>344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1"/>
      <c r="C11" s="171" t="s">
        <v>352</v>
      </c>
      <c r="D11" s="91"/>
      <c r="E11" s="15">
        <v>5400</v>
      </c>
      <c r="F11" s="15">
        <v>2</v>
      </c>
      <c r="G11" s="15">
        <f>E11*F11</f>
        <v>10800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1"/>
      <c r="C12" s="171" t="s">
        <v>353</v>
      </c>
      <c r="D12" s="91"/>
      <c r="E12" s="15" t="s">
        <v>354</v>
      </c>
      <c r="F12" s="15">
        <v>1</v>
      </c>
      <c r="G12" s="15">
        <v>2100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1"/>
      <c r="C13" s="171" t="s">
        <v>58</v>
      </c>
      <c r="D13" s="91"/>
      <c r="E13" s="15" t="s">
        <v>355</v>
      </c>
      <c r="F13" s="15">
        <v>2</v>
      </c>
      <c r="G13" s="15">
        <v>2640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1"/>
      <c r="C14" s="171" t="s">
        <v>356</v>
      </c>
      <c r="D14" s="91"/>
      <c r="E14" s="81" t="s">
        <v>357</v>
      </c>
      <c r="F14" s="15">
        <v>1</v>
      </c>
      <c r="G14" s="15">
        <v>790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1"/>
      <c r="C15" s="171" t="s">
        <v>358</v>
      </c>
      <c r="D15" s="91"/>
      <c r="E15" s="81" t="s">
        <v>359</v>
      </c>
      <c r="F15" s="15">
        <v>1</v>
      </c>
      <c r="G15" s="15">
        <v>1500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1"/>
      <c r="C16" s="171" t="s">
        <v>360</v>
      </c>
      <c r="D16" s="91"/>
      <c r="E16" s="15" t="s">
        <v>83</v>
      </c>
      <c r="F16" s="15">
        <v>1</v>
      </c>
      <c r="G16" s="15">
        <v>300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1"/>
      <c r="C17" s="137" t="s">
        <v>61</v>
      </c>
      <c r="D17" s="110"/>
      <c r="E17" s="110"/>
      <c r="F17" s="91"/>
      <c r="G17" s="27">
        <f>SUM(G11:G16:G8:G9)</f>
        <v>23830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1"/>
      <c r="C18" s="172"/>
      <c r="D18" s="9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1"/>
      <c r="C19" s="172"/>
      <c r="D19" s="9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1"/>
      <c r="C20" s="137" t="s">
        <v>361</v>
      </c>
      <c r="D20" s="110"/>
      <c r="E20" s="110"/>
      <c r="F20" s="9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1"/>
      <c r="C21" s="137" t="s">
        <v>362</v>
      </c>
      <c r="D21" s="91"/>
      <c r="E21" s="137">
        <f>G17/1000</f>
        <v>23.83</v>
      </c>
      <c r="F21" s="9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1"/>
      <c r="C22" s="171" t="s">
        <v>334</v>
      </c>
      <c r="D22" s="91"/>
      <c r="E22" s="171" t="s">
        <v>363</v>
      </c>
      <c r="F22" s="9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1"/>
      <c r="C23" s="171" t="s">
        <v>364</v>
      </c>
      <c r="D23" s="91"/>
      <c r="E23" s="171" t="s">
        <v>365</v>
      </c>
      <c r="F23" s="9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1"/>
      <c r="C24" s="171" t="s">
        <v>366</v>
      </c>
      <c r="D24" s="91"/>
      <c r="E24" s="171" t="s">
        <v>367</v>
      </c>
      <c r="F24" s="9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1"/>
      <c r="C25" s="171" t="s">
        <v>368</v>
      </c>
      <c r="D25" s="91"/>
      <c r="E25" s="171" t="s">
        <v>369</v>
      </c>
      <c r="F25" s="9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1"/>
      <c r="C26" s="171" t="s">
        <v>370</v>
      </c>
      <c r="D26" s="91"/>
      <c r="E26" s="171" t="s">
        <v>371</v>
      </c>
      <c r="F26" s="91"/>
      <c r="G26" s="82"/>
      <c r="H26" s="82"/>
      <c r="I26" s="82"/>
      <c r="J26" s="82"/>
      <c r="K26" s="8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1"/>
      <c r="C27" s="171" t="s">
        <v>372</v>
      </c>
      <c r="D27" s="91"/>
      <c r="E27" s="171" t="s">
        <v>373</v>
      </c>
      <c r="F27" s="9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1"/>
      <c r="C28" s="171" t="s">
        <v>374</v>
      </c>
      <c r="D28" s="91"/>
      <c r="E28" s="171">
        <v>2</v>
      </c>
      <c r="F28" s="9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1"/>
      <c r="C29" s="128" t="s">
        <v>375</v>
      </c>
      <c r="D29" s="102"/>
      <c r="E29" s="128" t="s">
        <v>376</v>
      </c>
      <c r="F29" s="10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1"/>
      <c r="C30" s="112"/>
      <c r="D30" s="97"/>
      <c r="E30" s="112"/>
      <c r="F30" s="97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1"/>
      <c r="C31" s="171" t="s">
        <v>377</v>
      </c>
      <c r="D31" s="91"/>
      <c r="E31" s="171" t="s">
        <v>378</v>
      </c>
      <c r="F31" s="9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1"/>
      <c r="C32" s="171" t="s">
        <v>379</v>
      </c>
      <c r="D32" s="91"/>
      <c r="E32" s="171" t="s">
        <v>380</v>
      </c>
      <c r="F32" s="9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1"/>
      <c r="C33" s="171" t="s">
        <v>381</v>
      </c>
      <c r="D33" s="91"/>
      <c r="E33" s="171" t="s">
        <v>382</v>
      </c>
      <c r="F33" s="9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1"/>
      <c r="C34" s="171" t="s">
        <v>383</v>
      </c>
      <c r="D34" s="91"/>
      <c r="E34" s="171" t="s">
        <v>384</v>
      </c>
      <c r="F34" s="9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1"/>
      <c r="C35" s="171" t="s">
        <v>385</v>
      </c>
      <c r="D35" s="91"/>
      <c r="E35" s="171" t="s">
        <v>386</v>
      </c>
      <c r="F35" s="9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1"/>
      <c r="C37" s="8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1"/>
      <c r="C39" s="137" t="s">
        <v>387</v>
      </c>
      <c r="D39" s="110"/>
      <c r="E39" s="110"/>
      <c r="F39" s="9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1"/>
      <c r="C40" s="171" t="s">
        <v>388</v>
      </c>
      <c r="D40" s="91"/>
      <c r="E40" s="171" t="s">
        <v>389</v>
      </c>
      <c r="F40" s="9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1"/>
      <c r="C41" s="171" t="s">
        <v>390</v>
      </c>
      <c r="D41" s="91"/>
      <c r="E41" s="171" t="s">
        <v>391</v>
      </c>
      <c r="F41" s="9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1"/>
      <c r="C42" s="171" t="s">
        <v>392</v>
      </c>
      <c r="D42" s="91"/>
      <c r="E42" s="171" t="s">
        <v>393</v>
      </c>
      <c r="F42" s="9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1"/>
      <c r="B43" s="1"/>
      <c r="C43" s="128" t="s">
        <v>394</v>
      </c>
      <c r="D43" s="102"/>
      <c r="E43" s="128" t="s">
        <v>395</v>
      </c>
      <c r="F43" s="10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1"/>
      <c r="B44" s="1"/>
      <c r="C44" s="112"/>
      <c r="D44" s="97"/>
      <c r="E44" s="112"/>
      <c r="F44" s="9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1"/>
      <c r="B45" s="1"/>
      <c r="C45" s="128" t="s">
        <v>396</v>
      </c>
      <c r="D45" s="102"/>
      <c r="E45" s="128" t="s">
        <v>397</v>
      </c>
      <c r="F45" s="10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1"/>
      <c r="B46" s="1"/>
      <c r="C46" s="129"/>
      <c r="D46" s="94"/>
      <c r="E46" s="129"/>
      <c r="F46" s="9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1"/>
      <c r="B47" s="1"/>
      <c r="C47" s="112"/>
      <c r="D47" s="97"/>
      <c r="E47" s="112"/>
      <c r="F47" s="97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1"/>
      <c r="B48" s="1"/>
      <c r="C48" s="172"/>
      <c r="D48" s="93"/>
      <c r="E48" s="172"/>
      <c r="F48" s="9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1"/>
      <c r="B49" s="1"/>
      <c r="C49" s="172"/>
      <c r="D49" s="93"/>
      <c r="E49" s="172"/>
      <c r="F49" s="9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1"/>
      <c r="B50" s="1"/>
      <c r="C50" s="172"/>
      <c r="D50" s="93"/>
      <c r="E50" s="172"/>
      <c r="F50" s="9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>
      <c r="A51" s="1"/>
      <c r="B51" s="1"/>
      <c r="C51" s="172"/>
      <c r="D51" s="9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/>
    <row r="247" spans="1:26" ht="15.75" customHeight="1"/>
    <row r="248" spans="1:26" ht="15.75" customHeight="1"/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E33:F33"/>
    <mergeCell ref="E34:F34"/>
    <mergeCell ref="E35:F35"/>
    <mergeCell ref="C39:F39"/>
    <mergeCell ref="C31:D31"/>
    <mergeCell ref="C32:D32"/>
    <mergeCell ref="C33:D33"/>
    <mergeCell ref="C34:D34"/>
    <mergeCell ref="C35:D35"/>
    <mergeCell ref="C51:D51"/>
    <mergeCell ref="E49:F49"/>
    <mergeCell ref="E50:F50"/>
    <mergeCell ref="C42:D42"/>
    <mergeCell ref="E42:F42"/>
    <mergeCell ref="C43:D44"/>
    <mergeCell ref="E43:F44"/>
    <mergeCell ref="C45:D47"/>
    <mergeCell ref="E45:F47"/>
    <mergeCell ref="E48:F48"/>
    <mergeCell ref="C48:D48"/>
    <mergeCell ref="C49:D49"/>
    <mergeCell ref="C50:D50"/>
    <mergeCell ref="C2:G2"/>
    <mergeCell ref="I2:J2"/>
    <mergeCell ref="C3:G5"/>
    <mergeCell ref="I3:L3"/>
    <mergeCell ref="I4:M5"/>
    <mergeCell ref="C6:G6"/>
    <mergeCell ref="E7:F7"/>
    <mergeCell ref="C7:D7"/>
    <mergeCell ref="C8:D8"/>
    <mergeCell ref="E8:F8"/>
    <mergeCell ref="C9:D9"/>
    <mergeCell ref="E9:F9"/>
    <mergeCell ref="C10:D10"/>
    <mergeCell ref="C11:D11"/>
    <mergeCell ref="C12:D12"/>
    <mergeCell ref="C13:D13"/>
    <mergeCell ref="C14:D14"/>
    <mergeCell ref="C15:D15"/>
    <mergeCell ref="C16:D16"/>
    <mergeCell ref="C17:F17"/>
    <mergeCell ref="C18:D18"/>
    <mergeCell ref="C19:D19"/>
    <mergeCell ref="C20:F20"/>
    <mergeCell ref="C21:D21"/>
    <mergeCell ref="E21:F21"/>
    <mergeCell ref="C22:D22"/>
    <mergeCell ref="E22:F22"/>
    <mergeCell ref="E23:F23"/>
    <mergeCell ref="C23:D23"/>
    <mergeCell ref="C24:D24"/>
    <mergeCell ref="E24:F24"/>
    <mergeCell ref="E31:F31"/>
    <mergeCell ref="C41:D41"/>
    <mergeCell ref="E41:F41"/>
    <mergeCell ref="E25:F25"/>
    <mergeCell ref="E26:F26"/>
    <mergeCell ref="E27:F27"/>
    <mergeCell ref="E28:F28"/>
    <mergeCell ref="E29:F30"/>
    <mergeCell ref="C25:D25"/>
    <mergeCell ref="C26:D26"/>
    <mergeCell ref="C27:D27"/>
    <mergeCell ref="C28:D28"/>
    <mergeCell ref="C29:D30"/>
    <mergeCell ref="C40:D40"/>
    <mergeCell ref="E40:F40"/>
    <mergeCell ref="E32:F32"/>
  </mergeCells>
  <pageMargins left="0.511811024" right="0.511811024" top="0.78740157499999996" bottom="0.78740157499999996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Identificação_Informações</vt:lpstr>
      <vt:lpstr>Previsão_de_cargas</vt:lpstr>
      <vt:lpstr>Quadro_de_cargas</vt:lpstr>
      <vt:lpstr>Secção Mínima</vt:lpstr>
      <vt:lpstr>Capacidade de Corrente</vt:lpstr>
      <vt:lpstr>Limite de Queda de Tensão</vt:lpstr>
      <vt:lpstr>Dimensionamento de Eletrodutos</vt:lpstr>
      <vt:lpstr>Dimensionamento de Disjuntores</vt:lpstr>
      <vt:lpstr>Classif. da unidade Consumidora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2023-07-10T02:44:19Z</dcterms:modified>
</cp:coreProperties>
</file>