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visão de carga" sheetId="1" r:id="rId4"/>
    <sheet state="visible" name="Divisão da instalação" sheetId="2" r:id="rId5"/>
    <sheet state="visible" name="Capacidade de corrente" sheetId="3" r:id="rId6"/>
    <sheet state="visible" name="Secção mínima" sheetId="4" r:id="rId7"/>
    <sheet state="visible" name="Queda de tensão" sheetId="5" r:id="rId8"/>
    <sheet state="visible" name="Classificação da unidade consum" sheetId="6" r:id="rId9"/>
    <sheet state="visible" name="Disjuntores e DRs" sheetId="7" r:id="rId10"/>
    <sheet state="visible" name="Eletrodutos" sheetId="8" r:id="rId11"/>
  </sheets>
  <definedNames/>
  <calcPr/>
</workbook>
</file>

<file path=xl/sharedStrings.xml><?xml version="1.0" encoding="utf-8"?>
<sst xmlns="http://schemas.openxmlformats.org/spreadsheetml/2006/main" count="549" uniqueCount="230">
  <si>
    <t>2-Equipamentos elétricos tipo B</t>
  </si>
  <si>
    <t>• Chuveiro: 5400W/127V</t>
  </si>
  <si>
    <t>• Ar condicionado quarto e suíte, com tensão de alimentação igual a 127V</t>
  </si>
  <si>
    <t>• Microondas 1600W/220V/ fp=0,92 atrasado</t>
  </si>
  <si>
    <t>• Forno Elétrico: 2560 W/ 220V</t>
  </si>
  <si>
    <t>• Máquina de lavar e secar roupa: 2200 W/220 V/ fp=0,8 atrasado</t>
  </si>
  <si>
    <t>• Banheira de hidromassagem (motobomba+aquecedor) : 1cv = 750W/220 V/ fp=0,8 atrasado + 5000W</t>
  </si>
  <si>
    <t>Dependência</t>
  </si>
  <si>
    <t>Dimensões</t>
  </si>
  <si>
    <t>Iluminação</t>
  </si>
  <si>
    <t>TUG</t>
  </si>
  <si>
    <t>TUE</t>
  </si>
  <si>
    <t>Área[m²]</t>
  </si>
  <si>
    <t>Perímetro[m]</t>
  </si>
  <si>
    <t>n° pontos</t>
  </si>
  <si>
    <t>Pot. unitária[VA]</t>
  </si>
  <si>
    <t>Pot. Total[VA]</t>
  </si>
  <si>
    <t>Aparelho</t>
  </si>
  <si>
    <t>Potencia[VA]</t>
  </si>
  <si>
    <t>Quarto</t>
  </si>
  <si>
    <t>Ar condicionado</t>
  </si>
  <si>
    <t>Suíte</t>
  </si>
  <si>
    <t>Banh. suíte</t>
  </si>
  <si>
    <t>Chuveiro</t>
  </si>
  <si>
    <t>Banheira</t>
  </si>
  <si>
    <t>Banheiro Social</t>
  </si>
  <si>
    <t>chuveiro</t>
  </si>
  <si>
    <t>Sala de Jantar</t>
  </si>
  <si>
    <t>---</t>
  </si>
  <si>
    <t>Área de serviço</t>
  </si>
  <si>
    <t>Máquina de lavar</t>
  </si>
  <si>
    <t>cozinha</t>
  </si>
  <si>
    <t>Microondas</t>
  </si>
  <si>
    <t>Forno</t>
  </si>
  <si>
    <t>Circulação</t>
  </si>
  <si>
    <t>Garagem</t>
  </si>
  <si>
    <t>área total</t>
  </si>
  <si>
    <t>Circuito</t>
  </si>
  <si>
    <t>Local de Utilização</t>
  </si>
  <si>
    <t>Tomadas (TUG) [VA]</t>
  </si>
  <si>
    <t>Pontos de Luz</t>
  </si>
  <si>
    <t>Potencia Total [VA]</t>
  </si>
  <si>
    <t>Tensão [V]</t>
  </si>
  <si>
    <t>Corrente [A]</t>
  </si>
  <si>
    <t>fp</t>
  </si>
  <si>
    <t>#mm^2</t>
  </si>
  <si>
    <t>Disjuntor [A]</t>
  </si>
  <si>
    <t>Balanceamento</t>
  </si>
  <si>
    <t>A</t>
  </si>
  <si>
    <t>B</t>
  </si>
  <si>
    <t>Iluminação (quartos/sala)</t>
  </si>
  <si>
    <t>-</t>
  </si>
  <si>
    <t>Iluminação (cozinha/banheiro/garagem)</t>
  </si>
  <si>
    <t>Tomadas TUG (cozinha)</t>
  </si>
  <si>
    <t>Tomadas TUG (Área de Serviço/Garagem)</t>
  </si>
  <si>
    <t>Tomadas TUG (Sala+Quarto)</t>
  </si>
  <si>
    <t>Tomadas TUG (Banheiro+Quartos)</t>
  </si>
  <si>
    <t>Tomada TUE (Chuveiro Suíte)</t>
  </si>
  <si>
    <t>Tomada TUE (Chuveiro do banheiro social)</t>
  </si>
  <si>
    <t>Tomada TUE (Banheira)</t>
  </si>
  <si>
    <t>Tomada TUE (Área de Serviço)</t>
  </si>
  <si>
    <t>Tomada TUE (Forno)</t>
  </si>
  <si>
    <t>Tomada TUE (Microondas)</t>
  </si>
  <si>
    <t>Tomada TUE (Ar-condicionado Suíte)</t>
  </si>
  <si>
    <t>Tomada TUE (Ar-condicionado Quarto)</t>
  </si>
  <si>
    <t>Reserva</t>
  </si>
  <si>
    <t>Alimentador</t>
  </si>
  <si>
    <t>Corrente De Projeto [A]</t>
  </si>
  <si>
    <t>FCA</t>
  </si>
  <si>
    <t>FCR</t>
  </si>
  <si>
    <t>FCT</t>
  </si>
  <si>
    <t>Ic</t>
  </si>
  <si>
    <t>Iz</t>
  </si>
  <si>
    <t>[mm^2]</t>
  </si>
  <si>
    <t>FASE: 35 PE E NEUTRO: 25</t>
  </si>
  <si>
    <t>Critério de secção mínima</t>
  </si>
  <si>
    <t>2.</t>
  </si>
  <si>
    <t>Pelo critério de queda de tensão unitária (trecho a trecho)</t>
  </si>
  <si>
    <t>*Por norma a queda de tensão de um circuito deve ser menor que 4%</t>
  </si>
  <si>
    <t>*Será considerado fator de potencia 0,8 para todos os circuitos</t>
  </si>
  <si>
    <t>ILUMINAÇÃO:</t>
  </si>
  <si>
    <t>Trecho</t>
  </si>
  <si>
    <t>Potencia aparente do trecho (VA)</t>
  </si>
  <si>
    <t>Ip (Corrente de projeto) (A)</t>
  </si>
  <si>
    <t>L (Comprimento do autocad, m)</t>
  </si>
  <si>
    <t>L (Comprimento do circuito) (Km)</t>
  </si>
  <si>
    <t>ΔVunit</t>
  </si>
  <si>
    <t>Δetrecho (%)</t>
  </si>
  <si>
    <t>Δeacum (%)</t>
  </si>
  <si>
    <t>Tensão</t>
  </si>
  <si>
    <t>Tensão (V)</t>
  </si>
  <si>
    <t>QDC-a</t>
  </si>
  <si>
    <t>QDC-f</t>
  </si>
  <si>
    <t>a-i</t>
  </si>
  <si>
    <t>QDC-b</t>
  </si>
  <si>
    <t>QDC-c</t>
  </si>
  <si>
    <t>QDC-g</t>
  </si>
  <si>
    <t>QDC-d</t>
  </si>
  <si>
    <t>g-h</t>
  </si>
  <si>
    <t>d-e</t>
  </si>
  <si>
    <t>#[mm^2]</t>
  </si>
  <si>
    <t># [mm^2]</t>
  </si>
  <si>
    <t>TOMADAS DE USO ESPECÍFICO:</t>
  </si>
  <si>
    <t>TOMADAS DE USO GERAL:</t>
  </si>
  <si>
    <t>Potência Aparente (VA)</t>
  </si>
  <si>
    <t>Ip (Corrente de Projeto (A)</t>
  </si>
  <si>
    <t>L (comprimento do trecho m)</t>
  </si>
  <si>
    <t>L (comprimento do trecho Km)</t>
  </si>
  <si>
    <t>e(%)</t>
  </si>
  <si>
    <t>QDC-superior-600</t>
  </si>
  <si>
    <t>QDC-inferior-direito</t>
  </si>
  <si>
    <t>QDC-inferior-esquer.</t>
  </si>
  <si>
    <t>QDC-100</t>
  </si>
  <si>
    <t>QDC-600-inferior</t>
  </si>
  <si>
    <t>QDC-600-superior-dir.</t>
  </si>
  <si>
    <t>QDC-600-superior-esquerda</t>
  </si>
  <si>
    <t>QDC-sala1</t>
  </si>
  <si>
    <t>QDC-sala2</t>
  </si>
  <si>
    <t>QDC-sala3</t>
  </si>
  <si>
    <t>QDC-sala4</t>
  </si>
  <si>
    <t>QDC-quarto1</t>
  </si>
  <si>
    <t>QDC-quarto2</t>
  </si>
  <si>
    <t>QDC-quarto3</t>
  </si>
  <si>
    <t>QDC-quarto4</t>
  </si>
  <si>
    <t>QDC-banheiro-soc.</t>
  </si>
  <si>
    <t>QDC-banheiro-suite</t>
  </si>
  <si>
    <t>ALIMENTADOR</t>
  </si>
  <si>
    <t>Quarto3-quarto4</t>
  </si>
  <si>
    <t>Potência instalada de acordo com a norma arquivo da EDP "PT.DT.PDN.03.14.014_Individual.pdf"</t>
  </si>
  <si>
    <t>Dimensionamento da Categoria</t>
  </si>
  <si>
    <t>Repartição</t>
  </si>
  <si>
    <t>W</t>
  </si>
  <si>
    <t>Categoria de Atendimento</t>
  </si>
  <si>
    <t>T2 - Trifásico</t>
  </si>
  <si>
    <t>Circuito de Iluminação</t>
  </si>
  <si>
    <t>Proteção da Entrada Principal</t>
  </si>
  <si>
    <t>Disjuntor Tripolar 80 A</t>
  </si>
  <si>
    <t>Tomadas em Função da Área Construída</t>
  </si>
  <si>
    <t>Carga Instalada</t>
  </si>
  <si>
    <t>TUE's</t>
  </si>
  <si>
    <t>Chuveiros</t>
  </si>
  <si>
    <t>Tipo de Fornecimento</t>
  </si>
  <si>
    <t>3 Fases + Neutro</t>
  </si>
  <si>
    <t>Medição</t>
  </si>
  <si>
    <t>Direta</t>
  </si>
  <si>
    <t>Forno Elétrico</t>
  </si>
  <si>
    <t>Ramal de Ligação Aéreo Muliplex Alumínio</t>
  </si>
  <si>
    <t>25 mm²</t>
  </si>
  <si>
    <t>Condutores de Entrada (Fase/Neutro)</t>
  </si>
  <si>
    <t>Até o medidor (mm²)</t>
  </si>
  <si>
    <t>Responsabilidade da EDP</t>
  </si>
  <si>
    <t>Após o medidor (mm²)</t>
  </si>
  <si>
    <t>Cobre Isolado 25 mm²</t>
  </si>
  <si>
    <t>Motor-banheira</t>
  </si>
  <si>
    <t>Classe</t>
  </si>
  <si>
    <t>aquecedor banheira</t>
  </si>
  <si>
    <t>Tipo de Caixa</t>
  </si>
  <si>
    <t>Caixa Policarbonato Padrão Individual</t>
  </si>
  <si>
    <t>Total</t>
  </si>
  <si>
    <t>Eletroduto de Entrada</t>
  </si>
  <si>
    <t>PVC 60 mm ou Aço diâmetro interno 50 mm</t>
  </si>
  <si>
    <t>Terra</t>
  </si>
  <si>
    <t>Condutor Cobre Nu</t>
  </si>
  <si>
    <t>16 mm</t>
  </si>
  <si>
    <t>Eletroduto</t>
  </si>
  <si>
    <t>PVC 20mm ou Aço Diâmetro interno 15mm</t>
  </si>
  <si>
    <t>Poste [daN] (Concreto/Aço Galvanizado)</t>
  </si>
  <si>
    <t>Concreto duplo "T" 175 daN Aço Galvanizado* altura 7,5m</t>
  </si>
  <si>
    <t>Ip (A)</t>
  </si>
  <si>
    <t># mm²</t>
  </si>
  <si>
    <t>Ic (A)</t>
  </si>
  <si>
    <t>Iz (A)</t>
  </si>
  <si>
    <t>Condição In</t>
  </si>
  <si>
    <t>In (A)</t>
  </si>
  <si>
    <t>Ik (A)</t>
  </si>
  <si>
    <t>Icn (A)</t>
  </si>
  <si>
    <t>Ics(A)</t>
  </si>
  <si>
    <t>K</t>
  </si>
  <si>
    <t>Máx Tempo
de atuação do DTM (t&lt;=)</t>
  </si>
  <si>
    <t>Ik/In</t>
  </si>
  <si>
    <t>Tempo de disparo para uma corrente de curto-circuito I ====== Tdd</t>
  </si>
  <si>
    <t>Categoria</t>
  </si>
  <si>
    <t>Frequência (Hz)</t>
  </si>
  <si>
    <t>C</t>
  </si>
  <si>
    <t>FASE:35 PE E NEUTRO 25</t>
  </si>
  <si>
    <t>D</t>
  </si>
  <si>
    <t>DR</t>
  </si>
  <si>
    <t>Corrente nominal In (A)</t>
  </si>
  <si>
    <t>Corrente diferencial-residual nominal de atuação Ideltan (mA)</t>
  </si>
  <si>
    <t>Tensão nominal Vn (V)</t>
  </si>
  <si>
    <t>Capacidade de Interrupção Icn (A)</t>
  </si>
  <si>
    <t>Número de polos</t>
  </si>
  <si>
    <t>Duto</t>
  </si>
  <si>
    <t>Circuitos</t>
  </si>
  <si>
    <t>N° de condutores (mm²)</t>
  </si>
  <si>
    <t>Tx (Taxa de 
Ocupação)</t>
  </si>
  <si>
    <t>ST - Seção total ocupada (mm)</t>
  </si>
  <si>
    <t>Di - Diâmetro interno calculado (mm)</t>
  </si>
  <si>
    <t>Di - Diâmetro Interno adotado (mm)</t>
  </si>
  <si>
    <t>Diâmetro Externo 
Nominal (mm)</t>
  </si>
  <si>
    <t>Referência 
de Rosca</t>
  </si>
  <si>
    <t>L_real - Comprimento do trecho no autocad (m)</t>
  </si>
  <si>
    <t>N - Número de Curvas de 90° no trecho</t>
  </si>
  <si>
    <t xml:space="preserve"> L_máx - Comprimento Máximo por Norma (m)</t>
  </si>
  <si>
    <t>A - Aumento 
do Eletroduto</t>
  </si>
  <si>
    <t>Referência 
de Rosca com aumento</t>
  </si>
  <si>
    <t>Diâmetro Externo Nominal com aumento (mm)</t>
  </si>
  <si>
    <t>Sala</t>
  </si>
  <si>
    <t>1,2,10,11,12</t>
  </si>
  <si>
    <t>sala</t>
  </si>
  <si>
    <t>sala-garagem</t>
  </si>
  <si>
    <t>sala-cozinha</t>
  </si>
  <si>
    <t>2,3,4,10,11,12</t>
  </si>
  <si>
    <t>sala-banheiro</t>
  </si>
  <si>
    <t>2,6;7</t>
  </si>
  <si>
    <t>sala-circulação</t>
  </si>
  <si>
    <t>1,2,6,8</t>
  </si>
  <si>
    <t>3,4,5,6,7,8</t>
  </si>
  <si>
    <t>garagem</t>
  </si>
  <si>
    <t>quarto</t>
  </si>
  <si>
    <t>1,5,9,13,14</t>
  </si>
  <si>
    <t>quarto-banheiro_suíte</t>
  </si>
  <si>
    <t>banheiro-suíte</t>
  </si>
  <si>
    <t>banheiro-suíte-circulação</t>
  </si>
  <si>
    <t>circulação</t>
  </si>
  <si>
    <t>suíte</t>
  </si>
  <si>
    <t>suíte-circulação</t>
  </si>
  <si>
    <t>banheiro</t>
  </si>
  <si>
    <t>cozinha-área_serviço</t>
  </si>
  <si>
    <t>área_serviço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</si>
</sst>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,m,yy"/>
  </numFmts>
  <fonts count="37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>
      <b/>
      <sz val="18.0"/>
      <color rgb="FF000000"/>
      <name val="&quot;Open Sans&quot;"/>
    </font>
    <font>
      <sz val="8.0"/>
      <color theme="1"/>
      <name val="Arial"/>
    </font>
    <font>
      <b/>
      <sz val="12.0"/>
      <color rgb="FFFF0000"/>
      <name val="&quot;Open Sans&quot;"/>
    </font>
    <font>
      <sz val="24.0"/>
      <color theme="1"/>
      <name val="Arial"/>
      <scheme val="minor"/>
    </font>
    <font>
      <b/>
      <sz val="9.0"/>
      <color rgb="FF000000"/>
      <name val="&quot;Open Sans&quot;"/>
    </font>
    <font>
      <b/>
      <sz val="10.0"/>
      <color theme="1"/>
      <name val="Arial"/>
    </font>
    <font>
      <b/>
      <sz val="12.0"/>
      <color rgb="FF000000"/>
      <name val="&quot;Open Sans&quot;"/>
    </font>
    <font>
      <sz val="8.0"/>
      <color rgb="FF000000"/>
      <name val="Arial"/>
    </font>
    <font>
      <b/>
      <sz val="12.0"/>
      <color rgb="FF000000"/>
      <name val="Open Sans"/>
    </font>
    <font>
      <b/>
      <sz val="24.0"/>
      <color theme="1"/>
      <name val="Arial"/>
      <scheme val="minor"/>
    </font>
    <font>
      <b/>
      <sz val="11.0"/>
      <color rgb="FF000000"/>
      <name val="Arial"/>
    </font>
    <font>
      <b/>
      <sz val="9.0"/>
      <color theme="1"/>
      <name val="Open Sans"/>
    </font>
    <font>
      <b/>
      <sz val="12.0"/>
      <color theme="1"/>
      <name val="Open Sans"/>
    </font>
    <font>
      <sz val="8.0"/>
      <color theme="1"/>
      <name val="Arial"/>
      <scheme val="minor"/>
    </font>
    <font>
      <b/>
      <sz val="36.0"/>
      <color theme="1"/>
      <name val="Arial"/>
      <scheme val="minor"/>
    </font>
    <font>
      <b/>
      <sz val="14.0"/>
      <color rgb="FF000000"/>
      <name val="Calibri"/>
    </font>
    <font>
      <b/>
      <sz val="8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8.0"/>
      <color rgb="FF000000"/>
      <name val="Calibri"/>
    </font>
    <font>
      <sz val="18.0"/>
      <color rgb="FF000000"/>
      <name val="Calibri"/>
    </font>
    <font>
      <b/>
      <sz val="10.0"/>
      <color rgb="FF000000"/>
      <name val="Open Sans"/>
    </font>
    <font>
      <sz val="9.0"/>
      <color rgb="FF000000"/>
      <name val="Open Sans"/>
    </font>
    <font>
      <sz val="8.0"/>
      <color rgb="FF000000"/>
      <name val="Open Sans"/>
    </font>
    <font>
      <b/>
      <sz val="12.0"/>
      <color rgb="FF000000"/>
      <name val="Arial"/>
    </font>
    <font>
      <b/>
      <sz val="8.0"/>
      <color rgb="FF000000"/>
      <name val="Open Sans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B7B7B7"/>
        <bgColor rgb="FFB7B7B7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4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" fillId="0" fontId="1" numFmtId="4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/>
    </xf>
    <xf borderId="6" fillId="0" fontId="1" numFmtId="4" xfId="0" applyAlignment="1" applyBorder="1" applyFont="1" applyNumberFormat="1">
      <alignment horizontal="center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7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vertical="bottom"/>
    </xf>
    <xf borderId="1" fillId="2" fontId="4" numFmtId="0" xfId="0" applyAlignment="1" applyBorder="1" applyFill="1" applyFont="1">
      <alignment horizontal="center" vertical="center"/>
    </xf>
    <xf borderId="8" fillId="3" fontId="4" numFmtId="0" xfId="0" applyAlignment="1" applyBorder="1" applyFill="1" applyFont="1">
      <alignment horizontal="center" vertical="center"/>
    </xf>
    <xf borderId="9" fillId="0" fontId="2" numFmtId="0" xfId="0" applyBorder="1" applyFont="1"/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6" fillId="3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right" vertical="bottom"/>
    </xf>
    <xf borderId="7" fillId="0" fontId="6" numFmtId="0" xfId="0" applyAlignment="1" applyBorder="1" applyFont="1">
      <alignment horizontal="center" shrinkToFit="0" vertical="bottom" wrapText="1"/>
    </xf>
    <xf borderId="11" fillId="0" fontId="4" numFmtId="0" xfId="0" applyAlignment="1" applyBorder="1" applyFont="1">
      <alignment horizontal="center" vertical="bottom"/>
    </xf>
    <xf borderId="11" fillId="0" fontId="6" numFmtId="0" xfId="0" applyAlignment="1" applyBorder="1" applyFont="1">
      <alignment horizontal="center" vertical="bottom"/>
    </xf>
    <xf borderId="11" fillId="0" fontId="3" numFmtId="0" xfId="0" applyAlignment="1" applyBorder="1" applyFont="1">
      <alignment vertical="bottom"/>
    </xf>
    <xf borderId="11" fillId="0" fontId="3" numFmtId="0" xfId="0" applyAlignment="1" applyBorder="1" applyFont="1">
      <alignment readingOrder="0" vertical="bottom"/>
    </xf>
    <xf borderId="11" fillId="0" fontId="4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11" fillId="0" fontId="4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vertical="center"/>
    </xf>
    <xf borderId="7" fillId="4" fontId="6" numFmtId="0" xfId="0" applyAlignment="1" applyBorder="1" applyFill="1" applyFont="1">
      <alignment horizontal="center" shrinkToFit="0" vertical="bottom" wrapText="1"/>
    </xf>
    <xf borderId="7" fillId="4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vertical="bottom"/>
    </xf>
    <xf borderId="5" fillId="2" fontId="5" numFmtId="0" xfId="0" applyAlignment="1" applyBorder="1" applyFont="1">
      <alignment readingOrder="0" vertical="bottom"/>
    </xf>
    <xf borderId="7" fillId="0" fontId="7" numFmtId="0" xfId="0" applyAlignment="1" applyBorder="1" applyFont="1">
      <alignment horizontal="center" readingOrder="0"/>
    </xf>
    <xf borderId="11" fillId="0" fontId="4" numFmtId="0" xfId="0" applyAlignment="1" applyBorder="1" applyFont="1">
      <alignment readingOrder="0" vertical="bottom"/>
    </xf>
    <xf borderId="11" fillId="0" fontId="3" numFmtId="0" xfId="0" applyAlignment="1" applyBorder="1" applyFont="1">
      <alignment shrinkToFit="0" vertical="bottom" wrapText="1"/>
    </xf>
    <xf borderId="11" fillId="0" fontId="4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vertical="center"/>
    </xf>
    <xf borderId="6" fillId="2" fontId="3" numFmtId="0" xfId="0" applyAlignment="1" applyBorder="1" applyFont="1">
      <alignment vertical="bottom"/>
    </xf>
    <xf borderId="2" fillId="0" fontId="1" numFmtId="0" xfId="0" applyBorder="1" applyFont="1"/>
    <xf borderId="6" fillId="0" fontId="3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0" fillId="4" fontId="1" numFmtId="0" xfId="0" applyFont="1"/>
    <xf borderId="5" fillId="2" fontId="5" numFmtId="0" xfId="0" applyAlignment="1" applyBorder="1" applyFont="1">
      <alignment shrinkToFit="0" vertical="bottom" wrapText="1"/>
    </xf>
    <xf borderId="7" fillId="3" fontId="4" numFmtId="0" xfId="0" applyAlignment="1" applyBorder="1" applyFont="1">
      <alignment horizontal="center" shrinkToFit="0" vertical="bottom" wrapText="1"/>
    </xf>
    <xf borderId="11" fillId="3" fontId="4" numFmtId="0" xfId="0" applyAlignment="1" applyBorder="1" applyFont="1">
      <alignment horizontal="center" shrinkToFit="0" vertical="bottom" wrapText="1"/>
    </xf>
    <xf borderId="7" fillId="3" fontId="4" numFmtId="0" xfId="0" applyAlignment="1" applyBorder="1" applyFont="1">
      <alignment horizontal="center" readingOrder="0" shrinkToFit="0" vertical="bottom" wrapText="1"/>
    </xf>
    <xf borderId="6" fillId="3" fontId="7" numFmtId="0" xfId="0" applyAlignment="1" applyBorder="1" applyFont="1">
      <alignment readingOrder="0" shrinkToFit="0" wrapText="1"/>
    </xf>
    <xf borderId="2" fillId="3" fontId="1" numFmtId="0" xfId="0" applyAlignment="1" applyBorder="1" applyFont="1">
      <alignment shrinkToFit="0" wrapText="1"/>
    </xf>
    <xf borderId="6" fillId="3" fontId="8" numFmtId="0" xfId="0" applyAlignment="1" applyBorder="1" applyFont="1">
      <alignment horizontal="center" readingOrder="0" shrinkToFit="0" wrapText="1"/>
    </xf>
    <xf borderId="6" fillId="3" fontId="7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6" fillId="0" fontId="1" numFmtId="0" xfId="0" applyBorder="1" applyFont="1"/>
    <xf borderId="2" fillId="0" fontId="5" numFmtId="0" xfId="0" applyAlignment="1" applyBorder="1" applyFont="1">
      <alignment horizontal="center" readingOrder="0" vertical="bottom"/>
    </xf>
    <xf borderId="6" fillId="0" fontId="8" numFmtId="0" xfId="0" applyAlignment="1" applyBorder="1" applyFont="1">
      <alignment readingOrder="0"/>
    </xf>
    <xf borderId="6" fillId="0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/>
    </xf>
    <xf borderId="6" fillId="0" fontId="8" numFmtId="0" xfId="0" applyBorder="1" applyFont="1"/>
    <xf borderId="6" fillId="0" fontId="8" numFmtId="0" xfId="0" applyAlignment="1" applyBorder="1" applyFont="1">
      <alignment readingOrder="0" shrinkToFit="0" wrapText="1"/>
    </xf>
    <xf borderId="5" fillId="2" fontId="3" numFmtId="0" xfId="0" applyAlignment="1" applyBorder="1" applyFont="1">
      <alignment vertical="bottom"/>
    </xf>
    <xf borderId="7" fillId="0" fontId="1" numFmtId="0" xfId="0" applyBorder="1" applyFont="1"/>
    <xf borderId="5" fillId="2" fontId="5" numFmtId="0" xfId="0" applyAlignment="1" applyBorder="1" applyFont="1">
      <alignment vertical="bottom"/>
    </xf>
    <xf borderId="7" fillId="3" fontId="4" numFmtId="0" xfId="0" applyAlignment="1" applyBorder="1" applyFont="1">
      <alignment horizontal="center" vertical="bottom"/>
    </xf>
    <xf borderId="0" fillId="3" fontId="7" numFmtId="0" xfId="0" applyAlignment="1" applyFont="1">
      <alignment horizontal="center" readingOrder="0"/>
    </xf>
    <xf borderId="2" fillId="0" fontId="9" numFmtId="164" xfId="0" applyAlignment="1" applyBorder="1" applyFont="1" applyNumberFormat="1">
      <alignment horizontal="center" readingOrder="0"/>
    </xf>
    <xf borderId="2" fillId="0" fontId="9" numFmtId="0" xfId="0" applyAlignment="1" applyBorder="1" applyFont="1">
      <alignment horizontal="center" readingOrder="0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0" fillId="0" fontId="12" numFmtId="0" xfId="0" applyAlignment="1" applyFont="1">
      <alignment horizontal="left" readingOrder="0" vertical="bottom"/>
    </xf>
    <xf borderId="0" fillId="2" fontId="13" numFmtId="0" xfId="0" applyAlignment="1" applyFont="1">
      <alignment horizontal="center" readingOrder="0" vertical="center"/>
    </xf>
    <xf borderId="1" fillId="3" fontId="14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12" fillId="0" fontId="2" numFmtId="0" xfId="0" applyBorder="1" applyFont="1"/>
    <xf borderId="1" fillId="4" fontId="16" numFmtId="0" xfId="0" applyAlignment="1" applyBorder="1" applyFont="1">
      <alignment horizontal="center" readingOrder="0" vertical="center"/>
    </xf>
    <xf borderId="6" fillId="4" fontId="11" numFmtId="0" xfId="0" applyAlignment="1" applyBorder="1" applyFont="1">
      <alignment horizontal="center" readingOrder="0"/>
    </xf>
    <xf borderId="6" fillId="4" fontId="17" numFmtId="0" xfId="0" applyAlignment="1" applyBorder="1" applyFont="1">
      <alignment horizontal="center" readingOrder="0"/>
    </xf>
    <xf borderId="6" fillId="0" fontId="11" numFmtId="0" xfId="0" applyAlignment="1" applyBorder="1" applyFont="1">
      <alignment horizontal="center" readingOrder="0" vertical="bottom"/>
    </xf>
    <xf borderId="6" fillId="4" fontId="1" numFmtId="0" xfId="0" applyAlignment="1" applyBorder="1" applyFont="1">
      <alignment horizontal="center" readingOrder="0"/>
    </xf>
    <xf borderId="6" fillId="5" fontId="11" numFmtId="0" xfId="0" applyAlignment="1" applyBorder="1" applyFill="1" applyFont="1">
      <alignment horizontal="center" readingOrder="0"/>
    </xf>
    <xf borderId="6" fillId="5" fontId="17" numFmtId="0" xfId="0" applyAlignment="1" applyBorder="1" applyFont="1">
      <alignment horizontal="center" readingOrder="0"/>
    </xf>
    <xf borderId="6" fillId="2" fontId="11" numFmtId="0" xfId="0" applyAlignment="1" applyBorder="1" applyFont="1">
      <alignment horizontal="center" readingOrder="0"/>
    </xf>
    <xf borderId="6" fillId="2" fontId="17" numFmtId="0" xfId="0" applyAlignment="1" applyBorder="1" applyFont="1">
      <alignment horizontal="center" readingOrder="0"/>
    </xf>
    <xf borderId="6" fillId="2" fontId="11" numFmtId="0" xfId="0" applyAlignment="1" applyBorder="1" applyFont="1">
      <alignment horizontal="center" readingOrder="0" vertical="bottom"/>
    </xf>
    <xf borderId="2" fillId="3" fontId="18" numFmtId="0" xfId="0" applyAlignment="1" applyBorder="1" applyFont="1">
      <alignment horizontal="center" readingOrder="0"/>
    </xf>
    <xf borderId="2" fillId="3" fontId="16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0" fillId="2" fontId="19" numFmtId="0" xfId="0" applyAlignment="1" applyFont="1">
      <alignment horizontal="center" readingOrder="0" vertical="center"/>
    </xf>
    <xf borderId="6" fillId="3" fontId="8" numFmtId="0" xfId="0" applyAlignment="1" applyBorder="1" applyFont="1">
      <alignment horizontal="center" readingOrder="0" vertical="center"/>
    </xf>
    <xf borderId="6" fillId="3" fontId="8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/>
    </xf>
    <xf borderId="2" fillId="3" fontId="7" numFmtId="0" xfId="0" applyAlignment="1" applyBorder="1" applyFont="1">
      <alignment horizontal="center" readingOrder="0" vertical="center"/>
    </xf>
    <xf borderId="2" fillId="3" fontId="7" numFmtId="0" xfId="0" applyAlignment="1" applyBorder="1" applyFont="1">
      <alignment horizontal="center" readingOrder="0"/>
    </xf>
    <xf borderId="6" fillId="4" fontId="11" numFmtId="0" xfId="0" applyAlignment="1" applyBorder="1" applyFont="1">
      <alignment horizontal="center" readingOrder="0" shrinkToFit="0" wrapText="1"/>
    </xf>
    <xf borderId="6" fillId="4" fontId="17" numFmtId="0" xfId="0" applyAlignment="1" applyBorder="1" applyFont="1">
      <alignment horizontal="center" readingOrder="0" shrinkToFit="0" wrapText="1"/>
    </xf>
    <xf borderId="6" fillId="4" fontId="1" numFmtId="0" xfId="0" applyAlignment="1" applyBorder="1" applyFont="1">
      <alignment horizontal="center" readingOrder="0" shrinkToFit="0" wrapText="1"/>
    </xf>
    <xf borderId="2" fillId="3" fontId="20" numFmtId="0" xfId="0" applyAlignment="1" applyBorder="1" applyFont="1">
      <alignment horizontal="center" readingOrder="0"/>
    </xf>
    <xf borderId="1" fillId="3" fontId="21" numFmtId="0" xfId="0" applyAlignment="1" applyBorder="1" applyFont="1">
      <alignment horizontal="center" shrinkToFit="0" wrapText="1"/>
    </xf>
    <xf borderId="9" fillId="3" fontId="21" numFmtId="0" xfId="0" applyAlignment="1" applyBorder="1" applyFont="1">
      <alignment horizontal="center" shrinkToFit="0" wrapText="1"/>
    </xf>
    <xf borderId="9" fillId="3" fontId="5" numFmtId="0" xfId="0" applyAlignment="1" applyBorder="1" applyFont="1">
      <alignment horizontal="center"/>
    </xf>
    <xf borderId="13" fillId="0" fontId="2" numFmtId="0" xfId="0" applyBorder="1" applyFont="1"/>
    <xf borderId="12" fillId="4" fontId="22" numFmtId="0" xfId="0" applyAlignment="1" applyBorder="1" applyFont="1">
      <alignment horizontal="center" readingOrder="0" vertical="center"/>
    </xf>
    <xf borderId="11" fillId="4" fontId="11" numFmtId="0" xfId="0" applyAlignment="1" applyBorder="1" applyFont="1">
      <alignment horizontal="center" readingOrder="0" vertical="bottom"/>
    </xf>
    <xf borderId="11" fillId="4" fontId="11" numFmtId="0" xfId="0" applyAlignment="1" applyBorder="1" applyFont="1">
      <alignment horizontal="center" vertical="bottom"/>
    </xf>
    <xf borderId="11" fillId="4" fontId="3" numFmtId="0" xfId="0" applyAlignment="1" applyBorder="1" applyFont="1">
      <alignment horizontal="center" vertical="bottom"/>
    </xf>
    <xf borderId="11" fillId="4" fontId="11" numFmtId="0" xfId="0" applyAlignment="1" applyBorder="1" applyFont="1">
      <alignment horizontal="center" readingOrder="0" shrinkToFit="0" vertical="bottom" wrapText="1"/>
    </xf>
    <xf borderId="11" fillId="4" fontId="11" numFmtId="0" xfId="0" applyAlignment="1" applyBorder="1" applyFont="1">
      <alignment horizontal="center" readingOrder="0" shrinkToFit="0" vertical="center" wrapText="1"/>
    </xf>
    <xf borderId="1" fillId="4" fontId="22" numFmtId="0" xfId="0" applyAlignment="1" applyBorder="1" applyFont="1">
      <alignment horizontal="center" readingOrder="0" vertical="center"/>
    </xf>
    <xf borderId="6" fillId="4" fontId="11" numFmtId="0" xfId="0" applyAlignment="1" applyBorder="1" applyFont="1">
      <alignment horizontal="center" readingOrder="0" vertical="center"/>
    </xf>
    <xf borderId="6" fillId="4" fontId="11" numFmtId="0" xfId="0" applyAlignment="1" applyBorder="1" applyFont="1">
      <alignment horizontal="center" vertical="bottom"/>
    </xf>
    <xf borderId="6" fillId="4" fontId="11" numFmtId="0" xfId="0" applyAlignment="1" applyBorder="1" applyFont="1">
      <alignment horizontal="center" readingOrder="0" vertical="bottom"/>
    </xf>
    <xf borderId="6" fillId="4" fontId="3" numFmtId="0" xfId="0" applyAlignment="1" applyBorder="1" applyFont="1">
      <alignment horizontal="center" vertical="bottom"/>
    </xf>
    <xf borderId="6" fillId="4" fontId="11" numFmtId="0" xfId="0" applyAlignment="1" applyBorder="1" applyFont="1">
      <alignment horizontal="center" readingOrder="0" shrinkToFit="0" vertical="center" wrapText="1"/>
    </xf>
    <xf borderId="6" fillId="0" fontId="23" numFmtId="0" xfId="0" applyAlignment="1" applyBorder="1" applyFont="1">
      <alignment horizontal="center" readingOrder="0" vertical="center"/>
    </xf>
    <xf borderId="6" fillId="0" fontId="23" numFmtId="0" xfId="0" applyAlignment="1" applyBorder="1" applyFont="1">
      <alignment horizontal="center" readingOrder="0"/>
    </xf>
    <xf borderId="2" fillId="3" fontId="18" numFmtId="0" xfId="0" applyAlignment="1" applyBorder="1" applyFont="1">
      <alignment horizontal="center" readingOrder="0" vertical="center"/>
    </xf>
    <xf borderId="0" fillId="2" fontId="24" numFmtId="0" xfId="0" applyAlignment="1" applyFont="1">
      <alignment horizontal="center" readingOrder="0" vertical="center"/>
    </xf>
    <xf borderId="10" fillId="3" fontId="22" numFmtId="0" xfId="0" applyAlignment="1" applyBorder="1" applyFont="1">
      <alignment horizontal="center" readingOrder="0" vertical="center"/>
    </xf>
    <xf borderId="7" fillId="0" fontId="2" numFmtId="0" xfId="0" applyBorder="1" applyFont="1"/>
    <xf borderId="2" fillId="3" fontId="25" numFmtId="0" xfId="0" applyAlignment="1" applyBorder="1" applyFont="1">
      <alignment horizontal="center" readingOrder="0" shrinkToFit="0" wrapText="1"/>
    </xf>
    <xf borderId="2" fillId="3" fontId="25" numFmtId="0" xfId="0" applyAlignment="1" applyBorder="1" applyFont="1">
      <alignment horizontal="center" readingOrder="0"/>
    </xf>
    <xf borderId="2" fillId="3" fontId="26" numFmtId="0" xfId="0" applyAlignment="1" applyBorder="1" applyFont="1">
      <alignment horizontal="center" readingOrder="0"/>
    </xf>
    <xf borderId="6" fillId="3" fontId="26" numFmtId="0" xfId="0" applyAlignment="1" applyBorder="1" applyFont="1">
      <alignment horizontal="center" readingOrder="0"/>
    </xf>
    <xf borderId="6" fillId="4" fontId="27" numFmtId="0" xfId="0" applyAlignment="1" applyBorder="1" applyFont="1">
      <alignment horizontal="center" readingOrder="0" shrinkToFit="0" vertical="center" wrapText="1"/>
    </xf>
    <xf borderId="2" fillId="4" fontId="28" numFmtId="0" xfId="0" applyAlignment="1" applyBorder="1" applyFont="1">
      <alignment horizontal="center" readingOrder="0" shrinkToFit="0" vertical="center" wrapText="1"/>
    </xf>
    <xf borderId="2" fillId="4" fontId="29" numFmtId="0" xfId="0" applyAlignment="1" applyBorder="1" applyFont="1">
      <alignment horizontal="center" readingOrder="0"/>
    </xf>
    <xf borderId="6" fillId="4" fontId="29" numFmtId="0" xfId="0" applyAlignment="1" applyBorder="1" applyFont="1">
      <alignment horizontal="center" readingOrder="0"/>
    </xf>
    <xf borderId="2" fillId="4" fontId="29" numFmtId="0" xfId="0" applyAlignment="1" applyBorder="1" applyFont="1">
      <alignment horizontal="center" readingOrder="0" vertical="center"/>
    </xf>
    <xf borderId="6" fillId="4" fontId="23" numFmtId="0" xfId="0" applyAlignment="1" applyBorder="1" applyFont="1">
      <alignment horizontal="center" readingOrder="0"/>
    </xf>
    <xf borderId="1" fillId="4" fontId="30" numFmtId="0" xfId="0" applyAlignment="1" applyBorder="1" applyFont="1">
      <alignment horizontal="center" readingOrder="0" vertical="center"/>
    </xf>
    <xf borderId="1" fillId="4" fontId="27" numFmtId="0" xfId="0" applyAlignment="1" applyBorder="1" applyFont="1">
      <alignment horizontal="center" readingOrder="0" shrinkToFit="0" vertical="center" wrapText="1"/>
    </xf>
    <xf borderId="6" fillId="4" fontId="28" numFmtId="0" xfId="0" applyAlignment="1" applyBorder="1" applyFont="1">
      <alignment horizontal="center" readingOrder="0" shrinkToFit="0" vertical="center" wrapText="1"/>
    </xf>
    <xf borderId="2" fillId="4" fontId="17" numFmtId="0" xfId="0" applyAlignment="1" applyBorder="1" applyFont="1">
      <alignment horizontal="center" readingOrder="0"/>
    </xf>
    <xf borderId="0" fillId="4" fontId="26" numFmtId="0" xfId="0" applyAlignment="1" applyFont="1">
      <alignment horizontal="center" readingOrder="0"/>
    </xf>
    <xf borderId="0" fillId="4" fontId="29" numFmtId="0" xfId="0" applyAlignment="1" applyFont="1">
      <alignment horizontal="center" readingOrder="0"/>
    </xf>
    <xf borderId="6" fillId="3" fontId="31" numFmtId="0" xfId="0" applyAlignment="1" applyBorder="1" applyFont="1">
      <alignment horizontal="center" readingOrder="0" shrinkToFit="0" vertical="center" wrapText="1"/>
    </xf>
    <xf borderId="6" fillId="3" fontId="15" numFmtId="0" xfId="0" applyAlignment="1" applyBorder="1" applyFont="1">
      <alignment horizontal="center" readingOrder="0" shrinkToFit="0" vertical="center" wrapText="1"/>
    </xf>
    <xf borderId="6" fillId="2" fontId="18" numFmtId="0" xfId="0" applyAlignment="1" applyBorder="1" applyFont="1">
      <alignment horizontal="center" readingOrder="0"/>
    </xf>
    <xf borderId="6" fillId="0" fontId="32" numFmtId="0" xfId="0" applyAlignment="1" applyBorder="1" applyFont="1">
      <alignment horizontal="center" readingOrder="0"/>
    </xf>
    <xf borderId="6" fillId="0" fontId="32" numFmtId="0" xfId="0" applyAlignment="1" applyBorder="1" applyFont="1">
      <alignment horizontal="center" readingOrder="0" shrinkToFit="0" vertical="center" wrapText="1"/>
    </xf>
    <xf borderId="6" fillId="0" fontId="33" numFmtId="0" xfId="0" applyAlignment="1" applyBorder="1" applyFont="1">
      <alignment horizontal="center" readingOrder="0"/>
    </xf>
    <xf borderId="6" fillId="0" fontId="18" numFmtId="0" xfId="0" applyAlignment="1" applyBorder="1" applyFont="1">
      <alignment horizontal="center" readingOrder="0"/>
    </xf>
    <xf borderId="6" fillId="0" fontId="18" numFmtId="0" xfId="0" applyAlignment="1" applyBorder="1" applyFont="1">
      <alignment horizontal="center" readingOrder="0" shrinkToFit="0" wrapText="1"/>
    </xf>
    <xf borderId="6" fillId="0" fontId="18" numFmtId="0" xfId="0" applyAlignment="1" applyBorder="1" applyFont="1">
      <alignment horizontal="center" readingOrder="0" shrinkToFit="0" vertical="center" wrapText="1"/>
    </xf>
    <xf borderId="6" fillId="0" fontId="34" numFmtId="0" xfId="0" applyAlignment="1" applyBorder="1" applyFont="1">
      <alignment horizontal="center" readingOrder="0"/>
    </xf>
    <xf borderId="0" fillId="0" fontId="33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2" fillId="3" fontId="35" numFmtId="0" xfId="0" applyAlignment="1" applyBorder="1" applyFont="1">
      <alignment horizontal="center" readingOrder="0"/>
    </xf>
    <xf borderId="6" fillId="4" fontId="33" numFmtId="0" xfId="0" applyAlignment="1" applyBorder="1" applyFont="1">
      <alignment horizontal="center" readingOrder="0" shrinkToFit="0" vertical="center" wrapText="1"/>
    </xf>
    <xf borderId="6" fillId="4" fontId="33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/>
    </xf>
    <xf borderId="1" fillId="3" fontId="35" numFmtId="0" xfId="0" applyAlignment="1" applyBorder="1" applyFont="1">
      <alignment horizontal="center" readingOrder="0"/>
    </xf>
    <xf borderId="1" fillId="3" fontId="31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6" fillId="6" fontId="35" numFmtId="0" xfId="0" applyAlignment="1" applyBorder="1" applyFill="1" applyFont="1">
      <alignment horizontal="center" readingOrder="0"/>
    </xf>
    <xf borderId="6" fillId="0" fontId="1" numFmtId="0" xfId="0" applyAlignment="1" applyBorder="1" applyFont="1">
      <alignment vertical="center"/>
    </xf>
    <xf borderId="6" fillId="0" fontId="1" numFmtId="165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center" vertical="center"/>
    </xf>
    <xf borderId="0" fillId="4" fontId="36" numFmtId="0" xfId="0" applyAlignment="1" applyFont="1">
      <alignment horizontal="right" readingOrder="0" vertical="center"/>
    </xf>
    <xf borderId="6" fillId="0" fontId="1" numFmtId="0" xfId="0" applyAlignment="1" applyBorder="1" applyFont="1">
      <alignment horizontal="center" readingOrder="0" shrinkToFit="0" wrapText="1"/>
    </xf>
    <xf borderId="6" fillId="0" fontId="1" numFmtId="165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horizontal="center"/>
    </xf>
    <xf borderId="6" fillId="0" fontId="8" numFmtId="0" xfId="0" applyAlignment="1" applyBorder="1" applyFont="1">
      <alignment horizontal="right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571500</xdr:colOff>
      <xdr:row>0</xdr:row>
      <xdr:rowOff>0</xdr:rowOff>
    </xdr:from>
    <xdr:ext cx="828675" cy="2095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133350</xdr:rowOff>
    </xdr:from>
    <xdr:ext cx="10944225" cy="61817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28</xdr:row>
      <xdr:rowOff>-66675</xdr:rowOff>
    </xdr:from>
    <xdr:ext cx="10944225" cy="6181725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-114300</xdr:rowOff>
    </xdr:from>
    <xdr:ext cx="10410825" cy="5886450"/>
    <xdr:pic>
      <xdr:nvPicPr>
        <xdr:cNvPr id="0" name="image2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0</xdr:row>
      <xdr:rowOff>0</xdr:rowOff>
    </xdr:from>
    <xdr:ext cx="4457700" cy="2524125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2</xdr:row>
      <xdr:rowOff>238125</xdr:rowOff>
    </xdr:from>
    <xdr:ext cx="2705100" cy="571500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304800</xdr:colOff>
      <xdr:row>0</xdr:row>
      <xdr:rowOff>0</xdr:rowOff>
    </xdr:from>
    <xdr:ext cx="5648325" cy="5695950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2" t="s">
        <v>7</v>
      </c>
      <c r="B8" s="3" t="s">
        <v>8</v>
      </c>
      <c r="C8" s="4"/>
      <c r="D8" s="3" t="s">
        <v>9</v>
      </c>
      <c r="E8" s="5"/>
      <c r="F8" s="4"/>
      <c r="G8" s="3" t="s">
        <v>10</v>
      </c>
      <c r="H8" s="5"/>
      <c r="I8" s="4"/>
      <c r="J8" s="3" t="s">
        <v>11</v>
      </c>
      <c r="K8" s="4"/>
    </row>
    <row r="9">
      <c r="A9" s="6"/>
      <c r="B9" s="7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7" t="s">
        <v>14</v>
      </c>
      <c r="H9" s="7" t="s">
        <v>15</v>
      </c>
      <c r="I9" s="7" t="s">
        <v>16</v>
      </c>
      <c r="J9" s="7" t="s">
        <v>17</v>
      </c>
      <c r="K9" s="7" t="s">
        <v>18</v>
      </c>
    </row>
    <row r="10">
      <c r="A10" s="7" t="s">
        <v>19</v>
      </c>
      <c r="B10" s="8">
        <v>13.96</v>
      </c>
      <c r="C10" s="8">
        <v>15.41</v>
      </c>
      <c r="D10" s="7">
        <v>1.0</v>
      </c>
      <c r="E10" s="7">
        <v>200.0</v>
      </c>
      <c r="F10" s="9">
        <f t="shared" ref="F10:F12" si="1">D10*E10</f>
        <v>200</v>
      </c>
      <c r="G10" s="7">
        <v>4.0</v>
      </c>
      <c r="H10" s="7">
        <v>100.0</v>
      </c>
      <c r="I10" s="9">
        <f t="shared" ref="I10:I12" si="2">G10*H10</f>
        <v>400</v>
      </c>
      <c r="J10" s="7" t="s">
        <v>20</v>
      </c>
      <c r="K10" s="7">
        <v>1900.0</v>
      </c>
    </row>
    <row r="11">
      <c r="A11" s="7" t="s">
        <v>21</v>
      </c>
      <c r="B11" s="8">
        <v>12.69</v>
      </c>
      <c r="C11" s="8">
        <v>15.41</v>
      </c>
      <c r="D11" s="7">
        <v>1.0</v>
      </c>
      <c r="E11" s="7">
        <v>200.0</v>
      </c>
      <c r="F11" s="9">
        <f t="shared" si="1"/>
        <v>200</v>
      </c>
      <c r="G11" s="7">
        <v>4.0</v>
      </c>
      <c r="H11" s="7">
        <v>100.0</v>
      </c>
      <c r="I11" s="9">
        <f t="shared" si="2"/>
        <v>400</v>
      </c>
      <c r="J11" s="7" t="s">
        <v>20</v>
      </c>
      <c r="K11" s="7">
        <v>1900.0</v>
      </c>
    </row>
    <row r="12">
      <c r="A12" s="2" t="s">
        <v>22</v>
      </c>
      <c r="B12" s="10">
        <v>6.68</v>
      </c>
      <c r="C12" s="10">
        <v>11.87</v>
      </c>
      <c r="D12" s="2">
        <v>1.0</v>
      </c>
      <c r="E12" s="2">
        <v>100.0</v>
      </c>
      <c r="F12" s="11">
        <f t="shared" si="1"/>
        <v>100</v>
      </c>
      <c r="G12" s="2">
        <v>1.0</v>
      </c>
      <c r="H12" s="2">
        <v>600.0</v>
      </c>
      <c r="I12" s="11">
        <f t="shared" si="2"/>
        <v>600</v>
      </c>
      <c r="J12" s="7" t="s">
        <v>23</v>
      </c>
      <c r="K12" s="7">
        <v>5400.0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7" t="s">
        <v>24</v>
      </c>
      <c r="K13" s="7">
        <v>6000.0</v>
      </c>
    </row>
    <row r="14">
      <c r="A14" s="7" t="s">
        <v>25</v>
      </c>
      <c r="B14" s="8">
        <v>2.46</v>
      </c>
      <c r="C14" s="8">
        <v>6.5</v>
      </c>
      <c r="D14" s="7">
        <v>1.0</v>
      </c>
      <c r="E14" s="7">
        <v>100.0</v>
      </c>
      <c r="F14" s="9">
        <f t="shared" ref="F14:F17" si="3">D14*E14</f>
        <v>100</v>
      </c>
      <c r="G14" s="7">
        <v>1.0</v>
      </c>
      <c r="H14" s="7">
        <v>600.0</v>
      </c>
      <c r="I14" s="9">
        <f t="shared" ref="I14:I16" si="4">G14*H14</f>
        <v>600</v>
      </c>
      <c r="J14" s="7" t="s">
        <v>26</v>
      </c>
      <c r="K14" s="7">
        <v>5400.0</v>
      </c>
    </row>
    <row r="15">
      <c r="A15" s="7" t="s">
        <v>27</v>
      </c>
      <c r="B15" s="8">
        <v>22.73</v>
      </c>
      <c r="C15" s="8">
        <v>19.07</v>
      </c>
      <c r="D15" s="7">
        <v>1.0</v>
      </c>
      <c r="E15" s="7">
        <v>500.0</v>
      </c>
      <c r="F15" s="9">
        <f t="shared" si="3"/>
        <v>500</v>
      </c>
      <c r="G15" s="7">
        <v>4.0</v>
      </c>
      <c r="H15" s="7">
        <v>100.0</v>
      </c>
      <c r="I15" s="9">
        <f t="shared" si="4"/>
        <v>400</v>
      </c>
      <c r="J15" s="7" t="s">
        <v>28</v>
      </c>
      <c r="K15" s="7" t="s">
        <v>28</v>
      </c>
    </row>
    <row r="16">
      <c r="A16" s="7" t="s">
        <v>29</v>
      </c>
      <c r="B16" s="8">
        <v>4.3</v>
      </c>
      <c r="C16" s="8">
        <v>8.3</v>
      </c>
      <c r="D16" s="7">
        <v>1.0</v>
      </c>
      <c r="E16" s="7">
        <v>100.0</v>
      </c>
      <c r="F16" s="9">
        <f t="shared" si="3"/>
        <v>100</v>
      </c>
      <c r="G16" s="7">
        <v>3.0</v>
      </c>
      <c r="H16" s="7">
        <v>600.0</v>
      </c>
      <c r="I16" s="9">
        <f t="shared" si="4"/>
        <v>1800</v>
      </c>
      <c r="J16" s="7" t="s">
        <v>30</v>
      </c>
      <c r="K16" s="7">
        <v>2750.0</v>
      </c>
    </row>
    <row r="17">
      <c r="A17" s="2" t="s">
        <v>31</v>
      </c>
      <c r="B17" s="10">
        <v>8.09</v>
      </c>
      <c r="C17" s="10">
        <v>12.0</v>
      </c>
      <c r="D17" s="2">
        <v>1.0</v>
      </c>
      <c r="E17" s="2">
        <v>100.0</v>
      </c>
      <c r="F17" s="11">
        <f t="shared" si="3"/>
        <v>100</v>
      </c>
      <c r="G17" s="7">
        <v>3.0</v>
      </c>
      <c r="H17" s="7">
        <v>600.0</v>
      </c>
      <c r="I17" s="11">
        <f>(G17*H17)+G18*H18</f>
        <v>1900</v>
      </c>
      <c r="J17" s="7" t="s">
        <v>32</v>
      </c>
      <c r="K17" s="7">
        <v>1740.0</v>
      </c>
    </row>
    <row r="18">
      <c r="A18" s="6"/>
      <c r="B18" s="6"/>
      <c r="C18" s="6"/>
      <c r="D18" s="6"/>
      <c r="E18" s="6"/>
      <c r="F18" s="6"/>
      <c r="G18" s="7">
        <v>1.0</v>
      </c>
      <c r="H18" s="7">
        <v>100.0</v>
      </c>
      <c r="I18" s="6"/>
      <c r="J18" s="7" t="s">
        <v>33</v>
      </c>
      <c r="K18" s="7">
        <v>2560.0</v>
      </c>
    </row>
    <row r="19">
      <c r="A19" s="7" t="s">
        <v>34</v>
      </c>
      <c r="B19" s="8">
        <v>1.56</v>
      </c>
      <c r="C19" s="8">
        <v>5.08</v>
      </c>
      <c r="D19" s="7">
        <v>1.0</v>
      </c>
      <c r="E19" s="7">
        <v>100.0</v>
      </c>
      <c r="F19" s="9">
        <f t="shared" ref="F19:F20" si="5">D19*E19</f>
        <v>100</v>
      </c>
      <c r="G19" s="7">
        <v>1.0</v>
      </c>
      <c r="H19" s="7">
        <v>100.0</v>
      </c>
      <c r="I19" s="9">
        <f t="shared" ref="I19:I20" si="6">G19*H19</f>
        <v>100</v>
      </c>
      <c r="J19" s="7" t="s">
        <v>28</v>
      </c>
      <c r="K19" s="7" t="s">
        <v>28</v>
      </c>
    </row>
    <row r="20">
      <c r="A20" s="7" t="s">
        <v>35</v>
      </c>
      <c r="B20" s="8">
        <v>9.9</v>
      </c>
      <c r="C20" s="8">
        <v>12.8</v>
      </c>
      <c r="D20" s="7">
        <v>1.0</v>
      </c>
      <c r="E20" s="7">
        <v>100.0</v>
      </c>
      <c r="F20" s="9">
        <f t="shared" si="5"/>
        <v>100</v>
      </c>
      <c r="G20" s="7">
        <v>1.0</v>
      </c>
      <c r="H20" s="7">
        <v>100.0</v>
      </c>
      <c r="I20" s="9">
        <f t="shared" si="6"/>
        <v>100</v>
      </c>
      <c r="J20" s="7" t="s">
        <v>28</v>
      </c>
      <c r="K20" s="7" t="s">
        <v>28</v>
      </c>
    </row>
    <row r="21">
      <c r="A21" s="12" t="s">
        <v>36</v>
      </c>
      <c r="B21" s="13">
        <f>SUM(B10:B20)</f>
        <v>82.37</v>
      </c>
      <c r="C21" s="12" t="s">
        <v>28</v>
      </c>
      <c r="D21" s="12">
        <v>1.0</v>
      </c>
      <c r="E21" s="12">
        <v>100.0</v>
      </c>
      <c r="F21" s="12">
        <v>100.0</v>
      </c>
      <c r="G21" s="12">
        <v>0.0</v>
      </c>
      <c r="H21" s="12">
        <v>0.0</v>
      </c>
      <c r="I21" s="12">
        <v>0.0</v>
      </c>
      <c r="J21" s="12" t="s">
        <v>28</v>
      </c>
      <c r="K21" s="12" t="s">
        <v>28</v>
      </c>
    </row>
  </sheetData>
  <mergeCells count="21">
    <mergeCell ref="C12:C13"/>
    <mergeCell ref="D12:D13"/>
    <mergeCell ref="A17:A18"/>
    <mergeCell ref="B17:B18"/>
    <mergeCell ref="C17:C18"/>
    <mergeCell ref="D17:D18"/>
    <mergeCell ref="E17:E18"/>
    <mergeCell ref="F17:F18"/>
    <mergeCell ref="E12:E13"/>
    <mergeCell ref="F12:F13"/>
    <mergeCell ref="G12:G13"/>
    <mergeCell ref="H12:H13"/>
    <mergeCell ref="I17:I18"/>
    <mergeCell ref="A8:A9"/>
    <mergeCell ref="B8:C8"/>
    <mergeCell ref="D8:F8"/>
    <mergeCell ref="G8:I8"/>
    <mergeCell ref="J8:K8"/>
    <mergeCell ref="A12:A13"/>
    <mergeCell ref="B12:B13"/>
    <mergeCell ref="I12:I1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>
      <c r="A3" s="14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>
      <c r="A4" s="14" t="s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>
      <c r="A5" s="14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>
      <c r="A6" s="14" t="s">
        <v>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>
      <c r="A7" s="16" t="s">
        <v>6</v>
      </c>
      <c r="B7" s="17"/>
      <c r="C7" s="17"/>
      <c r="D7" s="17"/>
      <c r="E7" s="17"/>
      <c r="F7" s="17"/>
      <c r="G7" s="17"/>
      <c r="H7" s="15"/>
      <c r="I7" s="15"/>
      <c r="J7" s="15"/>
      <c r="K7" s="15"/>
      <c r="L7" s="15"/>
      <c r="M7" s="15"/>
      <c r="N7" s="15"/>
      <c r="O7" s="15"/>
    </row>
    <row r="8">
      <c r="A8" s="18" t="s">
        <v>37</v>
      </c>
      <c r="B8" s="19" t="s">
        <v>38</v>
      </c>
      <c r="C8" s="20"/>
      <c r="D8" s="19" t="s">
        <v>39</v>
      </c>
      <c r="E8" s="20"/>
      <c r="F8" s="21" t="s">
        <v>11</v>
      </c>
      <c r="G8" s="22" t="s">
        <v>40</v>
      </c>
      <c r="H8" s="22" t="s">
        <v>41</v>
      </c>
      <c r="I8" s="21" t="s">
        <v>42</v>
      </c>
      <c r="J8" s="21" t="s">
        <v>43</v>
      </c>
      <c r="K8" s="21" t="s">
        <v>44</v>
      </c>
      <c r="L8" s="21" t="s">
        <v>45</v>
      </c>
      <c r="M8" s="21" t="s">
        <v>46</v>
      </c>
      <c r="N8" s="23" t="s">
        <v>47</v>
      </c>
      <c r="O8" s="5"/>
      <c r="P8" s="4"/>
    </row>
    <row r="9">
      <c r="A9" s="6"/>
      <c r="B9" s="24"/>
      <c r="C9" s="25"/>
      <c r="D9" s="24"/>
      <c r="E9" s="25"/>
      <c r="F9" s="6"/>
      <c r="G9" s="6"/>
      <c r="H9" s="6"/>
      <c r="I9" s="6"/>
      <c r="J9" s="6"/>
      <c r="K9" s="6"/>
      <c r="L9" s="6"/>
      <c r="M9" s="6"/>
      <c r="N9" s="26" t="s">
        <v>48</v>
      </c>
      <c r="O9" s="26" t="s">
        <v>49</v>
      </c>
      <c r="P9" s="26" t="s">
        <v>49</v>
      </c>
    </row>
    <row r="10">
      <c r="A10" s="27">
        <v>1.0</v>
      </c>
      <c r="B10" s="28" t="s">
        <v>50</v>
      </c>
      <c r="C10" s="25"/>
      <c r="D10" s="29">
        <v>100.0</v>
      </c>
      <c r="E10" s="29">
        <v>600.0</v>
      </c>
      <c r="F10" s="30" t="s">
        <v>51</v>
      </c>
      <c r="G10" s="30">
        <v>4.0</v>
      </c>
      <c r="H10" s="30">
        <v>1000.0</v>
      </c>
      <c r="I10" s="30">
        <v>127.0</v>
      </c>
      <c r="J10" s="31">
        <f>'Capacidade de corrente'!Q2</f>
        <v>17.5</v>
      </c>
      <c r="K10" s="32">
        <v>1.0</v>
      </c>
      <c r="L10" s="31">
        <f>'Disjuntores e DRs'!D2</f>
        <v>1.5</v>
      </c>
      <c r="M10" s="30">
        <f>'Disjuntores e DRs'!K2</f>
        <v>6</v>
      </c>
      <c r="N10" s="33">
        <v>1000.0</v>
      </c>
      <c r="O10" s="33">
        <v>0.0</v>
      </c>
      <c r="P10" s="34">
        <v>0.0</v>
      </c>
    </row>
    <row r="11">
      <c r="A11" s="27">
        <v>2.0</v>
      </c>
      <c r="B11" s="28" t="s">
        <v>52</v>
      </c>
      <c r="C11" s="25"/>
      <c r="D11" s="30"/>
      <c r="E11" s="30"/>
      <c r="F11" s="30"/>
      <c r="G11" s="30">
        <v>5.0</v>
      </c>
      <c r="H11" s="30">
        <v>500.0</v>
      </c>
      <c r="I11" s="30">
        <v>127.0</v>
      </c>
      <c r="J11" s="31">
        <f>'Capacidade de corrente'!Q3</f>
        <v>9</v>
      </c>
      <c r="K11" s="32">
        <v>1.0</v>
      </c>
      <c r="L11" s="31">
        <f>'Disjuntores e DRs'!D3</f>
        <v>1.5</v>
      </c>
      <c r="M11" s="30">
        <f>'Disjuntores e DRs'!K3</f>
        <v>6</v>
      </c>
      <c r="N11" s="35">
        <v>0.0</v>
      </c>
      <c r="O11" s="35">
        <v>500.0</v>
      </c>
      <c r="P11" s="36">
        <v>0.0</v>
      </c>
    </row>
    <row r="12">
      <c r="A12" s="27">
        <v>3.0</v>
      </c>
      <c r="B12" s="28" t="s">
        <v>53</v>
      </c>
      <c r="C12" s="25"/>
      <c r="D12" s="30">
        <v>1.0</v>
      </c>
      <c r="E12" s="30">
        <v>3.0</v>
      </c>
      <c r="F12" s="30" t="s">
        <v>51</v>
      </c>
      <c r="G12" s="30" t="s">
        <v>51</v>
      </c>
      <c r="H12" s="30">
        <v>1900.0</v>
      </c>
      <c r="I12" s="30">
        <v>127.0</v>
      </c>
      <c r="J12" s="31">
        <f>'Capacidade de corrente'!Q4</f>
        <v>32</v>
      </c>
      <c r="K12" s="32">
        <v>0.8</v>
      </c>
      <c r="L12" s="31">
        <f>'Disjuntores e DRs'!D4</f>
        <v>4</v>
      </c>
      <c r="M12" s="30">
        <f>'Disjuntores e DRs'!K4</f>
        <v>16</v>
      </c>
      <c r="N12" s="35">
        <v>0.0</v>
      </c>
      <c r="O12" s="35">
        <v>0.0</v>
      </c>
      <c r="P12" s="36">
        <v>1900.0</v>
      </c>
    </row>
    <row r="13">
      <c r="A13" s="27">
        <v>4.0</v>
      </c>
      <c r="B13" s="28" t="s">
        <v>54</v>
      </c>
      <c r="C13" s="25"/>
      <c r="D13" s="30">
        <v>1.0</v>
      </c>
      <c r="E13" s="30">
        <v>3.0</v>
      </c>
      <c r="F13" s="30" t="s">
        <v>51</v>
      </c>
      <c r="G13" s="30" t="s">
        <v>51</v>
      </c>
      <c r="H13" s="30">
        <v>1900.0</v>
      </c>
      <c r="I13" s="30">
        <v>127.0</v>
      </c>
      <c r="J13" s="31">
        <f>'Capacidade de corrente'!Q5</f>
        <v>32</v>
      </c>
      <c r="K13" s="32">
        <v>0.8</v>
      </c>
      <c r="L13" s="31">
        <f>'Disjuntores e DRs'!D5</f>
        <v>4</v>
      </c>
      <c r="M13" s="30">
        <f>'Disjuntores e DRs'!K5</f>
        <v>16</v>
      </c>
      <c r="N13" s="35">
        <v>0.0</v>
      </c>
      <c r="O13" s="35">
        <v>1900.0</v>
      </c>
      <c r="P13" s="36">
        <v>0.0</v>
      </c>
    </row>
    <row r="14">
      <c r="A14" s="27">
        <v>5.0</v>
      </c>
      <c r="B14" s="28" t="s">
        <v>55</v>
      </c>
      <c r="C14" s="25"/>
      <c r="D14" s="30">
        <v>8.0</v>
      </c>
      <c r="E14" s="30"/>
      <c r="F14" s="30" t="s">
        <v>51</v>
      </c>
      <c r="G14" s="30" t="s">
        <v>51</v>
      </c>
      <c r="H14" s="30">
        <v>800.0</v>
      </c>
      <c r="I14" s="30">
        <v>127.0</v>
      </c>
      <c r="J14" s="31">
        <f>'Capacidade de corrente'!Q6</f>
        <v>11</v>
      </c>
      <c r="K14" s="32">
        <v>0.8</v>
      </c>
      <c r="L14" s="31">
        <f>'Disjuntores e DRs'!D6</f>
        <v>2.5</v>
      </c>
      <c r="M14" s="30">
        <f>'Disjuntores e DRs'!K6</f>
        <v>6</v>
      </c>
      <c r="N14" s="35">
        <v>800.0</v>
      </c>
      <c r="O14" s="35">
        <v>0.0</v>
      </c>
      <c r="P14" s="36">
        <v>0.0</v>
      </c>
    </row>
    <row r="15">
      <c r="A15" s="27">
        <v>6.0</v>
      </c>
      <c r="B15" s="28" t="s">
        <v>56</v>
      </c>
      <c r="C15" s="25"/>
      <c r="D15" s="30">
        <v>4.0</v>
      </c>
      <c r="E15" s="30">
        <v>2.0</v>
      </c>
      <c r="F15" s="30" t="s">
        <v>51</v>
      </c>
      <c r="G15" s="30" t="s">
        <v>51</v>
      </c>
      <c r="H15" s="30">
        <v>1600.0</v>
      </c>
      <c r="I15" s="30">
        <v>127.0</v>
      </c>
      <c r="J15" s="31">
        <f>'Capacidade de corrente'!Q7</f>
        <v>32</v>
      </c>
      <c r="K15" s="32">
        <v>0.8</v>
      </c>
      <c r="L15" s="31">
        <f>'Disjuntores e DRs'!D7</f>
        <v>4</v>
      </c>
      <c r="M15" s="30">
        <f>'Disjuntores e DRs'!K7</f>
        <v>13</v>
      </c>
      <c r="N15" s="35">
        <v>1600.0</v>
      </c>
      <c r="O15" s="35">
        <v>0.0</v>
      </c>
      <c r="P15" s="36">
        <v>0.0</v>
      </c>
    </row>
    <row r="16">
      <c r="A16" s="27">
        <v>7.0</v>
      </c>
      <c r="B16" s="28" t="s">
        <v>57</v>
      </c>
      <c r="C16" s="25"/>
      <c r="D16" s="31"/>
      <c r="E16" s="30"/>
      <c r="F16" s="30">
        <v>1.0</v>
      </c>
      <c r="G16" s="30" t="s">
        <v>51</v>
      </c>
      <c r="H16" s="30">
        <v>5400.0</v>
      </c>
      <c r="I16" s="30">
        <v>127.0</v>
      </c>
      <c r="J16" s="31">
        <f>'Capacidade de corrente'!Q8</f>
        <v>101</v>
      </c>
      <c r="K16" s="32">
        <v>1.0</v>
      </c>
      <c r="L16" s="31">
        <f>'Disjuntores e DRs'!D8</f>
        <v>4</v>
      </c>
      <c r="M16" s="30">
        <f>'Disjuntores e DRs'!K8</f>
        <v>40</v>
      </c>
      <c r="N16" s="35">
        <v>0.0</v>
      </c>
      <c r="O16" s="35">
        <v>5400.0</v>
      </c>
      <c r="P16" s="36">
        <v>0.0</v>
      </c>
    </row>
    <row r="17">
      <c r="A17" s="27">
        <v>8.0</v>
      </c>
      <c r="B17" s="37" t="s">
        <v>58</v>
      </c>
      <c r="C17" s="25"/>
      <c r="D17" s="31"/>
      <c r="E17" s="30"/>
      <c r="F17" s="30">
        <v>1.0</v>
      </c>
      <c r="G17" s="30"/>
      <c r="H17" s="30">
        <v>5400.0</v>
      </c>
      <c r="I17" s="30">
        <v>127.0</v>
      </c>
      <c r="J17" s="31">
        <f>'Capacidade de corrente'!Q9</f>
        <v>101</v>
      </c>
      <c r="K17" s="32">
        <v>1.0</v>
      </c>
      <c r="L17" s="31">
        <f>'Disjuntores e DRs'!D9</f>
        <v>2.5</v>
      </c>
      <c r="M17" s="30">
        <f>'Disjuntores e DRs'!K9</f>
        <v>40</v>
      </c>
      <c r="N17" s="35">
        <v>0.0</v>
      </c>
      <c r="O17" s="35">
        <v>0.0</v>
      </c>
      <c r="P17" s="36">
        <v>5400.0</v>
      </c>
    </row>
    <row r="18">
      <c r="A18" s="27">
        <v>9.0</v>
      </c>
      <c r="B18" s="38" t="s">
        <v>59</v>
      </c>
      <c r="C18" s="25"/>
      <c r="D18" s="31"/>
      <c r="E18" s="30"/>
      <c r="F18" s="30">
        <v>1.0</v>
      </c>
      <c r="G18" s="30"/>
      <c r="H18" s="30">
        <v>6000.0</v>
      </c>
      <c r="I18" s="30">
        <v>220.0</v>
      </c>
      <c r="J18" s="31">
        <f>'Capacidade de corrente'!Q10</f>
        <v>57</v>
      </c>
      <c r="K18" s="32">
        <v>0.8</v>
      </c>
      <c r="L18" s="31">
        <f>'Disjuntores e DRs'!D10</f>
        <v>2.5</v>
      </c>
      <c r="M18" s="30">
        <f>'Disjuntores e DRs'!K10</f>
        <v>32</v>
      </c>
      <c r="N18" s="35">
        <v>6000.0</v>
      </c>
      <c r="O18" s="35">
        <v>0.0</v>
      </c>
      <c r="P18" s="36">
        <v>0.0</v>
      </c>
    </row>
    <row r="19">
      <c r="A19" s="27">
        <v>10.0</v>
      </c>
      <c r="B19" s="28" t="s">
        <v>60</v>
      </c>
      <c r="C19" s="25"/>
      <c r="D19" s="31"/>
      <c r="E19" s="30"/>
      <c r="F19" s="30">
        <v>1.0</v>
      </c>
      <c r="G19" s="30" t="s">
        <v>51</v>
      </c>
      <c r="H19" s="30">
        <v>2750.0</v>
      </c>
      <c r="I19" s="30">
        <v>220.0</v>
      </c>
      <c r="J19" s="31">
        <f>'Capacidade de corrente'!Q11</f>
        <v>32</v>
      </c>
      <c r="K19" s="32">
        <v>0.8</v>
      </c>
      <c r="L19" s="31">
        <f>'Disjuntores e DRs'!D11</f>
        <v>2.5</v>
      </c>
      <c r="M19" s="30">
        <f>'Disjuntores e DRs'!K11</f>
        <v>16</v>
      </c>
      <c r="N19" s="35">
        <v>0.0</v>
      </c>
      <c r="O19" s="35">
        <v>0.0</v>
      </c>
      <c r="P19" s="36">
        <v>2750.0</v>
      </c>
    </row>
    <row r="20">
      <c r="A20" s="27">
        <v>11.0</v>
      </c>
      <c r="B20" s="38" t="s">
        <v>61</v>
      </c>
      <c r="C20" s="25"/>
      <c r="D20" s="31"/>
      <c r="E20" s="31"/>
      <c r="F20" s="30">
        <v>1.0</v>
      </c>
      <c r="G20" s="30"/>
      <c r="H20" s="30">
        <v>2560.0</v>
      </c>
      <c r="I20" s="30">
        <v>220.0</v>
      </c>
      <c r="J20" s="31">
        <f>'Capacidade de corrente'!Q12</f>
        <v>24</v>
      </c>
      <c r="K20" s="32">
        <v>1.0</v>
      </c>
      <c r="L20" s="31">
        <f>'Disjuntores e DRs'!D12</f>
        <v>2.5</v>
      </c>
      <c r="M20" s="30">
        <f>'Disjuntores e DRs'!K12</f>
        <v>10</v>
      </c>
      <c r="N20" s="35">
        <v>0.0</v>
      </c>
      <c r="O20" s="35">
        <v>2560.0</v>
      </c>
      <c r="P20" s="36">
        <v>0.0</v>
      </c>
    </row>
    <row r="21">
      <c r="A21" s="27">
        <v>12.0</v>
      </c>
      <c r="B21" s="28" t="s">
        <v>62</v>
      </c>
      <c r="C21" s="25"/>
      <c r="D21" s="31"/>
      <c r="E21" s="31"/>
      <c r="F21" s="30">
        <v>1.0</v>
      </c>
      <c r="G21" s="30" t="s">
        <v>51</v>
      </c>
      <c r="H21" s="30">
        <v>1740.0</v>
      </c>
      <c r="I21" s="30">
        <v>220.0</v>
      </c>
      <c r="J21" s="31">
        <f>'Capacidade de corrente'!Q13</f>
        <v>17.5</v>
      </c>
      <c r="K21" s="32">
        <v>0.92</v>
      </c>
      <c r="L21" s="31">
        <f>'Disjuntores e DRs'!D13</f>
        <v>2.5</v>
      </c>
      <c r="M21" s="30">
        <f>'Disjuntores e DRs'!K13</f>
        <v>6</v>
      </c>
      <c r="N21" s="35">
        <v>1740.0</v>
      </c>
      <c r="O21" s="35">
        <v>0.0</v>
      </c>
      <c r="P21" s="36">
        <v>0.0</v>
      </c>
    </row>
    <row r="22">
      <c r="A22" s="27">
        <v>13.0</v>
      </c>
      <c r="B22" s="28" t="s">
        <v>63</v>
      </c>
      <c r="C22" s="25"/>
      <c r="D22" s="31"/>
      <c r="E22" s="31"/>
      <c r="F22" s="30">
        <v>1.0</v>
      </c>
      <c r="G22" s="30" t="s">
        <v>51</v>
      </c>
      <c r="H22" s="30">
        <v>1900.0</v>
      </c>
      <c r="I22" s="30">
        <v>127.0</v>
      </c>
      <c r="J22" s="31">
        <f>'Capacidade de corrente'!Q14</f>
        <v>32</v>
      </c>
      <c r="K22" s="32">
        <v>0.8</v>
      </c>
      <c r="L22" s="31">
        <f>'Disjuntores e DRs'!D14</f>
        <v>2.5</v>
      </c>
      <c r="M22" s="30">
        <f>'Disjuntores e DRs'!K14</f>
        <v>16</v>
      </c>
      <c r="N22" s="35">
        <v>0.0</v>
      </c>
      <c r="O22" s="35">
        <v>0.0</v>
      </c>
      <c r="P22" s="36">
        <v>1900.0</v>
      </c>
    </row>
    <row r="23">
      <c r="A23" s="27">
        <v>14.0</v>
      </c>
      <c r="B23" s="28" t="s">
        <v>64</v>
      </c>
      <c r="C23" s="25"/>
      <c r="D23" s="31"/>
      <c r="E23" s="30"/>
      <c r="F23" s="30">
        <v>1.0</v>
      </c>
      <c r="G23" s="30"/>
      <c r="H23" s="30">
        <v>1900.0</v>
      </c>
      <c r="I23" s="30">
        <v>127.0</v>
      </c>
      <c r="J23" s="31">
        <f>'Capacidade de corrente'!Q15</f>
        <v>32</v>
      </c>
      <c r="K23" s="32">
        <v>0.8</v>
      </c>
      <c r="L23" s="31">
        <f>'Disjuntores e DRs'!D15</f>
        <v>2.5</v>
      </c>
      <c r="M23" s="30">
        <f>'Disjuntores e DRs'!K15</f>
        <v>16</v>
      </c>
      <c r="N23" s="35">
        <v>0.0</v>
      </c>
      <c r="O23" s="35">
        <v>1900.0</v>
      </c>
      <c r="P23" s="36">
        <v>0.0</v>
      </c>
    </row>
    <row r="24">
      <c r="A24" s="27">
        <v>15.0</v>
      </c>
      <c r="B24" s="28" t="s">
        <v>65</v>
      </c>
      <c r="C24" s="25"/>
      <c r="D24" s="31"/>
      <c r="E24" s="30">
        <v>1.0</v>
      </c>
      <c r="F24" s="30" t="s">
        <v>51</v>
      </c>
      <c r="G24" s="30" t="s">
        <v>51</v>
      </c>
      <c r="H24" s="30">
        <v>600.0</v>
      </c>
      <c r="I24" s="30">
        <v>127.0</v>
      </c>
      <c r="J24" s="31">
        <f>'Capacidade de corrente'!Q16</f>
        <v>11</v>
      </c>
      <c r="K24" s="32">
        <v>0.8</v>
      </c>
      <c r="L24" s="31">
        <f>'Disjuntores e DRs'!D16</f>
        <v>2.5</v>
      </c>
      <c r="M24" s="30">
        <f>'Disjuntores e DRs'!K16</f>
        <v>6</v>
      </c>
      <c r="N24" s="35">
        <v>600.0</v>
      </c>
      <c r="O24" s="35">
        <v>0.0</v>
      </c>
      <c r="P24" s="36">
        <v>0.0</v>
      </c>
    </row>
    <row r="25">
      <c r="A25" s="27">
        <v>16.0</v>
      </c>
      <c r="B25" s="28" t="s">
        <v>65</v>
      </c>
      <c r="C25" s="25"/>
      <c r="D25" s="31"/>
      <c r="E25" s="30">
        <v>1.0</v>
      </c>
      <c r="F25" s="30" t="s">
        <v>51</v>
      </c>
      <c r="G25" s="30" t="s">
        <v>51</v>
      </c>
      <c r="H25" s="30">
        <v>600.0</v>
      </c>
      <c r="I25" s="30">
        <v>127.0</v>
      </c>
      <c r="J25" s="31">
        <f>'Capacidade de corrente'!Q17</f>
        <v>11</v>
      </c>
      <c r="K25" s="32">
        <v>0.8</v>
      </c>
      <c r="L25" s="31">
        <f>'Disjuntores e DRs'!D17</f>
        <v>2.5</v>
      </c>
      <c r="M25" s="30">
        <f>'Disjuntores e DRs'!K17</f>
        <v>6</v>
      </c>
      <c r="N25" s="35">
        <v>600.0</v>
      </c>
      <c r="O25" s="35">
        <v>0.0</v>
      </c>
      <c r="P25" s="36">
        <v>0.0</v>
      </c>
    </row>
    <row r="26">
      <c r="A26" s="27">
        <v>17.0</v>
      </c>
      <c r="B26" s="39" t="s">
        <v>65</v>
      </c>
      <c r="C26" s="25"/>
      <c r="D26" s="31"/>
      <c r="E26" s="30">
        <v>1.0</v>
      </c>
      <c r="F26" s="31"/>
      <c r="G26" s="31"/>
      <c r="H26" s="30">
        <v>600.0</v>
      </c>
      <c r="I26" s="30">
        <v>127.0</v>
      </c>
      <c r="J26" s="31">
        <f>'Capacidade de corrente'!Q18</f>
        <v>11</v>
      </c>
      <c r="K26" s="32">
        <v>0.8</v>
      </c>
      <c r="L26" s="31">
        <f>'Disjuntores e DRs'!D18</f>
        <v>2.5</v>
      </c>
      <c r="M26" s="30">
        <f>'Disjuntores e DRs'!K18</f>
        <v>6</v>
      </c>
      <c r="N26" s="35">
        <v>0.0</v>
      </c>
      <c r="O26" s="35">
        <v>0.0</v>
      </c>
      <c r="P26" s="36">
        <v>600.0</v>
      </c>
    </row>
    <row r="27">
      <c r="A27" s="27">
        <v>18.0</v>
      </c>
      <c r="B27" s="39" t="s">
        <v>65</v>
      </c>
      <c r="C27" s="25"/>
      <c r="D27" s="31"/>
      <c r="E27" s="30">
        <v>1.0</v>
      </c>
      <c r="F27" s="31"/>
      <c r="G27" s="31"/>
      <c r="H27" s="30">
        <v>600.0</v>
      </c>
      <c r="I27" s="30">
        <v>127.0</v>
      </c>
      <c r="J27" s="31">
        <f>'Capacidade de corrente'!Q19</f>
        <v>11</v>
      </c>
      <c r="K27" s="32">
        <v>0.8</v>
      </c>
      <c r="L27" s="31">
        <f>'Disjuntores e DRs'!D19</f>
        <v>2.5</v>
      </c>
      <c r="M27" s="30">
        <f>'Disjuntores e DRs'!K19</f>
        <v>6</v>
      </c>
      <c r="N27" s="35">
        <v>0.0</v>
      </c>
      <c r="O27" s="35">
        <v>600.0</v>
      </c>
      <c r="P27" s="36">
        <v>0.0</v>
      </c>
    </row>
    <row r="28">
      <c r="A28" s="40">
        <v>19.0</v>
      </c>
      <c r="B28" s="41" t="s">
        <v>66</v>
      </c>
      <c r="C28" s="25"/>
      <c r="D28" s="42" t="s">
        <v>28</v>
      </c>
      <c r="E28" s="42" t="s">
        <v>28</v>
      </c>
      <c r="F28" s="42" t="s">
        <v>28</v>
      </c>
      <c r="G28" s="42" t="s">
        <v>28</v>
      </c>
      <c r="H28" s="29">
        <f>SUM(H10:H27)</f>
        <v>37750</v>
      </c>
      <c r="I28" s="42">
        <v>380.0</v>
      </c>
      <c r="J28" s="31">
        <f>'Capacidade de corrente'!Q20</f>
        <v>103</v>
      </c>
      <c r="K28" s="32">
        <v>0.8</v>
      </c>
      <c r="L28" s="43" t="str">
        <f>'Disjuntores e DRs'!D20</f>
        <v>FASE:35 PE E NEUTRO 25</v>
      </c>
      <c r="M28" s="30">
        <f>'Disjuntores e DRs'!K20</f>
        <v>100</v>
      </c>
      <c r="N28" s="44"/>
      <c r="O28" s="44"/>
      <c r="P28" s="45"/>
    </row>
    <row r="29">
      <c r="A29" s="46"/>
      <c r="B29" s="47"/>
      <c r="C29" s="4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9">
        <f t="shared" ref="N29:P29" si="1">SUM(N10:N28)</f>
        <v>12340</v>
      </c>
      <c r="O29" s="49">
        <f t="shared" si="1"/>
        <v>12860</v>
      </c>
      <c r="P29" s="49">
        <f t="shared" si="1"/>
        <v>12550</v>
      </c>
    </row>
    <row r="30">
      <c r="A30" s="50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>
      <c r="A31" s="50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>
      <c r="A32" s="50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>
      <c r="A33" s="50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>
      <c r="A34" s="50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>
      <c r="A35" s="51"/>
    </row>
  </sheetData>
  <mergeCells count="37">
    <mergeCell ref="J8:J9"/>
    <mergeCell ref="K8:K9"/>
    <mergeCell ref="L8:L9"/>
    <mergeCell ref="M8:M9"/>
    <mergeCell ref="N8:P8"/>
    <mergeCell ref="A8:A9"/>
    <mergeCell ref="B8:C9"/>
    <mergeCell ref="D8:E9"/>
    <mergeCell ref="F8:F9"/>
    <mergeCell ref="G8:G9"/>
    <mergeCell ref="H8:H9"/>
    <mergeCell ref="I8:I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1:C31"/>
    <mergeCell ref="B32:C32"/>
    <mergeCell ref="B33:C33"/>
    <mergeCell ref="B34:C34"/>
    <mergeCell ref="B24:C24"/>
    <mergeCell ref="B25:C25"/>
    <mergeCell ref="B26:C26"/>
    <mergeCell ref="B27:C27"/>
    <mergeCell ref="B28:C28"/>
    <mergeCell ref="B29:C29"/>
    <mergeCell ref="B30:C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37</v>
      </c>
      <c r="B1" s="53" t="s">
        <v>38</v>
      </c>
      <c r="C1" s="25"/>
      <c r="D1" s="53" t="s">
        <v>39</v>
      </c>
      <c r="E1" s="25"/>
      <c r="F1" s="54" t="s">
        <v>11</v>
      </c>
      <c r="G1" s="54" t="s">
        <v>40</v>
      </c>
      <c r="H1" s="54" t="s">
        <v>41</v>
      </c>
      <c r="I1" s="54" t="s">
        <v>42</v>
      </c>
      <c r="J1" s="55" t="s">
        <v>67</v>
      </c>
      <c r="K1" s="25"/>
      <c r="L1" s="56" t="s">
        <v>68</v>
      </c>
      <c r="M1" s="56" t="s">
        <v>69</v>
      </c>
      <c r="N1" s="56" t="s">
        <v>70</v>
      </c>
      <c r="O1" s="57"/>
      <c r="P1" s="4"/>
      <c r="Q1" s="58" t="s">
        <v>71</v>
      </c>
      <c r="R1" s="58" t="s">
        <v>72</v>
      </c>
      <c r="S1" s="59" t="s">
        <v>73</v>
      </c>
    </row>
    <row r="2">
      <c r="A2" s="27">
        <v>1.0</v>
      </c>
      <c r="B2" s="28" t="s">
        <v>50</v>
      </c>
      <c r="C2" s="25"/>
      <c r="D2" s="29">
        <v>100.0</v>
      </c>
      <c r="E2" s="29">
        <v>600.0</v>
      </c>
      <c r="F2" s="30" t="s">
        <v>51</v>
      </c>
      <c r="G2" s="30">
        <v>4.0</v>
      </c>
      <c r="H2" s="30">
        <v>1000.0</v>
      </c>
      <c r="I2" s="30">
        <v>127.0</v>
      </c>
      <c r="J2" s="60">
        <f t="shared" ref="J2:J20" si="1">H2/I2</f>
        <v>7.874015748</v>
      </c>
      <c r="K2" s="4"/>
      <c r="L2" s="61">
        <v>0.5</v>
      </c>
      <c r="M2" s="12">
        <v>1.0</v>
      </c>
      <c r="N2" s="12">
        <v>1.0</v>
      </c>
      <c r="O2" s="62">
        <f t="shared" ref="O2:O20" si="2">J2/(L2*M2*N2)</f>
        <v>15.7480315</v>
      </c>
      <c r="P2" s="4"/>
      <c r="Q2" s="61">
        <v>17.5</v>
      </c>
      <c r="R2" s="63">
        <f t="shared" ref="R2:R26" si="3">Q2*(L2*M2*N2)</f>
        <v>8.75</v>
      </c>
      <c r="S2" s="61">
        <v>1.5</v>
      </c>
    </row>
    <row r="3">
      <c r="A3" s="27">
        <v>2.0</v>
      </c>
      <c r="B3" s="28" t="s">
        <v>52</v>
      </c>
      <c r="C3" s="25"/>
      <c r="D3" s="30"/>
      <c r="E3" s="30"/>
      <c r="F3" s="30"/>
      <c r="G3" s="30">
        <v>5.0</v>
      </c>
      <c r="H3" s="30">
        <v>500.0</v>
      </c>
      <c r="I3" s="30">
        <v>127.0</v>
      </c>
      <c r="J3" s="60">
        <f t="shared" si="1"/>
        <v>3.937007874</v>
      </c>
      <c r="K3" s="4"/>
      <c r="L3" s="61">
        <v>0.5</v>
      </c>
      <c r="M3" s="12">
        <v>1.0</v>
      </c>
      <c r="N3" s="12">
        <v>1.0</v>
      </c>
      <c r="O3" s="62">
        <f t="shared" si="2"/>
        <v>7.874015748</v>
      </c>
      <c r="P3" s="4"/>
      <c r="Q3" s="61">
        <v>9.0</v>
      </c>
      <c r="R3" s="63">
        <f t="shared" si="3"/>
        <v>4.5</v>
      </c>
      <c r="S3" s="61">
        <v>0.5</v>
      </c>
    </row>
    <row r="4">
      <c r="A4" s="27">
        <v>3.0</v>
      </c>
      <c r="B4" s="28" t="s">
        <v>53</v>
      </c>
      <c r="C4" s="25"/>
      <c r="D4" s="30">
        <v>1.0</v>
      </c>
      <c r="E4" s="30">
        <v>3.0</v>
      </c>
      <c r="F4" s="30" t="s">
        <v>51</v>
      </c>
      <c r="G4" s="30" t="s">
        <v>51</v>
      </c>
      <c r="H4" s="30">
        <v>1900.0</v>
      </c>
      <c r="I4" s="30">
        <v>127.0</v>
      </c>
      <c r="J4" s="60">
        <f t="shared" si="1"/>
        <v>14.96062992</v>
      </c>
      <c r="K4" s="4"/>
      <c r="L4" s="61">
        <v>0.5</v>
      </c>
      <c r="M4" s="12">
        <v>1.0</v>
      </c>
      <c r="N4" s="12">
        <v>1.0</v>
      </c>
      <c r="O4" s="62">
        <f t="shared" si="2"/>
        <v>29.92125984</v>
      </c>
      <c r="P4" s="4"/>
      <c r="Q4" s="61">
        <v>32.0</v>
      </c>
      <c r="R4" s="63">
        <f t="shared" si="3"/>
        <v>16</v>
      </c>
      <c r="S4" s="61">
        <v>4.0</v>
      </c>
    </row>
    <row r="5">
      <c r="A5" s="27">
        <v>4.0</v>
      </c>
      <c r="B5" s="28" t="s">
        <v>54</v>
      </c>
      <c r="C5" s="25"/>
      <c r="D5" s="30">
        <v>1.0</v>
      </c>
      <c r="E5" s="30">
        <v>3.0</v>
      </c>
      <c r="F5" s="30" t="s">
        <v>51</v>
      </c>
      <c r="G5" s="30" t="s">
        <v>51</v>
      </c>
      <c r="H5" s="30">
        <v>1900.0</v>
      </c>
      <c r="I5" s="30">
        <v>127.0</v>
      </c>
      <c r="J5" s="60">
        <f t="shared" si="1"/>
        <v>14.96062992</v>
      </c>
      <c r="K5" s="4"/>
      <c r="L5" s="61">
        <v>0.5</v>
      </c>
      <c r="M5" s="12">
        <v>1.0</v>
      </c>
      <c r="N5" s="12">
        <v>1.0</v>
      </c>
      <c r="O5" s="62">
        <f t="shared" si="2"/>
        <v>29.92125984</v>
      </c>
      <c r="P5" s="4"/>
      <c r="Q5" s="61">
        <v>32.0</v>
      </c>
      <c r="R5" s="63">
        <f t="shared" si="3"/>
        <v>16</v>
      </c>
      <c r="S5" s="61">
        <v>4.0</v>
      </c>
    </row>
    <row r="6">
      <c r="A6" s="27">
        <v>5.0</v>
      </c>
      <c r="B6" s="28" t="s">
        <v>55</v>
      </c>
      <c r="C6" s="25"/>
      <c r="D6" s="30">
        <v>8.0</v>
      </c>
      <c r="E6" s="30"/>
      <c r="F6" s="30" t="s">
        <v>51</v>
      </c>
      <c r="G6" s="30" t="s">
        <v>51</v>
      </c>
      <c r="H6" s="30">
        <v>800.0</v>
      </c>
      <c r="I6" s="30">
        <v>127.0</v>
      </c>
      <c r="J6" s="60">
        <f t="shared" si="1"/>
        <v>6.299212598</v>
      </c>
      <c r="K6" s="4"/>
      <c r="L6" s="61">
        <v>0.6</v>
      </c>
      <c r="M6" s="12">
        <v>1.0</v>
      </c>
      <c r="N6" s="12">
        <v>1.0</v>
      </c>
      <c r="O6" s="62">
        <f t="shared" si="2"/>
        <v>10.49868766</v>
      </c>
      <c r="P6" s="4"/>
      <c r="Q6" s="61">
        <v>11.0</v>
      </c>
      <c r="R6" s="63">
        <f t="shared" si="3"/>
        <v>6.6</v>
      </c>
      <c r="S6" s="61">
        <v>0.75</v>
      </c>
    </row>
    <row r="7">
      <c r="A7" s="27">
        <v>6.0</v>
      </c>
      <c r="B7" s="28" t="s">
        <v>56</v>
      </c>
      <c r="C7" s="25"/>
      <c r="D7" s="30">
        <v>4.0</v>
      </c>
      <c r="E7" s="30">
        <v>2.0</v>
      </c>
      <c r="F7" s="30" t="s">
        <v>51</v>
      </c>
      <c r="G7" s="30" t="s">
        <v>51</v>
      </c>
      <c r="H7" s="30">
        <v>1600.0</v>
      </c>
      <c r="I7" s="30">
        <v>127.0</v>
      </c>
      <c r="J7" s="60">
        <f t="shared" si="1"/>
        <v>12.5984252</v>
      </c>
      <c r="K7" s="4"/>
      <c r="L7" s="61">
        <v>0.5</v>
      </c>
      <c r="M7" s="12">
        <v>1.0</v>
      </c>
      <c r="N7" s="12">
        <v>1.0</v>
      </c>
      <c r="O7" s="62">
        <f t="shared" si="2"/>
        <v>25.19685039</v>
      </c>
      <c r="P7" s="4"/>
      <c r="Q7" s="61">
        <v>32.0</v>
      </c>
      <c r="R7" s="63">
        <f t="shared" si="3"/>
        <v>16</v>
      </c>
      <c r="S7" s="61">
        <v>4.0</v>
      </c>
    </row>
    <row r="8">
      <c r="A8" s="27">
        <v>7.0</v>
      </c>
      <c r="B8" s="28" t="s">
        <v>57</v>
      </c>
      <c r="C8" s="25"/>
      <c r="D8" s="31"/>
      <c r="E8" s="30"/>
      <c r="F8" s="30">
        <v>1.0</v>
      </c>
      <c r="G8" s="30" t="s">
        <v>51</v>
      </c>
      <c r="H8" s="30">
        <v>5400.0</v>
      </c>
      <c r="I8" s="30">
        <v>127.0</v>
      </c>
      <c r="J8" s="60">
        <f t="shared" si="1"/>
        <v>42.51968504</v>
      </c>
      <c r="K8" s="4"/>
      <c r="L8" s="61">
        <v>0.5</v>
      </c>
      <c r="M8" s="12">
        <v>1.0</v>
      </c>
      <c r="N8" s="12">
        <v>1.0</v>
      </c>
      <c r="O8" s="62">
        <f t="shared" si="2"/>
        <v>85.03937008</v>
      </c>
      <c r="P8" s="4"/>
      <c r="Q8" s="61">
        <v>101.0</v>
      </c>
      <c r="R8" s="63">
        <f t="shared" si="3"/>
        <v>50.5</v>
      </c>
      <c r="S8" s="61">
        <v>25.0</v>
      </c>
    </row>
    <row r="9">
      <c r="A9" s="27">
        <v>8.0</v>
      </c>
      <c r="B9" s="37" t="s">
        <v>58</v>
      </c>
      <c r="C9" s="25"/>
      <c r="D9" s="31"/>
      <c r="E9" s="30"/>
      <c r="F9" s="30">
        <v>1.0</v>
      </c>
      <c r="G9" s="30"/>
      <c r="H9" s="30">
        <v>5400.0</v>
      </c>
      <c r="I9" s="30">
        <v>127.0</v>
      </c>
      <c r="J9" s="60">
        <f t="shared" si="1"/>
        <v>42.51968504</v>
      </c>
      <c r="K9" s="4"/>
      <c r="L9" s="61">
        <v>0.5</v>
      </c>
      <c r="M9" s="12">
        <v>1.0</v>
      </c>
      <c r="N9" s="12">
        <v>1.0</v>
      </c>
      <c r="O9" s="62">
        <f t="shared" si="2"/>
        <v>85.03937008</v>
      </c>
      <c r="P9" s="4"/>
      <c r="Q9" s="61">
        <v>101.0</v>
      </c>
      <c r="R9" s="63">
        <f t="shared" si="3"/>
        <v>50.5</v>
      </c>
      <c r="S9" s="61">
        <v>25.0</v>
      </c>
    </row>
    <row r="10">
      <c r="A10" s="27">
        <v>9.0</v>
      </c>
      <c r="B10" s="38" t="s">
        <v>59</v>
      </c>
      <c r="C10" s="25"/>
      <c r="D10" s="31"/>
      <c r="E10" s="30"/>
      <c r="F10" s="30">
        <v>1.0</v>
      </c>
      <c r="G10" s="30"/>
      <c r="H10" s="30">
        <v>6000.0</v>
      </c>
      <c r="I10" s="30">
        <v>220.0</v>
      </c>
      <c r="J10" s="60">
        <f t="shared" si="1"/>
        <v>27.27272727</v>
      </c>
      <c r="K10" s="4"/>
      <c r="L10" s="61">
        <v>0.6</v>
      </c>
      <c r="M10" s="12">
        <v>1.0</v>
      </c>
      <c r="N10" s="12">
        <v>1.0</v>
      </c>
      <c r="O10" s="62">
        <f t="shared" si="2"/>
        <v>45.45454545</v>
      </c>
      <c r="P10" s="4"/>
      <c r="Q10" s="61">
        <v>57.0</v>
      </c>
      <c r="R10" s="63">
        <f t="shared" si="3"/>
        <v>34.2</v>
      </c>
      <c r="S10" s="61">
        <v>10.0</v>
      </c>
    </row>
    <row r="11">
      <c r="A11" s="27">
        <v>10.0</v>
      </c>
      <c r="B11" s="28" t="s">
        <v>60</v>
      </c>
      <c r="C11" s="25"/>
      <c r="D11" s="31"/>
      <c r="E11" s="30"/>
      <c r="F11" s="30">
        <v>1.0</v>
      </c>
      <c r="G11" s="30" t="s">
        <v>51</v>
      </c>
      <c r="H11" s="30">
        <v>2750.0</v>
      </c>
      <c r="I11" s="30">
        <v>220.0</v>
      </c>
      <c r="J11" s="60">
        <f t="shared" si="1"/>
        <v>12.5</v>
      </c>
      <c r="K11" s="4"/>
      <c r="L11" s="61">
        <v>0.54</v>
      </c>
      <c r="M11" s="12">
        <v>1.0</v>
      </c>
      <c r="N11" s="12">
        <v>1.0</v>
      </c>
      <c r="O11" s="62">
        <f t="shared" si="2"/>
        <v>23.14814815</v>
      </c>
      <c r="P11" s="4"/>
      <c r="Q11" s="61">
        <v>32.0</v>
      </c>
      <c r="R11" s="63">
        <f t="shared" si="3"/>
        <v>17.28</v>
      </c>
      <c r="S11" s="61">
        <v>4.0</v>
      </c>
    </row>
    <row r="12">
      <c r="A12" s="27">
        <v>11.0</v>
      </c>
      <c r="B12" s="38" t="s">
        <v>61</v>
      </c>
      <c r="C12" s="25"/>
      <c r="D12" s="31"/>
      <c r="E12" s="31"/>
      <c r="F12" s="30">
        <v>1.0</v>
      </c>
      <c r="G12" s="30"/>
      <c r="H12" s="30">
        <v>2560.0</v>
      </c>
      <c r="I12" s="30">
        <v>220.0</v>
      </c>
      <c r="J12" s="60">
        <f t="shared" si="1"/>
        <v>11.63636364</v>
      </c>
      <c r="K12" s="4"/>
      <c r="L12" s="61">
        <v>0.54</v>
      </c>
      <c r="M12" s="12">
        <v>1.0</v>
      </c>
      <c r="N12" s="12">
        <v>1.0</v>
      </c>
      <c r="O12" s="62">
        <f t="shared" si="2"/>
        <v>21.54882155</v>
      </c>
      <c r="P12" s="4"/>
      <c r="Q12" s="61">
        <v>24.0</v>
      </c>
      <c r="R12" s="63">
        <f t="shared" si="3"/>
        <v>12.96</v>
      </c>
      <c r="S12" s="63"/>
    </row>
    <row r="13">
      <c r="A13" s="27">
        <v>12.0</v>
      </c>
      <c r="B13" s="28" t="s">
        <v>62</v>
      </c>
      <c r="C13" s="25"/>
      <c r="D13" s="31"/>
      <c r="E13" s="31"/>
      <c r="F13" s="30">
        <v>1.0</v>
      </c>
      <c r="G13" s="30" t="s">
        <v>51</v>
      </c>
      <c r="H13" s="30">
        <v>1740.0</v>
      </c>
      <c r="I13" s="30">
        <v>220.0</v>
      </c>
      <c r="J13" s="60">
        <f t="shared" si="1"/>
        <v>7.909090909</v>
      </c>
      <c r="K13" s="4"/>
      <c r="L13" s="61">
        <v>0.54</v>
      </c>
      <c r="M13" s="12">
        <v>1.0</v>
      </c>
      <c r="N13" s="12">
        <v>1.0</v>
      </c>
      <c r="O13" s="62">
        <f t="shared" si="2"/>
        <v>14.64646465</v>
      </c>
      <c r="P13" s="4"/>
      <c r="Q13" s="61">
        <v>17.5</v>
      </c>
      <c r="R13" s="63">
        <f t="shared" si="3"/>
        <v>9.45</v>
      </c>
      <c r="S13" s="61">
        <v>1.5</v>
      </c>
    </row>
    <row r="14">
      <c r="A14" s="27">
        <v>13.0</v>
      </c>
      <c r="B14" s="28" t="s">
        <v>63</v>
      </c>
      <c r="C14" s="25"/>
      <c r="D14" s="31"/>
      <c r="E14" s="31"/>
      <c r="F14" s="30">
        <v>1.0</v>
      </c>
      <c r="G14" s="30" t="s">
        <v>51</v>
      </c>
      <c r="H14" s="30">
        <v>1900.0</v>
      </c>
      <c r="I14" s="30">
        <v>127.0</v>
      </c>
      <c r="J14" s="60">
        <f t="shared" si="1"/>
        <v>14.96062992</v>
      </c>
      <c r="K14" s="4"/>
      <c r="L14" s="61">
        <v>0.6</v>
      </c>
      <c r="M14" s="12">
        <v>1.0</v>
      </c>
      <c r="N14" s="12">
        <v>1.0</v>
      </c>
      <c r="O14" s="62">
        <f t="shared" si="2"/>
        <v>24.9343832</v>
      </c>
      <c r="P14" s="4"/>
      <c r="Q14" s="61">
        <v>32.0</v>
      </c>
      <c r="R14" s="63">
        <f t="shared" si="3"/>
        <v>19.2</v>
      </c>
      <c r="S14" s="61">
        <v>4.0</v>
      </c>
    </row>
    <row r="15">
      <c r="A15" s="27">
        <v>14.0</v>
      </c>
      <c r="B15" s="28" t="s">
        <v>64</v>
      </c>
      <c r="C15" s="25"/>
      <c r="D15" s="31"/>
      <c r="E15" s="30"/>
      <c r="F15" s="30">
        <v>1.0</v>
      </c>
      <c r="G15" s="30"/>
      <c r="H15" s="30">
        <v>1900.0</v>
      </c>
      <c r="I15" s="30">
        <v>127.0</v>
      </c>
      <c r="J15" s="60">
        <f t="shared" si="1"/>
        <v>14.96062992</v>
      </c>
      <c r="K15" s="4"/>
      <c r="L15" s="61">
        <v>0.54</v>
      </c>
      <c r="M15" s="12">
        <v>1.0</v>
      </c>
      <c r="N15" s="12">
        <v>1.0</v>
      </c>
      <c r="O15" s="62">
        <f t="shared" si="2"/>
        <v>27.70487022</v>
      </c>
      <c r="P15" s="4"/>
      <c r="Q15" s="61">
        <v>32.0</v>
      </c>
      <c r="R15" s="63">
        <f t="shared" si="3"/>
        <v>17.28</v>
      </c>
      <c r="S15" s="61">
        <v>4.0</v>
      </c>
    </row>
    <row r="16">
      <c r="A16" s="27">
        <v>15.0</v>
      </c>
      <c r="B16" s="28" t="s">
        <v>65</v>
      </c>
      <c r="C16" s="25"/>
      <c r="D16" s="31"/>
      <c r="E16" s="30">
        <v>1.0</v>
      </c>
      <c r="F16" s="30" t="s">
        <v>51</v>
      </c>
      <c r="G16" s="30" t="s">
        <v>51</v>
      </c>
      <c r="H16" s="30">
        <v>600.0</v>
      </c>
      <c r="I16" s="30">
        <v>127.0</v>
      </c>
      <c r="J16" s="60">
        <f t="shared" si="1"/>
        <v>4.724409449</v>
      </c>
      <c r="K16" s="4"/>
      <c r="L16" s="61">
        <v>0.5</v>
      </c>
      <c r="M16" s="12">
        <v>1.0</v>
      </c>
      <c r="N16" s="12">
        <v>1.0</v>
      </c>
      <c r="O16" s="62">
        <f t="shared" si="2"/>
        <v>9.448818898</v>
      </c>
      <c r="P16" s="4"/>
      <c r="Q16" s="61">
        <v>11.0</v>
      </c>
      <c r="R16" s="63">
        <f t="shared" si="3"/>
        <v>5.5</v>
      </c>
      <c r="S16" s="61">
        <v>0.75</v>
      </c>
    </row>
    <row r="17">
      <c r="A17" s="27">
        <v>16.0</v>
      </c>
      <c r="B17" s="28" t="s">
        <v>65</v>
      </c>
      <c r="C17" s="25"/>
      <c r="D17" s="31"/>
      <c r="E17" s="30">
        <v>1.0</v>
      </c>
      <c r="F17" s="30" t="s">
        <v>51</v>
      </c>
      <c r="G17" s="30" t="s">
        <v>51</v>
      </c>
      <c r="H17" s="30">
        <v>600.0</v>
      </c>
      <c r="I17" s="30">
        <v>127.0</v>
      </c>
      <c r="J17" s="60">
        <f t="shared" si="1"/>
        <v>4.724409449</v>
      </c>
      <c r="K17" s="4"/>
      <c r="L17" s="61">
        <v>0.5</v>
      </c>
      <c r="M17" s="12">
        <v>1.0</v>
      </c>
      <c r="N17" s="12">
        <v>1.0</v>
      </c>
      <c r="O17" s="62">
        <f t="shared" si="2"/>
        <v>9.448818898</v>
      </c>
      <c r="P17" s="4"/>
      <c r="Q17" s="61">
        <v>11.0</v>
      </c>
      <c r="R17" s="63">
        <f t="shared" si="3"/>
        <v>5.5</v>
      </c>
      <c r="S17" s="61">
        <v>0.75</v>
      </c>
    </row>
    <row r="18">
      <c r="A18" s="27">
        <v>17.0</v>
      </c>
      <c r="B18" s="39" t="s">
        <v>65</v>
      </c>
      <c r="C18" s="25"/>
      <c r="D18" s="31"/>
      <c r="E18" s="30">
        <v>1.0</v>
      </c>
      <c r="F18" s="31"/>
      <c r="G18" s="31"/>
      <c r="H18" s="30">
        <v>600.0</v>
      </c>
      <c r="I18" s="30">
        <v>127.0</v>
      </c>
      <c r="J18" s="60">
        <f t="shared" si="1"/>
        <v>4.724409449</v>
      </c>
      <c r="K18" s="4"/>
      <c r="L18" s="61">
        <v>0.5</v>
      </c>
      <c r="M18" s="12">
        <v>1.0</v>
      </c>
      <c r="N18" s="12">
        <v>1.0</v>
      </c>
      <c r="O18" s="62">
        <f t="shared" si="2"/>
        <v>9.448818898</v>
      </c>
      <c r="P18" s="4"/>
      <c r="Q18" s="61">
        <v>11.0</v>
      </c>
      <c r="R18" s="63">
        <f t="shared" si="3"/>
        <v>5.5</v>
      </c>
      <c r="S18" s="61">
        <v>0.75</v>
      </c>
    </row>
    <row r="19">
      <c r="A19" s="27">
        <v>18.0</v>
      </c>
      <c r="B19" s="39" t="s">
        <v>65</v>
      </c>
      <c r="C19" s="25"/>
      <c r="D19" s="31"/>
      <c r="E19" s="30">
        <v>1.0</v>
      </c>
      <c r="F19" s="31"/>
      <c r="G19" s="31"/>
      <c r="H19" s="30">
        <v>600.0</v>
      </c>
      <c r="I19" s="30">
        <v>127.0</v>
      </c>
      <c r="J19" s="60">
        <f t="shared" si="1"/>
        <v>4.724409449</v>
      </c>
      <c r="K19" s="4"/>
      <c r="L19" s="61">
        <v>0.5</v>
      </c>
      <c r="M19" s="12">
        <v>1.0</v>
      </c>
      <c r="N19" s="12">
        <v>1.0</v>
      </c>
      <c r="O19" s="62">
        <f t="shared" si="2"/>
        <v>9.448818898</v>
      </c>
      <c r="P19" s="4"/>
      <c r="Q19" s="61">
        <v>11.0</v>
      </c>
      <c r="R19" s="63">
        <f t="shared" si="3"/>
        <v>5.5</v>
      </c>
      <c r="S19" s="61">
        <v>0.75</v>
      </c>
    </row>
    <row r="20">
      <c r="A20" s="40">
        <v>19.0</v>
      </c>
      <c r="B20" s="41" t="s">
        <v>66</v>
      </c>
      <c r="C20" s="25"/>
      <c r="D20" s="32" t="s">
        <v>28</v>
      </c>
      <c r="E20" s="32" t="s">
        <v>28</v>
      </c>
      <c r="F20" s="32" t="s">
        <v>28</v>
      </c>
      <c r="G20" s="32" t="s">
        <v>28</v>
      </c>
      <c r="H20" s="29">
        <f>SUM(H2:H19)</f>
        <v>37750</v>
      </c>
      <c r="I20" s="33">
        <v>380.0</v>
      </c>
      <c r="J20" s="64">
        <f t="shared" si="1"/>
        <v>99.34210526</v>
      </c>
      <c r="K20" s="4"/>
      <c r="L20" s="65">
        <v>1.0</v>
      </c>
      <c r="M20" s="66">
        <v>1.0</v>
      </c>
      <c r="N20" s="66">
        <v>1.0</v>
      </c>
      <c r="O20" s="67">
        <f t="shared" si="2"/>
        <v>99.34210526</v>
      </c>
      <c r="P20" s="4"/>
      <c r="Q20" s="65">
        <v>103.0</v>
      </c>
      <c r="R20" s="68">
        <f t="shared" si="3"/>
        <v>103</v>
      </c>
      <c r="S20" s="69" t="s">
        <v>74</v>
      </c>
    </row>
    <row r="21">
      <c r="A21" s="70"/>
      <c r="B21" s="71"/>
      <c r="C21" s="25"/>
      <c r="D21" s="31"/>
      <c r="E21" s="31"/>
      <c r="F21" s="31"/>
      <c r="G21" s="31"/>
      <c r="H21" s="31"/>
      <c r="I21" s="31"/>
      <c r="J21" s="60"/>
      <c r="K21" s="4"/>
      <c r="L21" s="63"/>
      <c r="M21" s="12"/>
      <c r="N21" s="12"/>
      <c r="O21" s="47"/>
      <c r="P21" s="4"/>
      <c r="Q21" s="63"/>
      <c r="R21" s="63">
        <f t="shared" si="3"/>
        <v>0</v>
      </c>
      <c r="S21" s="63"/>
    </row>
    <row r="22">
      <c r="A22" s="70"/>
      <c r="B22" s="71"/>
      <c r="C22" s="25"/>
      <c r="D22" s="31"/>
      <c r="E22" s="31"/>
      <c r="F22" s="31"/>
      <c r="G22" s="31"/>
      <c r="H22" s="31"/>
      <c r="I22" s="31"/>
      <c r="J22" s="60"/>
      <c r="K22" s="4"/>
      <c r="L22" s="63"/>
      <c r="M22" s="12"/>
      <c r="N22" s="12"/>
      <c r="O22" s="47"/>
      <c r="P22" s="4"/>
      <c r="Q22" s="63"/>
      <c r="R22" s="63">
        <f t="shared" si="3"/>
        <v>0</v>
      </c>
      <c r="S22" s="63"/>
    </row>
    <row r="23">
      <c r="A23" s="70"/>
      <c r="B23" s="71"/>
      <c r="C23" s="25"/>
      <c r="D23" s="31"/>
      <c r="E23" s="31"/>
      <c r="F23" s="31"/>
      <c r="G23" s="31"/>
      <c r="H23" s="31"/>
      <c r="I23" s="31"/>
      <c r="J23" s="60"/>
      <c r="K23" s="4"/>
      <c r="L23" s="63"/>
      <c r="M23" s="12"/>
      <c r="N23" s="12"/>
      <c r="O23" s="47"/>
      <c r="P23" s="4"/>
      <c r="Q23" s="63"/>
      <c r="R23" s="63">
        <f t="shared" si="3"/>
        <v>0</v>
      </c>
      <c r="S23" s="63"/>
    </row>
    <row r="24">
      <c r="A24" s="70"/>
      <c r="B24" s="71"/>
      <c r="C24" s="25"/>
      <c r="D24" s="31"/>
      <c r="E24" s="31"/>
      <c r="F24" s="31"/>
      <c r="G24" s="31"/>
      <c r="H24" s="31"/>
      <c r="I24" s="31"/>
      <c r="J24" s="60"/>
      <c r="K24" s="4"/>
      <c r="L24" s="63"/>
      <c r="M24" s="12"/>
      <c r="N24" s="12"/>
      <c r="O24" s="47"/>
      <c r="P24" s="4"/>
      <c r="Q24" s="63"/>
      <c r="R24" s="63">
        <f t="shared" si="3"/>
        <v>0</v>
      </c>
      <c r="S24" s="63"/>
    </row>
    <row r="25">
      <c r="A25" s="70"/>
      <c r="B25" s="71"/>
      <c r="C25" s="25"/>
      <c r="D25" s="31"/>
      <c r="E25" s="31"/>
      <c r="F25" s="31"/>
      <c r="G25" s="31"/>
      <c r="H25" s="31"/>
      <c r="I25" s="31"/>
      <c r="J25" s="60"/>
      <c r="K25" s="4"/>
      <c r="L25" s="63"/>
      <c r="M25" s="12"/>
      <c r="N25" s="12"/>
      <c r="O25" s="47"/>
      <c r="P25" s="4"/>
      <c r="Q25" s="63"/>
      <c r="R25" s="63">
        <f t="shared" si="3"/>
        <v>0</v>
      </c>
      <c r="S25" s="63"/>
    </row>
    <row r="26">
      <c r="A26" s="70"/>
      <c r="B26" s="71"/>
      <c r="C26" s="25"/>
      <c r="D26" s="31"/>
      <c r="E26" s="31"/>
      <c r="F26" s="31"/>
      <c r="G26" s="31"/>
      <c r="H26" s="31"/>
      <c r="I26" s="31"/>
      <c r="J26" s="60"/>
      <c r="K26" s="4"/>
      <c r="L26" s="63"/>
      <c r="M26" s="12"/>
      <c r="N26" s="12"/>
      <c r="O26" s="47"/>
      <c r="P26" s="4"/>
      <c r="Q26" s="63"/>
      <c r="R26" s="63">
        <f t="shared" si="3"/>
        <v>0</v>
      </c>
      <c r="S26" s="63"/>
    </row>
  </sheetData>
  <mergeCells count="79">
    <mergeCell ref="B10:C10"/>
    <mergeCell ref="B11:C11"/>
    <mergeCell ref="B12:C12"/>
    <mergeCell ref="B13:C13"/>
    <mergeCell ref="B14:C14"/>
    <mergeCell ref="B15:C15"/>
    <mergeCell ref="B16:C16"/>
    <mergeCell ref="B24:C24"/>
    <mergeCell ref="B25:C25"/>
    <mergeCell ref="B26:C26"/>
    <mergeCell ref="B17:C17"/>
    <mergeCell ref="B18:C18"/>
    <mergeCell ref="B19:C19"/>
    <mergeCell ref="B20:C20"/>
    <mergeCell ref="B21:C21"/>
    <mergeCell ref="B22:C22"/>
    <mergeCell ref="B23:C23"/>
    <mergeCell ref="J23:K23"/>
    <mergeCell ref="J24:K24"/>
    <mergeCell ref="J25:K25"/>
    <mergeCell ref="J26:K26"/>
    <mergeCell ref="J16:K16"/>
    <mergeCell ref="J17:K17"/>
    <mergeCell ref="J18:K18"/>
    <mergeCell ref="J19:K19"/>
    <mergeCell ref="J20:K20"/>
    <mergeCell ref="J21:K21"/>
    <mergeCell ref="J22:K22"/>
    <mergeCell ref="B1:C1"/>
    <mergeCell ref="D1:E1"/>
    <mergeCell ref="J1:K1"/>
    <mergeCell ref="O1:P1"/>
    <mergeCell ref="B2:C2"/>
    <mergeCell ref="O2:P2"/>
    <mergeCell ref="O3:P3"/>
    <mergeCell ref="J2:K2"/>
    <mergeCell ref="J3:K3"/>
    <mergeCell ref="J4:K4"/>
    <mergeCell ref="J5:K5"/>
    <mergeCell ref="J6:K6"/>
    <mergeCell ref="J7:K7"/>
    <mergeCell ref="J8:K8"/>
    <mergeCell ref="B3:C3"/>
    <mergeCell ref="B4:C4"/>
    <mergeCell ref="B5:C5"/>
    <mergeCell ref="B6:C6"/>
    <mergeCell ref="B7:C7"/>
    <mergeCell ref="B8:C8"/>
    <mergeCell ref="B9:C9"/>
    <mergeCell ref="O4:P4"/>
    <mergeCell ref="O5:P5"/>
    <mergeCell ref="O6:P6"/>
    <mergeCell ref="O7:P7"/>
    <mergeCell ref="O8:P8"/>
    <mergeCell ref="O9:P9"/>
    <mergeCell ref="O10:P10"/>
    <mergeCell ref="J9:K9"/>
    <mergeCell ref="J10:K10"/>
    <mergeCell ref="J11:K11"/>
    <mergeCell ref="J12:K12"/>
    <mergeCell ref="J13:K13"/>
    <mergeCell ref="J14:K14"/>
    <mergeCell ref="J15:K15"/>
    <mergeCell ref="O11:P11"/>
    <mergeCell ref="O12:P12"/>
    <mergeCell ref="O13:P13"/>
    <mergeCell ref="O14:P14"/>
    <mergeCell ref="O15:P15"/>
    <mergeCell ref="O16:P16"/>
    <mergeCell ref="O17:P17"/>
    <mergeCell ref="O25:P25"/>
    <mergeCell ref="O26:P26"/>
    <mergeCell ref="O18:P18"/>
    <mergeCell ref="O19:P19"/>
    <mergeCell ref="O20:P20"/>
    <mergeCell ref="O21:P21"/>
    <mergeCell ref="O22:P22"/>
    <mergeCell ref="O23:P23"/>
    <mergeCell ref="O24:P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2" t="s">
        <v>37</v>
      </c>
      <c r="B1" s="73" t="s">
        <v>38</v>
      </c>
      <c r="C1" s="25"/>
      <c r="D1" s="74" t="s">
        <v>75</v>
      </c>
    </row>
    <row r="2">
      <c r="A2" s="27">
        <v>1.0</v>
      </c>
      <c r="B2" s="28" t="s">
        <v>50</v>
      </c>
      <c r="C2" s="25"/>
      <c r="D2" s="75">
        <v>44682.0</v>
      </c>
      <c r="E2" s="4"/>
    </row>
    <row r="3">
      <c r="A3" s="27">
        <v>2.0</v>
      </c>
      <c r="B3" s="28" t="s">
        <v>52</v>
      </c>
      <c r="C3" s="25"/>
      <c r="D3" s="75">
        <v>44682.0</v>
      </c>
      <c r="E3" s="4"/>
    </row>
    <row r="4">
      <c r="A4" s="27">
        <v>3.0</v>
      </c>
      <c r="B4" s="28" t="s">
        <v>53</v>
      </c>
      <c r="C4" s="25"/>
      <c r="D4" s="75">
        <v>44683.0</v>
      </c>
      <c r="E4" s="4"/>
    </row>
    <row r="5">
      <c r="A5" s="27">
        <v>4.0</v>
      </c>
      <c r="B5" s="28" t="s">
        <v>54</v>
      </c>
      <c r="C5" s="25"/>
      <c r="D5" s="75">
        <v>44683.0</v>
      </c>
      <c r="E5" s="4"/>
    </row>
    <row r="6">
      <c r="A6" s="27">
        <v>5.0</v>
      </c>
      <c r="B6" s="28" t="s">
        <v>55</v>
      </c>
      <c r="C6" s="25"/>
      <c r="D6" s="75">
        <v>44683.0</v>
      </c>
      <c r="E6" s="4"/>
    </row>
    <row r="7">
      <c r="A7" s="27">
        <v>6.0</v>
      </c>
      <c r="B7" s="28" t="s">
        <v>56</v>
      </c>
      <c r="C7" s="25"/>
      <c r="D7" s="75">
        <v>44683.0</v>
      </c>
      <c r="E7" s="4"/>
    </row>
    <row r="8">
      <c r="A8" s="27">
        <v>7.0</v>
      </c>
      <c r="B8" s="28" t="s">
        <v>57</v>
      </c>
      <c r="C8" s="25"/>
      <c r="D8" s="75">
        <v>44683.0</v>
      </c>
      <c r="E8" s="4"/>
    </row>
    <row r="9">
      <c r="A9" s="27">
        <v>8.0</v>
      </c>
      <c r="B9" s="37" t="s">
        <v>58</v>
      </c>
      <c r="C9" s="25"/>
      <c r="D9" s="75">
        <v>44683.0</v>
      </c>
      <c r="E9" s="4"/>
    </row>
    <row r="10">
      <c r="A10" s="27">
        <v>9.0</v>
      </c>
      <c r="B10" s="38" t="s">
        <v>59</v>
      </c>
      <c r="C10" s="25"/>
      <c r="D10" s="75">
        <v>44683.0</v>
      </c>
      <c r="E10" s="4"/>
    </row>
    <row r="11">
      <c r="A11" s="27">
        <v>10.0</v>
      </c>
      <c r="B11" s="28" t="s">
        <v>60</v>
      </c>
      <c r="C11" s="25"/>
      <c r="D11" s="76" t="s">
        <v>76</v>
      </c>
      <c r="E11" s="4"/>
    </row>
    <row r="12">
      <c r="A12" s="27">
        <v>11.0</v>
      </c>
      <c r="B12" s="38" t="s">
        <v>61</v>
      </c>
      <c r="C12" s="25"/>
      <c r="D12" s="75">
        <v>44683.0</v>
      </c>
      <c r="E12" s="4"/>
    </row>
    <row r="13">
      <c r="A13" s="27">
        <v>12.0</v>
      </c>
      <c r="B13" s="28" t="s">
        <v>62</v>
      </c>
      <c r="C13" s="25"/>
      <c r="D13" s="75">
        <v>44683.0</v>
      </c>
      <c r="E13" s="4"/>
    </row>
    <row r="14">
      <c r="A14" s="27">
        <v>13.0</v>
      </c>
      <c r="B14" s="28" t="s">
        <v>63</v>
      </c>
      <c r="C14" s="25"/>
      <c r="D14" s="75">
        <v>44683.0</v>
      </c>
      <c r="E14" s="4"/>
    </row>
    <row r="15">
      <c r="A15" s="27">
        <v>14.0</v>
      </c>
      <c r="B15" s="28" t="s">
        <v>64</v>
      </c>
      <c r="C15" s="25"/>
      <c r="D15" s="75">
        <v>44683.0</v>
      </c>
      <c r="E15" s="4"/>
    </row>
    <row r="16">
      <c r="A16" s="27">
        <v>15.0</v>
      </c>
      <c r="B16" s="28" t="s">
        <v>65</v>
      </c>
      <c r="C16" s="25"/>
      <c r="D16" s="75">
        <v>44683.0</v>
      </c>
      <c r="E16" s="4"/>
    </row>
    <row r="17">
      <c r="A17" s="27">
        <v>16.0</v>
      </c>
      <c r="B17" s="28" t="s">
        <v>65</v>
      </c>
      <c r="C17" s="25"/>
      <c r="D17" s="75">
        <v>44683.0</v>
      </c>
      <c r="E17" s="4"/>
    </row>
    <row r="18">
      <c r="A18" s="27">
        <v>17.0</v>
      </c>
      <c r="B18" s="39" t="s">
        <v>65</v>
      </c>
      <c r="C18" s="25"/>
      <c r="D18" s="75">
        <v>44683.0</v>
      </c>
      <c r="E18" s="4"/>
    </row>
    <row r="19">
      <c r="A19" s="27">
        <v>18.0</v>
      </c>
      <c r="B19" s="39" t="s">
        <v>65</v>
      </c>
      <c r="C19" s="25"/>
      <c r="D19" s="75">
        <v>44683.0</v>
      </c>
      <c r="E19" s="4"/>
    </row>
    <row r="20">
      <c r="A20" s="40">
        <v>19.0</v>
      </c>
      <c r="B20" s="41" t="s">
        <v>66</v>
      </c>
      <c r="C20" s="25"/>
      <c r="D20" s="76" t="s">
        <v>28</v>
      </c>
      <c r="E20" s="4"/>
    </row>
    <row r="21">
      <c r="A21" s="70"/>
      <c r="B21" s="71"/>
      <c r="C21" s="25"/>
      <c r="D21" s="75"/>
      <c r="E21" s="4"/>
    </row>
    <row r="22">
      <c r="A22" s="70"/>
      <c r="B22" s="71"/>
      <c r="C22" s="25"/>
      <c r="D22" s="75"/>
      <c r="E22" s="4"/>
    </row>
    <row r="23">
      <c r="A23" s="70"/>
      <c r="B23" s="71"/>
      <c r="C23" s="25"/>
      <c r="D23" s="75"/>
      <c r="E23" s="4"/>
    </row>
    <row r="24">
      <c r="A24" s="70"/>
      <c r="B24" s="71"/>
      <c r="C24" s="25"/>
      <c r="D24" s="75"/>
      <c r="E24" s="4"/>
    </row>
    <row r="25">
      <c r="A25" s="70"/>
      <c r="B25" s="71"/>
      <c r="C25" s="25"/>
      <c r="D25" s="75"/>
      <c r="E25" s="4"/>
    </row>
    <row r="26">
      <c r="A26" s="70"/>
      <c r="B26" s="71"/>
      <c r="C26" s="25"/>
      <c r="D26" s="75"/>
      <c r="E26" s="4"/>
    </row>
  </sheetData>
  <mergeCells count="52">
    <mergeCell ref="B1:C1"/>
    <mergeCell ref="D1:E1"/>
    <mergeCell ref="B2:C2"/>
    <mergeCell ref="D2:E2"/>
    <mergeCell ref="B3:C3"/>
    <mergeCell ref="D3:E3"/>
    <mergeCell ref="D4:E4"/>
    <mergeCell ref="B4:C4"/>
    <mergeCell ref="B5:C5"/>
    <mergeCell ref="B6:C6"/>
    <mergeCell ref="B7:C7"/>
    <mergeCell ref="B8:C8"/>
    <mergeCell ref="B9:C9"/>
    <mergeCell ref="B10:C10"/>
    <mergeCell ref="D5:E5"/>
    <mergeCell ref="D6:E6"/>
    <mergeCell ref="D7:E7"/>
    <mergeCell ref="D8:E8"/>
    <mergeCell ref="D9:E9"/>
    <mergeCell ref="D10:E10"/>
    <mergeCell ref="D11:E11"/>
    <mergeCell ref="B11:C11"/>
    <mergeCell ref="B12:C12"/>
    <mergeCell ref="B13:C13"/>
    <mergeCell ref="B14:C14"/>
    <mergeCell ref="B15:C15"/>
    <mergeCell ref="B16:C16"/>
    <mergeCell ref="B17:C17"/>
    <mergeCell ref="D19:E19"/>
    <mergeCell ref="D20:E20"/>
    <mergeCell ref="D21:E21"/>
    <mergeCell ref="D22:E22"/>
    <mergeCell ref="D23:E23"/>
    <mergeCell ref="D24:E24"/>
    <mergeCell ref="D25:E25"/>
    <mergeCell ref="D26:E26"/>
    <mergeCell ref="D12:E12"/>
    <mergeCell ref="D13:E13"/>
    <mergeCell ref="D14:E14"/>
    <mergeCell ref="D15:E15"/>
    <mergeCell ref="D16:E16"/>
    <mergeCell ref="D17:E17"/>
    <mergeCell ref="D18:E18"/>
    <mergeCell ref="B25:C25"/>
    <mergeCell ref="B26:C26"/>
    <mergeCell ref="B18:C18"/>
    <mergeCell ref="B19:C19"/>
    <mergeCell ref="B20:C20"/>
    <mergeCell ref="B21:C21"/>
    <mergeCell ref="B22:C22"/>
    <mergeCell ref="B23:C23"/>
    <mergeCell ref="B24:C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 t="s">
        <v>77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>
      <c r="A2" s="79" t="s">
        <v>78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>
      <c r="A3" s="79" t="s">
        <v>79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>
      <c r="A4" s="79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>
      <c r="A5" s="79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</row>
    <row r="9">
      <c r="H9" s="80" t="s">
        <v>80</v>
      </c>
    </row>
    <row r="11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</row>
    <row r="12">
      <c r="A12" s="78"/>
      <c r="B12" s="81" t="s">
        <v>37</v>
      </c>
      <c r="C12" s="81" t="s">
        <v>81</v>
      </c>
      <c r="D12" s="81" t="s">
        <v>82</v>
      </c>
      <c r="E12" s="81" t="s">
        <v>83</v>
      </c>
      <c r="F12" s="81" t="s">
        <v>84</v>
      </c>
      <c r="G12" s="81" t="s">
        <v>85</v>
      </c>
      <c r="H12" s="81" t="s">
        <v>86</v>
      </c>
      <c r="I12" s="81" t="s">
        <v>87</v>
      </c>
      <c r="J12" s="81" t="s">
        <v>88</v>
      </c>
      <c r="K12" s="82" t="s">
        <v>89</v>
      </c>
      <c r="L12" s="78"/>
      <c r="M12" s="81" t="s">
        <v>37</v>
      </c>
      <c r="N12" s="81" t="s">
        <v>81</v>
      </c>
      <c r="O12" s="81" t="s">
        <v>82</v>
      </c>
      <c r="P12" s="81" t="s">
        <v>83</v>
      </c>
      <c r="Q12" s="81" t="s">
        <v>84</v>
      </c>
      <c r="R12" s="81" t="s">
        <v>85</v>
      </c>
      <c r="S12" s="81" t="s">
        <v>86</v>
      </c>
      <c r="T12" s="81" t="s">
        <v>87</v>
      </c>
      <c r="U12" s="81" t="s">
        <v>88</v>
      </c>
      <c r="V12" s="83" t="s">
        <v>90</v>
      </c>
    </row>
    <row r="13">
      <c r="A13" s="78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78"/>
      <c r="M13" s="84"/>
      <c r="N13" s="84"/>
      <c r="O13" s="84"/>
      <c r="P13" s="84"/>
      <c r="Q13" s="84"/>
      <c r="R13" s="84"/>
      <c r="S13" s="84"/>
      <c r="T13" s="84"/>
      <c r="U13" s="84"/>
      <c r="V13" s="84"/>
    </row>
    <row r="14">
      <c r="A14" s="78"/>
      <c r="B14" s="6"/>
      <c r="C14" s="6"/>
      <c r="D14" s="6"/>
      <c r="E14" s="6"/>
      <c r="F14" s="6"/>
      <c r="G14" s="6"/>
      <c r="H14" s="6"/>
      <c r="I14" s="6"/>
      <c r="J14" s="6"/>
      <c r="K14" s="6"/>
      <c r="L14" s="78"/>
      <c r="M14" s="6"/>
      <c r="N14" s="6"/>
      <c r="O14" s="6"/>
      <c r="P14" s="6"/>
      <c r="Q14" s="6"/>
      <c r="R14" s="6"/>
      <c r="S14" s="6"/>
      <c r="T14" s="6"/>
      <c r="U14" s="6"/>
      <c r="V14" s="6"/>
      <c r="W14" s="51"/>
    </row>
    <row r="15">
      <c r="A15" s="78"/>
      <c r="B15" s="85">
        <v>1.0</v>
      </c>
      <c r="C15" s="86" t="s">
        <v>91</v>
      </c>
      <c r="D15" s="87">
        <v>700.0</v>
      </c>
      <c r="E15" s="87">
        <f>D15/K15</f>
        <v>5.511811024</v>
      </c>
      <c r="F15" s="87">
        <v>8.8876</v>
      </c>
      <c r="G15" s="87">
        <f t="shared" ref="G15:G16" si="1">F15/1000</f>
        <v>0.0088876</v>
      </c>
      <c r="H15" s="87">
        <v>23.3</v>
      </c>
      <c r="I15" s="87">
        <f t="shared" ref="I15:I16" si="2">(H15*E15*G15*100)/K15</f>
        <v>0.8987336847</v>
      </c>
      <c r="J15" s="87">
        <f>I15</f>
        <v>0.8987336847</v>
      </c>
      <c r="K15" s="88">
        <v>127.0</v>
      </c>
      <c r="L15" s="78"/>
      <c r="M15" s="85">
        <v>2.0</v>
      </c>
      <c r="N15" s="86" t="s">
        <v>92</v>
      </c>
      <c r="O15" s="87">
        <v>100.0</v>
      </c>
      <c r="P15" s="87">
        <f t="shared" ref="P15:P19" si="3">O15/V15</f>
        <v>0.7874015748</v>
      </c>
      <c r="Q15" s="87">
        <v>8.3292</v>
      </c>
      <c r="R15" s="87">
        <f t="shared" ref="R15:R19" si="4">Q15/1000</f>
        <v>0.0083292</v>
      </c>
      <c r="S15" s="87">
        <v>23.3</v>
      </c>
      <c r="T15" s="87">
        <f t="shared" ref="T15:T19" si="5">(S15*P15*R15*100)/V15</f>
        <v>0.1203238638</v>
      </c>
      <c r="U15" s="87">
        <f>T15</f>
        <v>0.1203238638</v>
      </c>
      <c r="V15" s="89">
        <v>127.0</v>
      </c>
    </row>
    <row r="16">
      <c r="A16" s="78"/>
      <c r="B16" s="84"/>
      <c r="C16" s="90" t="s">
        <v>93</v>
      </c>
      <c r="D16" s="91">
        <v>200.0</v>
      </c>
      <c r="E16" s="87">
        <f>D16/127</f>
        <v>1.57480315</v>
      </c>
      <c r="F16" s="91">
        <v>7.6942</v>
      </c>
      <c r="G16" s="87">
        <f t="shared" si="1"/>
        <v>0.0076942</v>
      </c>
      <c r="H16" s="91">
        <v>23.3</v>
      </c>
      <c r="I16" s="87">
        <f t="shared" si="2"/>
        <v>0.222301271</v>
      </c>
      <c r="J16" s="91">
        <f>I16+J15</f>
        <v>1.121034956</v>
      </c>
      <c r="K16" s="88">
        <v>127.0</v>
      </c>
      <c r="L16" s="78"/>
      <c r="M16" s="84"/>
      <c r="N16" s="86" t="s">
        <v>94</v>
      </c>
      <c r="O16" s="87">
        <v>100.0</v>
      </c>
      <c r="P16" s="87">
        <f t="shared" si="3"/>
        <v>0.7874015748</v>
      </c>
      <c r="Q16" s="87">
        <v>5.8692</v>
      </c>
      <c r="R16" s="87">
        <f t="shared" si="4"/>
        <v>0.0058692</v>
      </c>
      <c r="S16" s="87">
        <v>23.3</v>
      </c>
      <c r="T16" s="87">
        <f t="shared" si="5"/>
        <v>0.08478663277</v>
      </c>
      <c r="U16" s="87">
        <f t="shared" ref="U16:U19" si="6">T16+U15</f>
        <v>0.2051104966</v>
      </c>
      <c r="V16" s="89">
        <v>127.0</v>
      </c>
    </row>
    <row r="17">
      <c r="A17" s="78"/>
      <c r="B17" s="84"/>
      <c r="C17" s="92" t="s">
        <v>28</v>
      </c>
      <c r="D17" s="93" t="s">
        <v>28</v>
      </c>
      <c r="E17" s="93" t="s">
        <v>28</v>
      </c>
      <c r="F17" s="93" t="s">
        <v>28</v>
      </c>
      <c r="G17" s="93" t="s">
        <v>28</v>
      </c>
      <c r="H17" s="93" t="s">
        <v>28</v>
      </c>
      <c r="I17" s="93" t="s">
        <v>28</v>
      </c>
      <c r="J17" s="93" t="s">
        <v>28</v>
      </c>
      <c r="K17" s="94" t="s">
        <v>28</v>
      </c>
      <c r="L17" s="78"/>
      <c r="M17" s="84"/>
      <c r="N17" s="86" t="s">
        <v>95</v>
      </c>
      <c r="O17" s="87">
        <v>100.0</v>
      </c>
      <c r="P17" s="87">
        <f t="shared" si="3"/>
        <v>0.7874015748</v>
      </c>
      <c r="Q17" s="87">
        <v>6.9811</v>
      </c>
      <c r="R17" s="87">
        <f t="shared" si="4"/>
        <v>0.0069811</v>
      </c>
      <c r="S17" s="87">
        <v>23.3</v>
      </c>
      <c r="T17" s="87">
        <f t="shared" si="5"/>
        <v>0.1008491723</v>
      </c>
      <c r="U17" s="87">
        <f t="shared" si="6"/>
        <v>0.3059596689</v>
      </c>
      <c r="V17" s="89">
        <v>127.0</v>
      </c>
    </row>
    <row r="18">
      <c r="A18" s="78"/>
      <c r="B18" s="84"/>
      <c r="C18" s="90" t="s">
        <v>96</v>
      </c>
      <c r="D18" s="91">
        <v>300.0</v>
      </c>
      <c r="E18" s="87">
        <f t="shared" ref="E18:E19" si="7">D18/127</f>
        <v>2.362204724</v>
      </c>
      <c r="F18" s="91">
        <v>4.6197</v>
      </c>
      <c r="G18" s="87">
        <f t="shared" ref="G18:G19" si="8">F18/1000</f>
        <v>0.0046197</v>
      </c>
      <c r="H18" s="91">
        <v>23.3</v>
      </c>
      <c r="I18" s="87">
        <f t="shared" ref="I18:I19" si="9">(H18*E18*G18*100)/K18</f>
        <v>0.200208959</v>
      </c>
      <c r="J18" s="91">
        <f>I18+J16</f>
        <v>1.321243915</v>
      </c>
      <c r="K18" s="88">
        <v>127.0</v>
      </c>
      <c r="L18" s="78"/>
      <c r="M18" s="84"/>
      <c r="N18" s="86" t="s">
        <v>97</v>
      </c>
      <c r="O18" s="87">
        <v>200.0</v>
      </c>
      <c r="P18" s="87">
        <f t="shared" si="3"/>
        <v>1.57480315</v>
      </c>
      <c r="Q18" s="87">
        <v>7.7303</v>
      </c>
      <c r="R18" s="87">
        <f t="shared" si="4"/>
        <v>0.0077303</v>
      </c>
      <c r="S18" s="87">
        <v>23.3</v>
      </c>
      <c r="T18" s="87">
        <f t="shared" si="5"/>
        <v>0.2233442743</v>
      </c>
      <c r="U18" s="87">
        <f t="shared" si="6"/>
        <v>0.5293039432</v>
      </c>
      <c r="V18" s="89">
        <v>127.0</v>
      </c>
    </row>
    <row r="19">
      <c r="A19" s="78"/>
      <c r="B19" s="6"/>
      <c r="C19" s="86" t="s">
        <v>98</v>
      </c>
      <c r="D19" s="87">
        <v>100.0</v>
      </c>
      <c r="E19" s="87">
        <f t="shared" si="7"/>
        <v>0.7874015748</v>
      </c>
      <c r="F19" s="87">
        <v>3.5661</v>
      </c>
      <c r="G19" s="87">
        <f t="shared" si="8"/>
        <v>0.0035661</v>
      </c>
      <c r="H19" s="87">
        <v>23.3</v>
      </c>
      <c r="I19" s="87">
        <f t="shared" si="9"/>
        <v>0.05151598363</v>
      </c>
      <c r="J19" s="91">
        <f>I19+J18</f>
        <v>1.372759898</v>
      </c>
      <c r="K19" s="88">
        <v>127.0</v>
      </c>
      <c r="L19" s="78"/>
      <c r="M19" s="6"/>
      <c r="N19" s="86" t="s">
        <v>99</v>
      </c>
      <c r="O19" s="87">
        <v>100.0</v>
      </c>
      <c r="P19" s="87">
        <f t="shared" si="3"/>
        <v>0.7874015748</v>
      </c>
      <c r="Q19" s="87">
        <v>3.8909</v>
      </c>
      <c r="R19" s="87">
        <f t="shared" si="4"/>
        <v>0.0038909</v>
      </c>
      <c r="S19" s="87">
        <v>23.3</v>
      </c>
      <c r="T19" s="87">
        <f t="shared" si="5"/>
        <v>0.05620805382</v>
      </c>
      <c r="U19" s="87">
        <f t="shared" si="6"/>
        <v>0.585511997</v>
      </c>
      <c r="V19" s="89">
        <v>127.0</v>
      </c>
    </row>
    <row r="20">
      <c r="A20" s="78"/>
      <c r="B20" s="95" t="s">
        <v>100</v>
      </c>
      <c r="C20" s="5"/>
      <c r="D20" s="5"/>
      <c r="E20" s="5"/>
      <c r="F20" s="5"/>
      <c r="G20" s="5"/>
      <c r="H20" s="5"/>
      <c r="I20" s="5"/>
      <c r="J20" s="5"/>
      <c r="K20" s="4"/>
      <c r="L20" s="78"/>
      <c r="M20" s="95" t="s">
        <v>101</v>
      </c>
      <c r="N20" s="5"/>
      <c r="O20" s="5"/>
      <c r="P20" s="5"/>
      <c r="Q20" s="5"/>
      <c r="R20" s="5"/>
      <c r="S20" s="5"/>
      <c r="T20" s="5"/>
      <c r="U20" s="5"/>
      <c r="V20" s="4"/>
    </row>
    <row r="21">
      <c r="A21" s="78"/>
      <c r="B21" s="96">
        <v>1.5</v>
      </c>
      <c r="C21" s="5"/>
      <c r="D21" s="5"/>
      <c r="E21" s="5"/>
      <c r="F21" s="5"/>
      <c r="G21" s="5"/>
      <c r="H21" s="5"/>
      <c r="I21" s="5"/>
      <c r="J21" s="5"/>
      <c r="K21" s="4"/>
      <c r="L21" s="78"/>
      <c r="M21" s="96">
        <v>1.5</v>
      </c>
      <c r="N21" s="5"/>
      <c r="O21" s="5"/>
      <c r="P21" s="5"/>
      <c r="Q21" s="5"/>
      <c r="R21" s="5"/>
      <c r="S21" s="5"/>
      <c r="T21" s="5"/>
      <c r="U21" s="5"/>
      <c r="V21" s="4"/>
    </row>
    <row r="22">
      <c r="A22" s="78"/>
      <c r="B22" s="97"/>
      <c r="C22" s="97"/>
      <c r="D22" s="97"/>
      <c r="E22" s="97"/>
      <c r="F22" s="97"/>
      <c r="G22" s="97"/>
      <c r="H22" s="97"/>
      <c r="I22" s="97"/>
      <c r="J22" s="97"/>
      <c r="K22" s="78"/>
    </row>
    <row r="25">
      <c r="B25" s="98" t="s">
        <v>102</v>
      </c>
      <c r="M25" s="98" t="s">
        <v>103</v>
      </c>
    </row>
    <row r="28">
      <c r="B28" s="99" t="s">
        <v>37</v>
      </c>
      <c r="C28" s="100" t="s">
        <v>104</v>
      </c>
      <c r="D28" s="100" t="s">
        <v>105</v>
      </c>
      <c r="E28" s="100" t="s">
        <v>106</v>
      </c>
      <c r="F28" s="100" t="s">
        <v>107</v>
      </c>
      <c r="G28" s="99" t="s">
        <v>108</v>
      </c>
      <c r="H28" s="99" t="s">
        <v>86</v>
      </c>
      <c r="I28" s="99" t="s">
        <v>90</v>
      </c>
      <c r="M28" s="81" t="s">
        <v>37</v>
      </c>
      <c r="N28" s="81" t="s">
        <v>81</v>
      </c>
      <c r="O28" s="81" t="s">
        <v>82</v>
      </c>
      <c r="P28" s="81" t="s">
        <v>83</v>
      </c>
      <c r="Q28" s="81" t="s">
        <v>84</v>
      </c>
      <c r="R28" s="81" t="s">
        <v>85</v>
      </c>
      <c r="S28" s="81" t="s">
        <v>86</v>
      </c>
      <c r="T28" s="81" t="s">
        <v>87</v>
      </c>
      <c r="U28" s="81" t="s">
        <v>88</v>
      </c>
      <c r="V28" s="83" t="s">
        <v>90</v>
      </c>
    </row>
    <row r="29">
      <c r="B29" s="12">
        <v>7.0</v>
      </c>
      <c r="C29" s="12">
        <f>'Capacidade de corrente'!H8</f>
        <v>5400</v>
      </c>
      <c r="D29" s="101">
        <f>'Capacidade de corrente'!J8</f>
        <v>42.51968504</v>
      </c>
      <c r="E29" s="12">
        <v>6.8718</v>
      </c>
      <c r="F29" s="101">
        <f>E29/1000</f>
        <v>0.0068718</v>
      </c>
      <c r="G29" s="12">
        <v>0.04</v>
      </c>
      <c r="H29" s="101">
        <f>(G29*I29)/(F29*D29)</f>
        <v>17.3861396</v>
      </c>
      <c r="I29" s="61">
        <v>127.0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>
      <c r="B30" s="102" t="s">
        <v>100</v>
      </c>
      <c r="C30" s="5"/>
      <c r="D30" s="5"/>
      <c r="E30" s="5"/>
      <c r="F30" s="5"/>
      <c r="G30" s="5"/>
      <c r="H30" s="5"/>
      <c r="I30" s="4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B31" s="103">
        <v>2.5</v>
      </c>
      <c r="C31" s="5"/>
      <c r="D31" s="5"/>
      <c r="E31" s="5"/>
      <c r="F31" s="5"/>
      <c r="G31" s="5"/>
      <c r="H31" s="5"/>
      <c r="I31" s="4"/>
      <c r="M31" s="85">
        <v>3.0</v>
      </c>
      <c r="N31" s="86" t="s">
        <v>109</v>
      </c>
      <c r="O31" s="87">
        <v>600.0</v>
      </c>
      <c r="P31" s="87">
        <f t="shared" ref="P31:P34" si="10">O31/V31</f>
        <v>4.724409449</v>
      </c>
      <c r="Q31" s="87">
        <v>7.3354</v>
      </c>
      <c r="R31" s="87">
        <f t="shared" ref="R31:R34" si="11">Q31/1000</f>
        <v>0.0073354</v>
      </c>
      <c r="S31" s="87">
        <v>8.96</v>
      </c>
      <c r="T31" s="87">
        <f t="shared" ref="T31:T34" si="12">(S31*P31*R31*100)/V31</f>
        <v>0.2444981735</v>
      </c>
      <c r="U31" s="87">
        <f>T31</f>
        <v>0.2444981735</v>
      </c>
      <c r="V31" s="89">
        <v>127.0</v>
      </c>
    </row>
    <row r="32">
      <c r="M32" s="84"/>
      <c r="N32" s="86" t="s">
        <v>110</v>
      </c>
      <c r="O32" s="87">
        <v>600.0</v>
      </c>
      <c r="P32" s="87">
        <f t="shared" si="10"/>
        <v>4.724409449</v>
      </c>
      <c r="Q32" s="87">
        <v>7.2632</v>
      </c>
      <c r="R32" s="87">
        <f t="shared" si="11"/>
        <v>0.0072632</v>
      </c>
      <c r="S32" s="87">
        <v>8.96</v>
      </c>
      <c r="T32" s="87">
        <f t="shared" si="12"/>
        <v>0.242091656</v>
      </c>
      <c r="U32" s="87">
        <f t="shared" ref="U32:U34" si="13">T32+U31</f>
        <v>0.4865898295</v>
      </c>
      <c r="V32" s="89">
        <v>127.0</v>
      </c>
    </row>
    <row r="33">
      <c r="M33" s="84"/>
      <c r="N33" s="86" t="s">
        <v>111</v>
      </c>
      <c r="O33" s="87">
        <v>600.0</v>
      </c>
      <c r="P33" s="87">
        <f t="shared" si="10"/>
        <v>4.724409449</v>
      </c>
      <c r="Q33" s="87">
        <v>7.6849</v>
      </c>
      <c r="R33" s="87">
        <f t="shared" si="11"/>
        <v>0.0076849</v>
      </c>
      <c r="S33" s="87">
        <v>8.96</v>
      </c>
      <c r="T33" s="87">
        <f t="shared" si="12"/>
        <v>0.2561474512</v>
      </c>
      <c r="U33" s="87">
        <f t="shared" si="13"/>
        <v>0.7427372807</v>
      </c>
      <c r="V33" s="89">
        <v>127.0</v>
      </c>
    </row>
    <row r="34">
      <c r="B34" s="99" t="s">
        <v>37</v>
      </c>
      <c r="C34" s="100" t="s">
        <v>104</v>
      </c>
      <c r="D34" s="100" t="s">
        <v>105</v>
      </c>
      <c r="E34" s="100" t="s">
        <v>106</v>
      </c>
      <c r="F34" s="100" t="s">
        <v>107</v>
      </c>
      <c r="G34" s="99" t="s">
        <v>108</v>
      </c>
      <c r="H34" s="99" t="s">
        <v>86</v>
      </c>
      <c r="I34" s="99" t="s">
        <v>90</v>
      </c>
      <c r="M34" s="6"/>
      <c r="N34" s="104" t="s">
        <v>112</v>
      </c>
      <c r="O34" s="105">
        <v>100.0</v>
      </c>
      <c r="P34" s="105">
        <f t="shared" si="10"/>
        <v>0.7874015748</v>
      </c>
      <c r="Q34" s="105">
        <v>7.7597</v>
      </c>
      <c r="R34" s="105">
        <f t="shared" si="11"/>
        <v>0.0077597</v>
      </c>
      <c r="S34" s="105">
        <v>8.96</v>
      </c>
      <c r="T34" s="105">
        <f t="shared" si="12"/>
        <v>0.04310677165</v>
      </c>
      <c r="U34" s="105">
        <f t="shared" si="13"/>
        <v>0.7858440523</v>
      </c>
      <c r="V34" s="106">
        <v>127.0</v>
      </c>
    </row>
    <row r="35">
      <c r="B35" s="12">
        <v>8.0</v>
      </c>
      <c r="C35" s="12">
        <f>'Capacidade de corrente'!H9</f>
        <v>5400</v>
      </c>
      <c r="D35" s="101">
        <f>'Capacidade de corrente'!J9</f>
        <v>42.51968504</v>
      </c>
      <c r="E35" s="12">
        <v>7.8496</v>
      </c>
      <c r="F35" s="101">
        <f>E35/1000</f>
        <v>0.0078496</v>
      </c>
      <c r="G35" s="12">
        <v>0.04</v>
      </c>
      <c r="H35" s="101">
        <f>(G35*I35)/(F35*D35)</f>
        <v>15.22040283</v>
      </c>
      <c r="I35" s="61">
        <v>127.0</v>
      </c>
      <c r="M35" s="107" t="s">
        <v>100</v>
      </c>
      <c r="N35" s="5"/>
      <c r="O35" s="5"/>
      <c r="P35" s="5"/>
      <c r="Q35" s="5"/>
      <c r="R35" s="5"/>
      <c r="S35" s="5"/>
      <c r="T35" s="5"/>
      <c r="U35" s="5"/>
      <c r="V35" s="4"/>
    </row>
    <row r="36">
      <c r="B36" s="102" t="s">
        <v>100</v>
      </c>
      <c r="C36" s="5"/>
      <c r="D36" s="5"/>
      <c r="E36" s="5"/>
      <c r="F36" s="5"/>
      <c r="G36" s="5"/>
      <c r="H36" s="5"/>
      <c r="I36" s="4"/>
      <c r="M36" s="103">
        <v>4.0</v>
      </c>
      <c r="N36" s="5"/>
      <c r="O36" s="5"/>
      <c r="P36" s="5"/>
      <c r="Q36" s="5"/>
      <c r="R36" s="5"/>
      <c r="S36" s="5"/>
      <c r="T36" s="5"/>
      <c r="U36" s="5"/>
      <c r="V36" s="4"/>
    </row>
    <row r="37">
      <c r="B37" s="103">
        <v>2.5</v>
      </c>
      <c r="C37" s="5"/>
      <c r="D37" s="5"/>
      <c r="E37" s="5"/>
      <c r="F37" s="5"/>
      <c r="G37" s="5"/>
      <c r="H37" s="5"/>
      <c r="I37" s="4"/>
    </row>
    <row r="38">
      <c r="M38" s="108" t="s">
        <v>37</v>
      </c>
      <c r="N38" s="109" t="s">
        <v>81</v>
      </c>
      <c r="O38" s="109" t="s">
        <v>82</v>
      </c>
      <c r="P38" s="109" t="s">
        <v>83</v>
      </c>
      <c r="Q38" s="109" t="s">
        <v>84</v>
      </c>
      <c r="R38" s="109" t="s">
        <v>85</v>
      </c>
      <c r="S38" s="109" t="s">
        <v>86</v>
      </c>
      <c r="T38" s="109" t="s">
        <v>87</v>
      </c>
      <c r="U38" s="109" t="s">
        <v>88</v>
      </c>
      <c r="V38" s="110" t="s">
        <v>90</v>
      </c>
    </row>
    <row r="39">
      <c r="B39" s="99" t="s">
        <v>37</v>
      </c>
      <c r="C39" s="100" t="s">
        <v>104</v>
      </c>
      <c r="D39" s="100" t="s">
        <v>105</v>
      </c>
      <c r="E39" s="100" t="s">
        <v>106</v>
      </c>
      <c r="F39" s="100" t="s">
        <v>107</v>
      </c>
      <c r="G39" s="99" t="s">
        <v>108</v>
      </c>
      <c r="H39" s="99" t="s">
        <v>86</v>
      </c>
      <c r="I39" s="99" t="s">
        <v>90</v>
      </c>
      <c r="M39" s="84"/>
      <c r="N39" s="111"/>
      <c r="O39" s="111"/>
      <c r="P39" s="111"/>
      <c r="Q39" s="111"/>
      <c r="R39" s="111"/>
      <c r="S39" s="111"/>
      <c r="T39" s="111"/>
      <c r="U39" s="111"/>
      <c r="V39" s="111"/>
    </row>
    <row r="40">
      <c r="B40" s="12">
        <v>9.0</v>
      </c>
      <c r="C40" s="12">
        <f>'Capacidade de corrente'!H10</f>
        <v>6000</v>
      </c>
      <c r="D40" s="101">
        <f>'Capacidade de corrente'!J10</f>
        <v>27.27272727</v>
      </c>
      <c r="E40" s="12">
        <v>6.246</v>
      </c>
      <c r="F40" s="101">
        <f>E40/1000</f>
        <v>0.006246</v>
      </c>
      <c r="G40" s="12">
        <v>0.04</v>
      </c>
      <c r="H40" s="101">
        <f>(G40*I40)/(F40*D40)</f>
        <v>51.65972889</v>
      </c>
      <c r="I40" s="61">
        <v>220.0</v>
      </c>
      <c r="M40" s="6"/>
      <c r="N40" s="25"/>
      <c r="O40" s="25"/>
      <c r="P40" s="25"/>
      <c r="Q40" s="25"/>
      <c r="R40" s="25"/>
      <c r="S40" s="25"/>
      <c r="T40" s="25"/>
      <c r="U40" s="25"/>
      <c r="V40" s="25"/>
    </row>
    <row r="41">
      <c r="B41" s="102" t="s">
        <v>100</v>
      </c>
      <c r="C41" s="5"/>
      <c r="D41" s="5"/>
      <c r="E41" s="5"/>
      <c r="F41" s="5"/>
      <c r="G41" s="5"/>
      <c r="H41" s="5"/>
      <c r="I41" s="4"/>
      <c r="M41" s="112">
        <v>4.0</v>
      </c>
      <c r="N41" s="113" t="s">
        <v>112</v>
      </c>
      <c r="O41" s="113">
        <v>100.0</v>
      </c>
      <c r="P41" s="114">
        <f t="shared" ref="P41:P44" si="14">O41/V41</f>
        <v>0.7874015748</v>
      </c>
      <c r="Q41" s="113">
        <v>7.3896</v>
      </c>
      <c r="R41" s="114">
        <f t="shared" ref="R41:R44" si="15">Q41/1000</f>
        <v>0.0073896</v>
      </c>
      <c r="S41" s="113">
        <v>8.96</v>
      </c>
      <c r="T41" s="114">
        <f t="shared" ref="T41:T44" si="16">(S41*P41*R41*100)/V41</f>
        <v>0.04105078802</v>
      </c>
      <c r="U41" s="114">
        <f>T41</f>
        <v>0.04105078802</v>
      </c>
      <c r="V41" s="115">
        <v>127.0</v>
      </c>
    </row>
    <row r="42">
      <c r="B42" s="103">
        <v>1.5</v>
      </c>
      <c r="C42" s="5"/>
      <c r="D42" s="5"/>
      <c r="E42" s="5"/>
      <c r="F42" s="5"/>
      <c r="G42" s="5"/>
      <c r="H42" s="5"/>
      <c r="I42" s="4"/>
      <c r="M42" s="84"/>
      <c r="N42" s="113" t="s">
        <v>113</v>
      </c>
      <c r="O42" s="113">
        <v>600.0</v>
      </c>
      <c r="P42" s="114">
        <f t="shared" si="14"/>
        <v>4.724409449</v>
      </c>
      <c r="Q42" s="113">
        <v>9.7834</v>
      </c>
      <c r="R42" s="114">
        <f t="shared" si="15"/>
        <v>0.0097834</v>
      </c>
      <c r="S42" s="113">
        <v>8.96</v>
      </c>
      <c r="T42" s="114">
        <f t="shared" si="16"/>
        <v>0.3260931143</v>
      </c>
      <c r="U42" s="114">
        <f t="shared" ref="U42:U44" si="17">T42+U41</f>
        <v>0.3671439023</v>
      </c>
      <c r="V42" s="115">
        <v>127.0</v>
      </c>
    </row>
    <row r="43">
      <c r="M43" s="84"/>
      <c r="N43" s="116" t="s">
        <v>114</v>
      </c>
      <c r="O43" s="113">
        <v>600.0</v>
      </c>
      <c r="P43" s="114">
        <f t="shared" si="14"/>
        <v>4.724409449</v>
      </c>
      <c r="Q43" s="113">
        <v>9.7513</v>
      </c>
      <c r="R43" s="114">
        <f t="shared" si="15"/>
        <v>0.0097513</v>
      </c>
      <c r="S43" s="113">
        <v>8.96</v>
      </c>
      <c r="T43" s="114">
        <f t="shared" si="16"/>
        <v>0.3250231806</v>
      </c>
      <c r="U43" s="114">
        <f t="shared" si="17"/>
        <v>0.6921670829</v>
      </c>
      <c r="V43" s="115">
        <v>127.0</v>
      </c>
    </row>
    <row r="44">
      <c r="B44" s="99" t="s">
        <v>37</v>
      </c>
      <c r="C44" s="100" t="s">
        <v>104</v>
      </c>
      <c r="D44" s="100" t="s">
        <v>105</v>
      </c>
      <c r="E44" s="100" t="s">
        <v>106</v>
      </c>
      <c r="F44" s="100" t="s">
        <v>107</v>
      </c>
      <c r="G44" s="99" t="s">
        <v>108</v>
      </c>
      <c r="H44" s="99" t="s">
        <v>86</v>
      </c>
      <c r="I44" s="99" t="s">
        <v>90</v>
      </c>
      <c r="M44" s="84"/>
      <c r="N44" s="117" t="s">
        <v>115</v>
      </c>
      <c r="O44" s="113">
        <v>600.0</v>
      </c>
      <c r="P44" s="114">
        <f t="shared" si="14"/>
        <v>4.724409449</v>
      </c>
      <c r="Q44" s="113">
        <v>9.8743</v>
      </c>
      <c r="R44" s="114">
        <f t="shared" si="15"/>
        <v>0.0098743</v>
      </c>
      <c r="S44" s="113">
        <v>8.96</v>
      </c>
      <c r="T44" s="114">
        <f t="shared" si="16"/>
        <v>0.3291229264</v>
      </c>
      <c r="U44" s="114">
        <f t="shared" si="17"/>
        <v>1.021290009</v>
      </c>
      <c r="V44" s="115">
        <v>127.0</v>
      </c>
    </row>
    <row r="45">
      <c r="B45" s="12">
        <v>10.0</v>
      </c>
      <c r="C45" s="12">
        <f>'Capacidade de corrente'!H11</f>
        <v>2750</v>
      </c>
      <c r="D45" s="101">
        <f>'Capacidade de corrente'!J11</f>
        <v>12.5</v>
      </c>
      <c r="E45" s="12">
        <v>9.7558</v>
      </c>
      <c r="F45" s="101">
        <f>E45/1000</f>
        <v>0.0097558</v>
      </c>
      <c r="G45" s="12">
        <v>0.04</v>
      </c>
      <c r="H45" s="101">
        <f>(G45*I45)/(F45*D45)</f>
        <v>72.16220095</v>
      </c>
      <c r="I45" s="61">
        <v>220.0</v>
      </c>
      <c r="M45" s="107" t="s">
        <v>100</v>
      </c>
      <c r="N45" s="5"/>
      <c r="O45" s="5"/>
      <c r="P45" s="5"/>
      <c r="Q45" s="5"/>
      <c r="R45" s="5"/>
      <c r="S45" s="5"/>
      <c r="T45" s="5"/>
      <c r="U45" s="5"/>
      <c r="V45" s="4"/>
    </row>
    <row r="46">
      <c r="B46" s="102" t="s">
        <v>100</v>
      </c>
      <c r="C46" s="5"/>
      <c r="D46" s="5"/>
      <c r="E46" s="5"/>
      <c r="F46" s="5"/>
      <c r="G46" s="5"/>
      <c r="H46" s="5"/>
      <c r="I46" s="4"/>
      <c r="M46" s="103">
        <v>4.0</v>
      </c>
      <c r="N46" s="5"/>
      <c r="O46" s="5"/>
      <c r="P46" s="5"/>
      <c r="Q46" s="5"/>
      <c r="R46" s="5"/>
      <c r="S46" s="5"/>
      <c r="T46" s="5"/>
      <c r="U46" s="5"/>
      <c r="V46" s="4"/>
    </row>
    <row r="47">
      <c r="B47" s="103">
        <v>1.5</v>
      </c>
      <c r="C47" s="5"/>
      <c r="D47" s="5"/>
      <c r="E47" s="5"/>
      <c r="F47" s="5"/>
      <c r="G47" s="5"/>
      <c r="H47" s="5"/>
      <c r="I47" s="4"/>
    </row>
    <row r="48">
      <c r="M48" s="108" t="s">
        <v>37</v>
      </c>
      <c r="N48" s="109" t="s">
        <v>81</v>
      </c>
      <c r="O48" s="109" t="s">
        <v>82</v>
      </c>
      <c r="P48" s="109" t="s">
        <v>83</v>
      </c>
      <c r="Q48" s="109" t="s">
        <v>84</v>
      </c>
      <c r="R48" s="109" t="s">
        <v>85</v>
      </c>
      <c r="S48" s="109" t="s">
        <v>86</v>
      </c>
      <c r="T48" s="109" t="s">
        <v>87</v>
      </c>
      <c r="U48" s="109" t="s">
        <v>88</v>
      </c>
      <c r="V48" s="110" t="s">
        <v>90</v>
      </c>
    </row>
    <row r="49">
      <c r="B49" s="99" t="s">
        <v>37</v>
      </c>
      <c r="C49" s="100" t="s">
        <v>104</v>
      </c>
      <c r="D49" s="100" t="s">
        <v>105</v>
      </c>
      <c r="E49" s="100" t="s">
        <v>106</v>
      </c>
      <c r="F49" s="100" t="s">
        <v>107</v>
      </c>
      <c r="G49" s="99" t="s">
        <v>108</v>
      </c>
      <c r="H49" s="99" t="s">
        <v>86</v>
      </c>
      <c r="I49" s="99" t="s">
        <v>90</v>
      </c>
      <c r="M49" s="84"/>
      <c r="N49" s="111"/>
      <c r="O49" s="111"/>
      <c r="P49" s="111"/>
      <c r="Q49" s="111"/>
      <c r="R49" s="111"/>
      <c r="S49" s="111"/>
      <c r="T49" s="111"/>
      <c r="U49" s="111"/>
      <c r="V49" s="111"/>
    </row>
    <row r="50">
      <c r="B50" s="12">
        <v>11.0</v>
      </c>
      <c r="C50" s="12">
        <f>'Capacidade de corrente'!H12</f>
        <v>2560</v>
      </c>
      <c r="D50" s="101">
        <f>'Capacidade de corrente'!J12</f>
        <v>11.63636364</v>
      </c>
      <c r="E50" s="12">
        <v>6.7446</v>
      </c>
      <c r="F50" s="101">
        <f>E50/1000</f>
        <v>0.0067446</v>
      </c>
      <c r="G50" s="12">
        <v>0.04</v>
      </c>
      <c r="H50" s="101">
        <f>(G50*I50)/(F50*D50)</f>
        <v>112.1267384</v>
      </c>
      <c r="I50" s="61">
        <v>220.0</v>
      </c>
      <c r="M50" s="6"/>
      <c r="N50" s="25"/>
      <c r="O50" s="25"/>
      <c r="P50" s="25"/>
      <c r="Q50" s="25"/>
      <c r="R50" s="25"/>
      <c r="S50" s="25"/>
      <c r="T50" s="25"/>
      <c r="U50" s="25"/>
      <c r="V50" s="25"/>
    </row>
    <row r="51">
      <c r="B51" s="102" t="s">
        <v>100</v>
      </c>
      <c r="C51" s="5"/>
      <c r="D51" s="5"/>
      <c r="E51" s="5"/>
      <c r="F51" s="5"/>
      <c r="G51" s="5"/>
      <c r="H51" s="5"/>
      <c r="I51" s="4"/>
      <c r="M51" s="118">
        <v>5.0</v>
      </c>
      <c r="N51" s="119" t="s">
        <v>116</v>
      </c>
      <c r="O51" s="119">
        <v>100.0</v>
      </c>
      <c r="P51" s="120">
        <f t="shared" ref="P51:P58" si="18">O51/V51</f>
        <v>0.7874015748</v>
      </c>
      <c r="Q51" s="121">
        <v>0.698</v>
      </c>
      <c r="R51" s="120">
        <f t="shared" ref="R51:R58" si="19">Q51/1000</f>
        <v>0.000698</v>
      </c>
      <c r="S51" s="121">
        <v>14.3</v>
      </c>
      <c r="T51" s="120">
        <f t="shared" ref="T51:T58" si="20">(S51*P51*R51*100)/V51</f>
        <v>0.006188480377</v>
      </c>
      <c r="U51" s="120">
        <f>T51</f>
        <v>0.006188480377</v>
      </c>
      <c r="V51" s="122">
        <v>127.0</v>
      </c>
    </row>
    <row r="52">
      <c r="B52" s="103">
        <v>1.5</v>
      </c>
      <c r="C52" s="5"/>
      <c r="D52" s="5"/>
      <c r="E52" s="5"/>
      <c r="F52" s="5"/>
      <c r="G52" s="5"/>
      <c r="H52" s="5"/>
      <c r="I52" s="4"/>
      <c r="M52" s="84"/>
      <c r="N52" s="119" t="s">
        <v>117</v>
      </c>
      <c r="O52" s="119">
        <v>100.0</v>
      </c>
      <c r="P52" s="120">
        <f t="shared" si="18"/>
        <v>0.7874015748</v>
      </c>
      <c r="Q52" s="121">
        <v>4.1929</v>
      </c>
      <c r="R52" s="120">
        <f t="shared" si="19"/>
        <v>0.0041929</v>
      </c>
      <c r="S52" s="121">
        <v>14.3</v>
      </c>
      <c r="T52" s="120">
        <f t="shared" si="20"/>
        <v>0.03717432575</v>
      </c>
      <c r="U52" s="120">
        <f t="shared" ref="U52:U58" si="21">T52+U51</f>
        <v>0.04336280613</v>
      </c>
      <c r="V52" s="122">
        <v>127.0</v>
      </c>
    </row>
    <row r="53">
      <c r="M53" s="84"/>
      <c r="N53" s="123" t="s">
        <v>118</v>
      </c>
      <c r="O53" s="119">
        <v>100.0</v>
      </c>
      <c r="P53" s="120">
        <f t="shared" si="18"/>
        <v>0.7874015748</v>
      </c>
      <c r="Q53" s="121">
        <v>4.4789</v>
      </c>
      <c r="R53" s="120">
        <f t="shared" si="19"/>
        <v>0.0044789</v>
      </c>
      <c r="S53" s="121">
        <v>14.3</v>
      </c>
      <c r="T53" s="120">
        <f t="shared" si="20"/>
        <v>0.03971000682</v>
      </c>
      <c r="U53" s="120">
        <f t="shared" si="21"/>
        <v>0.08307281295</v>
      </c>
      <c r="V53" s="122">
        <v>127.0</v>
      </c>
    </row>
    <row r="54">
      <c r="B54" s="99" t="s">
        <v>37</v>
      </c>
      <c r="C54" s="100" t="s">
        <v>104</v>
      </c>
      <c r="D54" s="100" t="s">
        <v>105</v>
      </c>
      <c r="E54" s="100" t="s">
        <v>106</v>
      </c>
      <c r="F54" s="100" t="s">
        <v>107</v>
      </c>
      <c r="G54" s="99" t="s">
        <v>108</v>
      </c>
      <c r="H54" s="99" t="s">
        <v>86</v>
      </c>
      <c r="I54" s="99" t="s">
        <v>90</v>
      </c>
      <c r="M54" s="84"/>
      <c r="N54" s="123" t="s">
        <v>119</v>
      </c>
      <c r="O54" s="119">
        <v>100.0</v>
      </c>
      <c r="P54" s="120">
        <f t="shared" si="18"/>
        <v>0.7874015748</v>
      </c>
      <c r="Q54" s="121">
        <v>4.3217</v>
      </c>
      <c r="R54" s="120">
        <f t="shared" si="19"/>
        <v>0.0043217</v>
      </c>
      <c r="S54" s="121">
        <v>14.3</v>
      </c>
      <c r="T54" s="120">
        <f t="shared" si="20"/>
        <v>0.03831626883</v>
      </c>
      <c r="U54" s="120">
        <f t="shared" si="21"/>
        <v>0.1213890818</v>
      </c>
      <c r="V54" s="122">
        <v>127.0</v>
      </c>
    </row>
    <row r="55">
      <c r="B55" s="12">
        <v>12.0</v>
      </c>
      <c r="C55" s="12">
        <f>'Capacidade de corrente'!H13</f>
        <v>1740</v>
      </c>
      <c r="D55" s="101">
        <f>'Capacidade de corrente'!J13</f>
        <v>7.909090909</v>
      </c>
      <c r="E55" s="12">
        <v>7.3623</v>
      </c>
      <c r="F55" s="101">
        <f>E55/1000</f>
        <v>0.0073623</v>
      </c>
      <c r="G55" s="12">
        <v>0.04</v>
      </c>
      <c r="H55" s="101">
        <f>(G55*I55)/(F55*D55)</f>
        <v>151.1271855</v>
      </c>
      <c r="I55" s="61">
        <v>220.0</v>
      </c>
      <c r="M55" s="84"/>
      <c r="N55" s="124" t="s">
        <v>120</v>
      </c>
      <c r="O55" s="124">
        <v>100.0</v>
      </c>
      <c r="P55" s="120">
        <f t="shared" si="18"/>
        <v>0.7874015748</v>
      </c>
      <c r="Q55" s="125">
        <v>0.7751</v>
      </c>
      <c r="R55" s="120">
        <f t="shared" si="19"/>
        <v>0.0007751</v>
      </c>
      <c r="S55" s="121">
        <v>14.3</v>
      </c>
      <c r="T55" s="120">
        <f t="shared" si="20"/>
        <v>0.006872050344</v>
      </c>
      <c r="U55" s="120">
        <f t="shared" si="21"/>
        <v>0.1282611321</v>
      </c>
      <c r="V55" s="122">
        <v>127.0</v>
      </c>
    </row>
    <row r="56">
      <c r="B56" s="102" t="s">
        <v>100</v>
      </c>
      <c r="C56" s="5"/>
      <c r="D56" s="5"/>
      <c r="E56" s="5"/>
      <c r="F56" s="5"/>
      <c r="G56" s="5"/>
      <c r="H56" s="5"/>
      <c r="I56" s="4"/>
      <c r="M56" s="84"/>
      <c r="N56" s="124" t="s">
        <v>121</v>
      </c>
      <c r="O56" s="124">
        <v>100.0</v>
      </c>
      <c r="P56" s="120">
        <f t="shared" si="18"/>
        <v>0.7874015748</v>
      </c>
      <c r="Q56" s="125">
        <v>3.8944</v>
      </c>
      <c r="R56" s="120">
        <f t="shared" si="19"/>
        <v>0.0038944</v>
      </c>
      <c r="S56" s="121">
        <v>14.3</v>
      </c>
      <c r="T56" s="120">
        <f t="shared" si="20"/>
        <v>0.03452781946</v>
      </c>
      <c r="U56" s="120">
        <f t="shared" si="21"/>
        <v>0.1627889516</v>
      </c>
      <c r="V56" s="122">
        <v>127.0</v>
      </c>
    </row>
    <row r="57">
      <c r="B57" s="103">
        <v>1.5</v>
      </c>
      <c r="C57" s="5"/>
      <c r="D57" s="5"/>
      <c r="E57" s="5"/>
      <c r="F57" s="5"/>
      <c r="G57" s="5"/>
      <c r="H57" s="5"/>
      <c r="I57" s="4"/>
      <c r="M57" s="84"/>
      <c r="N57" s="124" t="s">
        <v>122</v>
      </c>
      <c r="O57" s="124">
        <v>100.0</v>
      </c>
      <c r="P57" s="120">
        <f t="shared" si="18"/>
        <v>0.7874015748</v>
      </c>
      <c r="Q57" s="125">
        <v>3.642</v>
      </c>
      <c r="R57" s="120">
        <f t="shared" si="19"/>
        <v>0.003642</v>
      </c>
      <c r="S57" s="121">
        <v>14.3</v>
      </c>
      <c r="T57" s="120">
        <f t="shared" si="20"/>
        <v>0.03229003658</v>
      </c>
      <c r="U57" s="120">
        <f t="shared" si="21"/>
        <v>0.1950789882</v>
      </c>
      <c r="V57" s="122">
        <v>127.0</v>
      </c>
    </row>
    <row r="58">
      <c r="M58" s="6"/>
      <c r="N58" s="124" t="s">
        <v>123</v>
      </c>
      <c r="O58" s="124">
        <v>100.0</v>
      </c>
      <c r="P58" s="120">
        <f t="shared" si="18"/>
        <v>0.7874015748</v>
      </c>
      <c r="Q58" s="125">
        <v>3.673</v>
      </c>
      <c r="R58" s="120">
        <f t="shared" si="19"/>
        <v>0.003673</v>
      </c>
      <c r="S58" s="121">
        <v>14.3</v>
      </c>
      <c r="T58" s="120">
        <f t="shared" si="20"/>
        <v>0.03256488313</v>
      </c>
      <c r="U58" s="120">
        <f t="shared" si="21"/>
        <v>0.2276438713</v>
      </c>
      <c r="V58" s="122">
        <v>127.0</v>
      </c>
    </row>
    <row r="59">
      <c r="B59" s="99" t="s">
        <v>37</v>
      </c>
      <c r="C59" s="100" t="s">
        <v>104</v>
      </c>
      <c r="D59" s="100" t="s">
        <v>105</v>
      </c>
      <c r="E59" s="100" t="s">
        <v>106</v>
      </c>
      <c r="F59" s="100" t="s">
        <v>107</v>
      </c>
      <c r="G59" s="99" t="s">
        <v>108</v>
      </c>
      <c r="H59" s="99" t="s">
        <v>86</v>
      </c>
      <c r="I59" s="99" t="s">
        <v>90</v>
      </c>
      <c r="M59" s="126" t="s">
        <v>101</v>
      </c>
      <c r="N59" s="5"/>
      <c r="O59" s="5"/>
      <c r="P59" s="5"/>
      <c r="Q59" s="5"/>
      <c r="R59" s="5"/>
      <c r="S59" s="5"/>
      <c r="T59" s="5"/>
      <c r="U59" s="5"/>
      <c r="V59" s="4"/>
    </row>
    <row r="60">
      <c r="B60" s="12">
        <v>13.0</v>
      </c>
      <c r="C60" s="12">
        <f>'Capacidade de corrente'!H14</f>
        <v>1900</v>
      </c>
      <c r="D60" s="101">
        <f>'Capacidade de corrente'!J14</f>
        <v>14.96062992</v>
      </c>
      <c r="E60" s="12">
        <v>4.9341</v>
      </c>
      <c r="F60" s="101">
        <f>E60/1000</f>
        <v>0.0049341</v>
      </c>
      <c r="G60" s="12">
        <v>0.04</v>
      </c>
      <c r="H60" s="101">
        <f>(G60*I60)/(F60*D60)</f>
        <v>68.8186082</v>
      </c>
      <c r="I60" s="61">
        <v>127.0</v>
      </c>
      <c r="M60" s="96">
        <v>2.5</v>
      </c>
      <c r="N60" s="5"/>
      <c r="O60" s="5"/>
      <c r="P60" s="5"/>
      <c r="Q60" s="5"/>
      <c r="R60" s="5"/>
      <c r="S60" s="5"/>
      <c r="T60" s="5"/>
      <c r="U60" s="5"/>
      <c r="V60" s="4"/>
    </row>
    <row r="61">
      <c r="B61" s="102" t="s">
        <v>100</v>
      </c>
      <c r="C61" s="5"/>
      <c r="D61" s="5"/>
      <c r="E61" s="5"/>
      <c r="F61" s="5"/>
      <c r="G61" s="5"/>
      <c r="H61" s="5"/>
      <c r="I61" s="4"/>
    </row>
    <row r="62">
      <c r="B62" s="103">
        <v>1.5</v>
      </c>
      <c r="C62" s="5"/>
      <c r="D62" s="5"/>
      <c r="E62" s="5"/>
      <c r="F62" s="5"/>
      <c r="G62" s="5"/>
      <c r="H62" s="5"/>
      <c r="I62" s="4"/>
    </row>
    <row r="63">
      <c r="M63" s="108" t="s">
        <v>37</v>
      </c>
      <c r="N63" s="109" t="s">
        <v>81</v>
      </c>
      <c r="O63" s="109" t="s">
        <v>82</v>
      </c>
      <c r="P63" s="109" t="s">
        <v>83</v>
      </c>
      <c r="Q63" s="109" t="s">
        <v>84</v>
      </c>
      <c r="R63" s="109" t="s">
        <v>85</v>
      </c>
      <c r="S63" s="109" t="s">
        <v>86</v>
      </c>
      <c r="T63" s="109" t="s">
        <v>87</v>
      </c>
      <c r="U63" s="109" t="s">
        <v>88</v>
      </c>
      <c r="V63" s="110" t="s">
        <v>90</v>
      </c>
    </row>
    <row r="64">
      <c r="B64" s="99" t="s">
        <v>37</v>
      </c>
      <c r="C64" s="100" t="s">
        <v>104</v>
      </c>
      <c r="D64" s="100" t="s">
        <v>105</v>
      </c>
      <c r="E64" s="100" t="s">
        <v>106</v>
      </c>
      <c r="F64" s="100" t="s">
        <v>107</v>
      </c>
      <c r="G64" s="99" t="s">
        <v>108</v>
      </c>
      <c r="H64" s="99" t="s">
        <v>86</v>
      </c>
      <c r="I64" s="99" t="s">
        <v>90</v>
      </c>
      <c r="M64" s="84"/>
      <c r="N64" s="111"/>
      <c r="O64" s="111"/>
      <c r="P64" s="111"/>
      <c r="Q64" s="111"/>
      <c r="R64" s="111"/>
      <c r="S64" s="111"/>
      <c r="T64" s="111"/>
      <c r="U64" s="111"/>
      <c r="V64" s="111"/>
    </row>
    <row r="65">
      <c r="B65" s="12">
        <v>14.0</v>
      </c>
      <c r="C65" s="12">
        <f>'Capacidade de corrente'!H15</f>
        <v>1900</v>
      </c>
      <c r="D65" s="101">
        <f>'Capacidade de corrente'!J15</f>
        <v>14.96062992</v>
      </c>
      <c r="E65" s="12">
        <v>12.1524</v>
      </c>
      <c r="F65" s="101">
        <f>E65/1000</f>
        <v>0.0121524</v>
      </c>
      <c r="G65" s="12">
        <v>0.04</v>
      </c>
      <c r="H65" s="101">
        <f>(G65*I65)/(F65*D65)</f>
        <v>27.9416325</v>
      </c>
      <c r="I65" s="61">
        <v>127.0</v>
      </c>
      <c r="M65" s="6"/>
      <c r="N65" s="25"/>
      <c r="O65" s="25"/>
      <c r="P65" s="25"/>
      <c r="Q65" s="25"/>
      <c r="R65" s="25"/>
      <c r="S65" s="25"/>
      <c r="T65" s="25"/>
      <c r="U65" s="25"/>
      <c r="V65" s="25"/>
    </row>
    <row r="66">
      <c r="B66" s="102" t="s">
        <v>100</v>
      </c>
      <c r="C66" s="5"/>
      <c r="D66" s="5"/>
      <c r="E66" s="5"/>
      <c r="F66" s="5"/>
      <c r="G66" s="5"/>
      <c r="H66" s="5"/>
      <c r="I66" s="4"/>
      <c r="M66" s="118">
        <v>6.0</v>
      </c>
      <c r="N66" s="119" t="s">
        <v>124</v>
      </c>
      <c r="O66" s="119">
        <v>600.0</v>
      </c>
      <c r="P66" s="120">
        <f t="shared" ref="P66:P71" si="22">O66/V66</f>
        <v>4.724409449</v>
      </c>
      <c r="Q66" s="121">
        <v>6.6935</v>
      </c>
      <c r="R66" s="120">
        <f t="shared" ref="R66:R71" si="23">Q66/1000</f>
        <v>0.0066935</v>
      </c>
      <c r="S66" s="113">
        <v>8.96</v>
      </c>
      <c r="T66" s="120">
        <f t="shared" ref="T66:T71" si="24">(S66*P66*R66*100)/V66</f>
        <v>0.2231028334</v>
      </c>
      <c r="U66" s="120">
        <f>T66</f>
        <v>0.2231028334</v>
      </c>
      <c r="V66" s="122">
        <v>127.0</v>
      </c>
    </row>
    <row r="67">
      <c r="B67" s="103">
        <v>1.5</v>
      </c>
      <c r="C67" s="5"/>
      <c r="D67" s="5"/>
      <c r="E67" s="5"/>
      <c r="F67" s="5"/>
      <c r="G67" s="5"/>
      <c r="H67" s="5"/>
      <c r="I67" s="4"/>
      <c r="M67" s="84"/>
      <c r="N67" s="119" t="s">
        <v>125</v>
      </c>
      <c r="O67" s="119">
        <v>600.0</v>
      </c>
      <c r="P67" s="120">
        <f t="shared" si="22"/>
        <v>4.724409449</v>
      </c>
      <c r="Q67" s="121">
        <v>9.1199</v>
      </c>
      <c r="R67" s="120">
        <f t="shared" si="23"/>
        <v>0.0091199</v>
      </c>
      <c r="S67" s="113">
        <v>8.96</v>
      </c>
      <c r="T67" s="120">
        <f t="shared" si="24"/>
        <v>0.3039778188</v>
      </c>
      <c r="U67" s="120">
        <f t="shared" ref="U67:U71" si="25">T67+U66</f>
        <v>0.5270806522</v>
      </c>
      <c r="V67" s="122">
        <v>127.0</v>
      </c>
    </row>
    <row r="68">
      <c r="M68" s="84"/>
      <c r="N68" s="123" t="s">
        <v>120</v>
      </c>
      <c r="O68" s="119">
        <v>100.0</v>
      </c>
      <c r="P68" s="120">
        <f t="shared" si="22"/>
        <v>0.7874015748</v>
      </c>
      <c r="Q68" s="121">
        <v>9.3968</v>
      </c>
      <c r="R68" s="120">
        <f t="shared" si="23"/>
        <v>0.0093968</v>
      </c>
      <c r="S68" s="113">
        <v>8.96</v>
      </c>
      <c r="T68" s="120">
        <f t="shared" si="24"/>
        <v>0.05220120776</v>
      </c>
      <c r="U68" s="120">
        <f t="shared" si="25"/>
        <v>0.57928186</v>
      </c>
      <c r="V68" s="122">
        <v>127.0</v>
      </c>
    </row>
    <row r="69">
      <c r="M69" s="84"/>
      <c r="N69" s="123" t="s">
        <v>121</v>
      </c>
      <c r="O69" s="119">
        <v>100.0</v>
      </c>
      <c r="P69" s="120">
        <f t="shared" si="22"/>
        <v>0.7874015748</v>
      </c>
      <c r="Q69" s="121">
        <v>9.4466</v>
      </c>
      <c r="R69" s="120">
        <f t="shared" si="23"/>
        <v>0.0094466</v>
      </c>
      <c r="S69" s="113">
        <v>8.96</v>
      </c>
      <c r="T69" s="120">
        <f t="shared" si="24"/>
        <v>0.05247785728</v>
      </c>
      <c r="U69" s="120">
        <f t="shared" si="25"/>
        <v>0.6317597173</v>
      </c>
      <c r="V69" s="122">
        <v>127.0</v>
      </c>
    </row>
    <row r="70">
      <c r="M70" s="84"/>
      <c r="N70" s="123" t="s">
        <v>120</v>
      </c>
      <c r="O70" s="124">
        <v>200.0</v>
      </c>
      <c r="P70" s="120">
        <f t="shared" si="22"/>
        <v>1.57480315</v>
      </c>
      <c r="Q70" s="125">
        <v>9.6127</v>
      </c>
      <c r="R70" s="120">
        <f t="shared" si="23"/>
        <v>0.0096127</v>
      </c>
      <c r="S70" s="113">
        <v>8.96</v>
      </c>
      <c r="T70" s="120">
        <f t="shared" si="24"/>
        <v>0.1068011557</v>
      </c>
      <c r="U70" s="120">
        <f t="shared" si="25"/>
        <v>0.738560873</v>
      </c>
      <c r="V70" s="122">
        <v>127.0</v>
      </c>
    </row>
    <row r="71">
      <c r="B71" s="127" t="s">
        <v>126</v>
      </c>
      <c r="M71" s="84"/>
      <c r="N71" s="124" t="s">
        <v>127</v>
      </c>
      <c r="O71" s="124">
        <v>100.0</v>
      </c>
      <c r="P71" s="120">
        <f t="shared" si="22"/>
        <v>0.7874015748</v>
      </c>
      <c r="Q71" s="125">
        <v>1.0249</v>
      </c>
      <c r="R71" s="120">
        <f t="shared" si="23"/>
        <v>0.0010249</v>
      </c>
      <c r="S71" s="113">
        <v>8.96</v>
      </c>
      <c r="T71" s="120">
        <f t="shared" si="24"/>
        <v>0.005693535867</v>
      </c>
      <c r="U71" s="120">
        <f t="shared" si="25"/>
        <v>0.7442544088</v>
      </c>
      <c r="V71" s="122">
        <v>127.0</v>
      </c>
    </row>
    <row r="72">
      <c r="M72" s="128" t="s">
        <v>101</v>
      </c>
      <c r="N72" s="129"/>
      <c r="O72" s="129"/>
      <c r="P72" s="129"/>
      <c r="Q72" s="129"/>
      <c r="R72" s="129"/>
      <c r="S72" s="129"/>
      <c r="T72" s="129"/>
      <c r="U72" s="129"/>
      <c r="V72" s="25"/>
    </row>
    <row r="73">
      <c r="M73" s="128">
        <v>4.0</v>
      </c>
      <c r="N73" s="129"/>
      <c r="O73" s="129"/>
      <c r="P73" s="129"/>
      <c r="Q73" s="129"/>
      <c r="R73" s="129"/>
      <c r="S73" s="129"/>
      <c r="T73" s="129"/>
      <c r="U73" s="129"/>
      <c r="V73" s="25"/>
    </row>
    <row r="74">
      <c r="B74" s="99" t="s">
        <v>37</v>
      </c>
      <c r="C74" s="100" t="s">
        <v>104</v>
      </c>
      <c r="D74" s="100" t="s">
        <v>105</v>
      </c>
      <c r="E74" s="100" t="s">
        <v>106</v>
      </c>
      <c r="F74" s="100" t="s">
        <v>107</v>
      </c>
      <c r="G74" s="99" t="s">
        <v>108</v>
      </c>
      <c r="H74" s="99" t="s">
        <v>86</v>
      </c>
      <c r="I74" s="99" t="s">
        <v>90</v>
      </c>
    </row>
    <row r="75">
      <c r="B75" s="12">
        <v>19.0</v>
      </c>
      <c r="C75" s="12">
        <f>'Capacidade de corrente'!H20</f>
        <v>37750</v>
      </c>
      <c r="D75" s="101">
        <f>'Capacidade de corrente'!J20</f>
        <v>99.34210526</v>
      </c>
      <c r="E75" s="12">
        <v>5.4134</v>
      </c>
      <c r="F75" s="101">
        <f>E75/1000</f>
        <v>0.0054134</v>
      </c>
      <c r="G75" s="12">
        <v>0.04</v>
      </c>
      <c r="H75" s="101">
        <f>(G75*I75)/(F75*D75)</f>
        <v>28.26442209</v>
      </c>
      <c r="I75" s="61">
        <v>380.0</v>
      </c>
    </row>
    <row r="76">
      <c r="B76" s="102" t="s">
        <v>100</v>
      </c>
      <c r="C76" s="5"/>
      <c r="D76" s="5"/>
      <c r="E76" s="5"/>
      <c r="F76" s="5"/>
      <c r="G76" s="5"/>
      <c r="H76" s="5"/>
      <c r="I76" s="4"/>
    </row>
    <row r="77">
      <c r="B77" s="103">
        <v>1.5</v>
      </c>
      <c r="C77" s="5"/>
      <c r="D77" s="5"/>
      <c r="E77" s="5"/>
      <c r="F77" s="5"/>
      <c r="G77" s="5"/>
      <c r="H77" s="5"/>
      <c r="I77" s="4"/>
    </row>
  </sheetData>
  <mergeCells count="100">
    <mergeCell ref="V12:V14"/>
    <mergeCell ref="M20:V20"/>
    <mergeCell ref="M21:V21"/>
    <mergeCell ref="M25:V26"/>
    <mergeCell ref="M12:M14"/>
    <mergeCell ref="N12:N14"/>
    <mergeCell ref="M15:M19"/>
    <mergeCell ref="M28:M30"/>
    <mergeCell ref="N28:N30"/>
    <mergeCell ref="O28:O30"/>
    <mergeCell ref="P28:P30"/>
    <mergeCell ref="Q28:Q30"/>
    <mergeCell ref="R28:R30"/>
    <mergeCell ref="S28:S30"/>
    <mergeCell ref="T28:T30"/>
    <mergeCell ref="U28:U30"/>
    <mergeCell ref="V28:V30"/>
    <mergeCell ref="M35:V35"/>
    <mergeCell ref="M36:V36"/>
    <mergeCell ref="M31:M34"/>
    <mergeCell ref="M38:M40"/>
    <mergeCell ref="N38:N40"/>
    <mergeCell ref="O38:O40"/>
    <mergeCell ref="P38:P40"/>
    <mergeCell ref="Q38:Q40"/>
    <mergeCell ref="R38:R40"/>
    <mergeCell ref="S48:S50"/>
    <mergeCell ref="T48:T50"/>
    <mergeCell ref="U48:U50"/>
    <mergeCell ref="V48:V50"/>
    <mergeCell ref="M41:M44"/>
    <mergeCell ref="M45:V45"/>
    <mergeCell ref="M46:V46"/>
    <mergeCell ref="M48:M50"/>
    <mergeCell ref="N48:N50"/>
    <mergeCell ref="O48:O50"/>
    <mergeCell ref="P48:P50"/>
    <mergeCell ref="Q63:Q65"/>
    <mergeCell ref="R63:R65"/>
    <mergeCell ref="M66:M71"/>
    <mergeCell ref="M72:V72"/>
    <mergeCell ref="M73:V73"/>
    <mergeCell ref="S63:S65"/>
    <mergeCell ref="T63:T65"/>
    <mergeCell ref="U63:U65"/>
    <mergeCell ref="V63:V65"/>
    <mergeCell ref="M51:M58"/>
    <mergeCell ref="M59:V59"/>
    <mergeCell ref="M60:V60"/>
    <mergeCell ref="M63:M65"/>
    <mergeCell ref="N63:N65"/>
    <mergeCell ref="O63:O65"/>
    <mergeCell ref="P63:P65"/>
    <mergeCell ref="B67:I67"/>
    <mergeCell ref="B71:I72"/>
    <mergeCell ref="B76:I76"/>
    <mergeCell ref="B77:I77"/>
    <mergeCell ref="B51:I51"/>
    <mergeCell ref="B52:I52"/>
    <mergeCell ref="B56:I56"/>
    <mergeCell ref="B57:I57"/>
    <mergeCell ref="B61:I61"/>
    <mergeCell ref="B62:I62"/>
    <mergeCell ref="B66:I66"/>
    <mergeCell ref="J12:J14"/>
    <mergeCell ref="K12:K14"/>
    <mergeCell ref="H9:O10"/>
    <mergeCell ref="B12:B14"/>
    <mergeCell ref="C12:C14"/>
    <mergeCell ref="D12:D14"/>
    <mergeCell ref="E12:E14"/>
    <mergeCell ref="F12:F14"/>
    <mergeCell ref="G12:G14"/>
    <mergeCell ref="O12:O14"/>
    <mergeCell ref="P12:P14"/>
    <mergeCell ref="Q12:Q14"/>
    <mergeCell ref="R12:R14"/>
    <mergeCell ref="S12:S14"/>
    <mergeCell ref="T12:T14"/>
    <mergeCell ref="U12:U14"/>
    <mergeCell ref="H12:H14"/>
    <mergeCell ref="I12:I14"/>
    <mergeCell ref="B15:B19"/>
    <mergeCell ref="B20:K20"/>
    <mergeCell ref="B21:K21"/>
    <mergeCell ref="B25:I26"/>
    <mergeCell ref="B30:I30"/>
    <mergeCell ref="S38:S40"/>
    <mergeCell ref="T38:T40"/>
    <mergeCell ref="U38:U40"/>
    <mergeCell ref="V38:V40"/>
    <mergeCell ref="Q48:Q50"/>
    <mergeCell ref="R48:R50"/>
    <mergeCell ref="B31:I31"/>
    <mergeCell ref="B36:I36"/>
    <mergeCell ref="B37:I37"/>
    <mergeCell ref="B41:I41"/>
    <mergeCell ref="B42:I42"/>
    <mergeCell ref="B46:I46"/>
    <mergeCell ref="B47:I4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30" t="s">
        <v>128</v>
      </c>
      <c r="C1" s="5"/>
      <c r="D1" s="5"/>
      <c r="E1" s="5"/>
      <c r="F1" s="4"/>
      <c r="H1" s="131" t="s">
        <v>129</v>
      </c>
      <c r="I1" s="5"/>
      <c r="J1" s="4"/>
    </row>
    <row r="2">
      <c r="B2" s="132" t="s">
        <v>130</v>
      </c>
      <c r="C2" s="5"/>
      <c r="D2" s="5"/>
      <c r="E2" s="4"/>
      <c r="F2" s="133" t="s">
        <v>131</v>
      </c>
      <c r="H2" s="134" t="s">
        <v>132</v>
      </c>
      <c r="I2" s="135" t="s">
        <v>133</v>
      </c>
      <c r="J2" s="4"/>
    </row>
    <row r="3">
      <c r="B3" s="136" t="s">
        <v>134</v>
      </c>
      <c r="C3" s="5"/>
      <c r="D3" s="5"/>
      <c r="E3" s="4"/>
      <c r="F3" s="137">
        <v>1500.0</v>
      </c>
      <c r="H3" s="134" t="s">
        <v>135</v>
      </c>
      <c r="I3" s="135" t="s">
        <v>136</v>
      </c>
      <c r="J3" s="4"/>
    </row>
    <row r="4">
      <c r="B4" s="138" t="s">
        <v>137</v>
      </c>
      <c r="C4" s="5"/>
      <c r="D4" s="4"/>
      <c r="E4" s="139">
        <v>82.37</v>
      </c>
      <c r="F4" s="123">
        <v>2600.0</v>
      </c>
      <c r="H4" s="134" t="s">
        <v>138</v>
      </c>
      <c r="I4" s="135">
        <v>30.09</v>
      </c>
      <c r="J4" s="4"/>
    </row>
    <row r="5">
      <c r="B5" s="140" t="s">
        <v>139</v>
      </c>
      <c r="C5" s="137" t="s">
        <v>140</v>
      </c>
      <c r="D5" s="137">
        <v>2.0</v>
      </c>
      <c r="E5" s="137">
        <v>5400.0</v>
      </c>
      <c r="F5" s="137">
        <f t="shared" ref="F5:F11" si="1">D5*E5</f>
        <v>10800</v>
      </c>
      <c r="H5" s="134" t="s">
        <v>141</v>
      </c>
      <c r="I5" s="135" t="s">
        <v>142</v>
      </c>
      <c r="J5" s="4"/>
    </row>
    <row r="6">
      <c r="B6" s="84"/>
      <c r="C6" s="137" t="s">
        <v>32</v>
      </c>
      <c r="D6" s="137">
        <v>1.0</v>
      </c>
      <c r="E6" s="137">
        <v>1600.0</v>
      </c>
      <c r="F6" s="137">
        <f t="shared" si="1"/>
        <v>1600</v>
      </c>
      <c r="H6" s="134" t="s">
        <v>143</v>
      </c>
      <c r="I6" s="135" t="s">
        <v>144</v>
      </c>
      <c r="J6" s="4"/>
    </row>
    <row r="7">
      <c r="B7" s="84"/>
      <c r="C7" s="137" t="s">
        <v>145</v>
      </c>
      <c r="D7" s="137">
        <v>1.0</v>
      </c>
      <c r="E7" s="137">
        <v>2560.0</v>
      </c>
      <c r="F7" s="137">
        <f t="shared" si="1"/>
        <v>2560</v>
      </c>
      <c r="H7" s="134" t="s">
        <v>146</v>
      </c>
      <c r="I7" s="135" t="s">
        <v>147</v>
      </c>
      <c r="J7" s="4"/>
    </row>
    <row r="8">
      <c r="B8" s="84"/>
      <c r="C8" s="137" t="s">
        <v>20</v>
      </c>
      <c r="D8" s="137">
        <v>2.0</v>
      </c>
      <c r="E8" s="137">
        <v>1540.0</v>
      </c>
      <c r="F8" s="137">
        <f t="shared" si="1"/>
        <v>3080</v>
      </c>
      <c r="H8" s="141" t="s">
        <v>148</v>
      </c>
      <c r="I8" s="134" t="s">
        <v>149</v>
      </c>
      <c r="J8" s="142" t="s">
        <v>150</v>
      </c>
    </row>
    <row r="9">
      <c r="B9" s="84"/>
      <c r="C9" s="137" t="s">
        <v>30</v>
      </c>
      <c r="D9" s="137">
        <v>1.0</v>
      </c>
      <c r="E9" s="137">
        <v>2200.0</v>
      </c>
      <c r="F9" s="137">
        <f t="shared" si="1"/>
        <v>2200</v>
      </c>
      <c r="H9" s="84"/>
      <c r="I9" s="134" t="s">
        <v>151</v>
      </c>
      <c r="J9" s="142" t="s">
        <v>152</v>
      </c>
    </row>
    <row r="10">
      <c r="B10" s="84"/>
      <c r="C10" s="137" t="s">
        <v>153</v>
      </c>
      <c r="D10" s="87">
        <v>1.0</v>
      </c>
      <c r="E10" s="87">
        <v>750.0</v>
      </c>
      <c r="F10" s="137">
        <f t="shared" si="1"/>
        <v>750</v>
      </c>
      <c r="H10" s="6"/>
      <c r="I10" s="134" t="s">
        <v>154</v>
      </c>
      <c r="J10" s="142">
        <v>2.0</v>
      </c>
    </row>
    <row r="11">
      <c r="B11" s="84"/>
      <c r="C11" s="137" t="s">
        <v>155</v>
      </c>
      <c r="D11" s="137">
        <v>1.0</v>
      </c>
      <c r="E11" s="137">
        <v>5000.0</v>
      </c>
      <c r="F11" s="137">
        <f t="shared" si="1"/>
        <v>5000</v>
      </c>
      <c r="H11" s="134" t="s">
        <v>156</v>
      </c>
      <c r="I11" s="135" t="s">
        <v>157</v>
      </c>
      <c r="J11" s="4"/>
    </row>
    <row r="12">
      <c r="B12" s="6"/>
      <c r="C12" s="143" t="s">
        <v>158</v>
      </c>
      <c r="D12" s="5"/>
      <c r="E12" s="4"/>
      <c r="F12" s="137">
        <f>SUM(F3:F11)</f>
        <v>30090</v>
      </c>
      <c r="H12" s="134" t="s">
        <v>159</v>
      </c>
      <c r="I12" s="135" t="s">
        <v>160</v>
      </c>
      <c r="J12" s="4"/>
    </row>
    <row r="13">
      <c r="B13" s="144"/>
      <c r="F13" s="145"/>
      <c r="H13" s="141" t="s">
        <v>161</v>
      </c>
      <c r="I13" s="134" t="s">
        <v>162</v>
      </c>
      <c r="J13" s="142" t="s">
        <v>163</v>
      </c>
    </row>
    <row r="14">
      <c r="H14" s="6"/>
      <c r="I14" s="134" t="s">
        <v>164</v>
      </c>
      <c r="J14" s="142" t="s">
        <v>165</v>
      </c>
    </row>
    <row r="15">
      <c r="H15" s="134" t="s">
        <v>166</v>
      </c>
      <c r="I15" s="135" t="s">
        <v>167</v>
      </c>
      <c r="J15" s="4"/>
    </row>
  </sheetData>
  <mergeCells count="19">
    <mergeCell ref="B4:D4"/>
    <mergeCell ref="B5:B12"/>
    <mergeCell ref="C12:E12"/>
    <mergeCell ref="B13:E13"/>
    <mergeCell ref="I5:J5"/>
    <mergeCell ref="I6:J6"/>
    <mergeCell ref="I7:J7"/>
    <mergeCell ref="H8:H10"/>
    <mergeCell ref="I11:J11"/>
    <mergeCell ref="I12:J12"/>
    <mergeCell ref="H13:H14"/>
    <mergeCell ref="I15:J15"/>
    <mergeCell ref="B1:F1"/>
    <mergeCell ref="H1:J1"/>
    <mergeCell ref="B2:E2"/>
    <mergeCell ref="I2:J2"/>
    <mergeCell ref="B3:E3"/>
    <mergeCell ref="I3:J3"/>
    <mergeCell ref="I4:J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34.25"/>
  </cols>
  <sheetData>
    <row r="1">
      <c r="A1" s="146" t="s">
        <v>37</v>
      </c>
      <c r="B1" s="146" t="s">
        <v>168</v>
      </c>
      <c r="C1" s="146" t="s">
        <v>90</v>
      </c>
      <c r="D1" s="146" t="s">
        <v>169</v>
      </c>
      <c r="E1" s="146" t="s">
        <v>170</v>
      </c>
      <c r="F1" s="146" t="s">
        <v>70</v>
      </c>
      <c r="G1" s="146" t="s">
        <v>69</v>
      </c>
      <c r="H1" s="146" t="s">
        <v>68</v>
      </c>
      <c r="I1" s="146" t="s">
        <v>171</v>
      </c>
      <c r="J1" s="146" t="s">
        <v>172</v>
      </c>
      <c r="K1" s="146" t="s">
        <v>173</v>
      </c>
      <c r="L1" s="146" t="s">
        <v>174</v>
      </c>
      <c r="M1" s="146" t="s">
        <v>175</v>
      </c>
      <c r="N1" s="146" t="s">
        <v>176</v>
      </c>
      <c r="O1" s="146" t="s">
        <v>177</v>
      </c>
      <c r="P1" s="146" t="s">
        <v>178</v>
      </c>
      <c r="Q1" s="146" t="s">
        <v>179</v>
      </c>
      <c r="R1" s="147" t="s">
        <v>180</v>
      </c>
      <c r="S1" s="146" t="s">
        <v>181</v>
      </c>
      <c r="T1" s="146" t="s">
        <v>90</v>
      </c>
      <c r="U1" s="146" t="s">
        <v>182</v>
      </c>
    </row>
    <row r="2">
      <c r="A2" s="148">
        <v>1.0</v>
      </c>
      <c r="B2" s="149">
        <f>'Capacidade de corrente'!J2</f>
        <v>7.874015748</v>
      </c>
      <c r="C2" s="149">
        <f>'Capacidade de corrente'!I2</f>
        <v>127</v>
      </c>
      <c r="D2" s="149">
        <v>1.5</v>
      </c>
      <c r="E2" s="149">
        <f>'Capacidade de corrente'!Q2</f>
        <v>17.5</v>
      </c>
      <c r="F2" s="149">
        <f>'Capacidade de corrente'!N2</f>
        <v>1</v>
      </c>
      <c r="G2" s="149">
        <f>'Capacidade de corrente'!M2</f>
        <v>1</v>
      </c>
      <c r="H2" s="149">
        <f>'Capacidade de corrente'!L2</f>
        <v>0.5</v>
      </c>
      <c r="I2" s="149">
        <f>'Capacidade de corrente'!R2</f>
        <v>8.75</v>
      </c>
      <c r="J2" s="150" t="str">
        <f t="shared" ref="J2:J20" si="1">CONCATENATE(B2," &lt;= ", " In "," &lt;= ", I2)</f>
        <v>7,8740157480315 &lt;=  In  &lt;= 8,75</v>
      </c>
      <c r="K2" s="149">
        <v>6.0</v>
      </c>
      <c r="L2" s="149">
        <v>1000.0</v>
      </c>
      <c r="M2" s="149">
        <v>3000.0</v>
      </c>
      <c r="N2" s="149">
        <f t="shared" ref="N2:N19" si="2">M2</f>
        <v>3000</v>
      </c>
      <c r="O2" s="149">
        <v>115.0</v>
      </c>
      <c r="P2" s="149">
        <f t="shared" ref="P2:P20" si="3">(O2^2)*(D2^2)/(L2^2)</f>
        <v>0.02975625</v>
      </c>
      <c r="Q2" s="149">
        <f t="shared" ref="Q2:Q20" si="4">L2/K2</f>
        <v>166.6666667</v>
      </c>
      <c r="R2" s="149">
        <v>0.01</v>
      </c>
      <c r="S2" s="149" t="s">
        <v>49</v>
      </c>
      <c r="T2" s="149">
        <f>'Capacidade de corrente'!I2</f>
        <v>127</v>
      </c>
      <c r="U2" s="151">
        <v>60.0</v>
      </c>
    </row>
    <row r="3">
      <c r="A3" s="148">
        <v>2.0</v>
      </c>
      <c r="B3" s="149">
        <f>'Capacidade de corrente'!J3</f>
        <v>3.937007874</v>
      </c>
      <c r="C3" s="149">
        <f>'Capacidade de corrente'!I3</f>
        <v>127</v>
      </c>
      <c r="D3" s="149">
        <v>1.5</v>
      </c>
      <c r="E3" s="149">
        <f>'Capacidade de corrente'!Q3</f>
        <v>9</v>
      </c>
      <c r="F3" s="149">
        <f>'Capacidade de corrente'!N3</f>
        <v>1</v>
      </c>
      <c r="G3" s="149">
        <f>'Capacidade de corrente'!M3</f>
        <v>1</v>
      </c>
      <c r="H3" s="149">
        <f>'Capacidade de corrente'!L3</f>
        <v>0.5</v>
      </c>
      <c r="I3" s="149">
        <f>'Capacidade de corrente'!R3</f>
        <v>4.5</v>
      </c>
      <c r="J3" s="150" t="str">
        <f t="shared" si="1"/>
        <v>3,93700787401575 &lt;=  In  &lt;= 4,5</v>
      </c>
      <c r="K3" s="149">
        <v>6.0</v>
      </c>
      <c r="L3" s="149">
        <v>1000.0</v>
      </c>
      <c r="M3" s="149">
        <v>3000.0</v>
      </c>
      <c r="N3" s="149">
        <f t="shared" si="2"/>
        <v>3000</v>
      </c>
      <c r="O3" s="149">
        <v>115.0</v>
      </c>
      <c r="P3" s="149">
        <f t="shared" si="3"/>
        <v>0.02975625</v>
      </c>
      <c r="Q3" s="149">
        <f t="shared" si="4"/>
        <v>166.6666667</v>
      </c>
      <c r="R3" s="149">
        <v>0.01</v>
      </c>
      <c r="S3" s="149" t="s">
        <v>49</v>
      </c>
      <c r="T3" s="149">
        <f>'Capacidade de corrente'!I3</f>
        <v>127</v>
      </c>
      <c r="U3" s="151">
        <v>60.0</v>
      </c>
    </row>
    <row r="4">
      <c r="A4" s="148">
        <v>3.0</v>
      </c>
      <c r="B4" s="149">
        <f>'Capacidade de corrente'!J4</f>
        <v>14.96062992</v>
      </c>
      <c r="C4" s="149">
        <f>'Capacidade de corrente'!I4</f>
        <v>127</v>
      </c>
      <c r="D4" s="149">
        <v>4.0</v>
      </c>
      <c r="E4" s="149">
        <f>'Capacidade de corrente'!Q4</f>
        <v>32</v>
      </c>
      <c r="F4" s="149">
        <f>'Capacidade de corrente'!N4</f>
        <v>1</v>
      </c>
      <c r="G4" s="149">
        <f>'Capacidade de corrente'!M4</f>
        <v>1</v>
      </c>
      <c r="H4" s="149">
        <f>'Capacidade de corrente'!L4</f>
        <v>0.5</v>
      </c>
      <c r="I4" s="149">
        <f>'Capacidade de corrente'!R4</f>
        <v>16</v>
      </c>
      <c r="J4" s="150" t="str">
        <f t="shared" si="1"/>
        <v>14,9606299212598 &lt;=  In  &lt;= 16</v>
      </c>
      <c r="K4" s="149">
        <v>16.0</v>
      </c>
      <c r="L4" s="149">
        <v>1000.0</v>
      </c>
      <c r="M4" s="149">
        <v>3000.0</v>
      </c>
      <c r="N4" s="149">
        <f t="shared" si="2"/>
        <v>3000</v>
      </c>
      <c r="O4" s="149">
        <v>115.0</v>
      </c>
      <c r="P4" s="149">
        <f t="shared" si="3"/>
        <v>0.2116</v>
      </c>
      <c r="Q4" s="149">
        <f t="shared" si="4"/>
        <v>62.5</v>
      </c>
      <c r="R4" s="149">
        <v>0.01</v>
      </c>
      <c r="S4" s="149" t="s">
        <v>49</v>
      </c>
      <c r="T4" s="149">
        <f>'Capacidade de corrente'!I4</f>
        <v>127</v>
      </c>
      <c r="U4" s="151">
        <v>60.0</v>
      </c>
    </row>
    <row r="5">
      <c r="A5" s="148">
        <v>4.0</v>
      </c>
      <c r="B5" s="149">
        <f>'Capacidade de corrente'!J5</f>
        <v>14.96062992</v>
      </c>
      <c r="C5" s="149">
        <f>'Capacidade de corrente'!I5</f>
        <v>127</v>
      </c>
      <c r="D5" s="149">
        <v>4.0</v>
      </c>
      <c r="E5" s="149">
        <f>'Capacidade de corrente'!Q5</f>
        <v>32</v>
      </c>
      <c r="F5" s="149">
        <f>'Capacidade de corrente'!N5</f>
        <v>1</v>
      </c>
      <c r="G5" s="149">
        <f>'Capacidade de corrente'!M5</f>
        <v>1</v>
      </c>
      <c r="H5" s="149">
        <f>'Capacidade de corrente'!L5</f>
        <v>0.5</v>
      </c>
      <c r="I5" s="149">
        <f>'Capacidade de corrente'!R5</f>
        <v>16</v>
      </c>
      <c r="J5" s="150" t="str">
        <f t="shared" si="1"/>
        <v>14,9606299212598 &lt;=  In  &lt;= 16</v>
      </c>
      <c r="K5" s="149">
        <v>16.0</v>
      </c>
      <c r="L5" s="149">
        <v>1000.0</v>
      </c>
      <c r="M5" s="149">
        <v>3000.0</v>
      </c>
      <c r="N5" s="149">
        <f t="shared" si="2"/>
        <v>3000</v>
      </c>
      <c r="O5" s="149">
        <v>115.0</v>
      </c>
      <c r="P5" s="149">
        <f t="shared" si="3"/>
        <v>0.2116</v>
      </c>
      <c r="Q5" s="149">
        <f t="shared" si="4"/>
        <v>62.5</v>
      </c>
      <c r="R5" s="149">
        <v>0.01</v>
      </c>
      <c r="S5" s="149" t="s">
        <v>49</v>
      </c>
      <c r="T5" s="149">
        <f>'Capacidade de corrente'!I5</f>
        <v>127</v>
      </c>
      <c r="U5" s="151">
        <v>60.0</v>
      </c>
    </row>
    <row r="6">
      <c r="A6" s="148">
        <v>5.0</v>
      </c>
      <c r="B6" s="149">
        <f>'Capacidade de corrente'!J6</f>
        <v>6.299212598</v>
      </c>
      <c r="C6" s="149">
        <f>'Capacidade de corrente'!I6</f>
        <v>127</v>
      </c>
      <c r="D6" s="149">
        <v>2.5</v>
      </c>
      <c r="E6" s="149">
        <f>'Capacidade de corrente'!Q6</f>
        <v>11</v>
      </c>
      <c r="F6" s="149">
        <f>'Capacidade de corrente'!N6</f>
        <v>1</v>
      </c>
      <c r="G6" s="149">
        <f>'Capacidade de corrente'!M6</f>
        <v>1</v>
      </c>
      <c r="H6" s="149">
        <f>'Capacidade de corrente'!L6</f>
        <v>0.6</v>
      </c>
      <c r="I6" s="149">
        <f>'Capacidade de corrente'!R6</f>
        <v>6.6</v>
      </c>
      <c r="J6" s="150" t="str">
        <f t="shared" si="1"/>
        <v>6,2992125984252 &lt;=  In  &lt;= 6,6</v>
      </c>
      <c r="K6" s="149">
        <v>6.0</v>
      </c>
      <c r="L6" s="149">
        <v>1000.0</v>
      </c>
      <c r="M6" s="149">
        <v>3000.0</v>
      </c>
      <c r="N6" s="149">
        <f t="shared" si="2"/>
        <v>3000</v>
      </c>
      <c r="O6" s="149">
        <v>115.0</v>
      </c>
      <c r="P6" s="149">
        <f t="shared" si="3"/>
        <v>0.08265625</v>
      </c>
      <c r="Q6" s="149">
        <f t="shared" si="4"/>
        <v>166.6666667</v>
      </c>
      <c r="R6" s="149">
        <v>0.01</v>
      </c>
      <c r="S6" s="149" t="s">
        <v>49</v>
      </c>
      <c r="T6" s="149">
        <f>'Capacidade de corrente'!I6</f>
        <v>127</v>
      </c>
      <c r="U6" s="151">
        <v>60.0</v>
      </c>
    </row>
    <row r="7">
      <c r="A7" s="148">
        <v>6.0</v>
      </c>
      <c r="B7" s="149">
        <f>'Capacidade de corrente'!J7</f>
        <v>12.5984252</v>
      </c>
      <c r="C7" s="149">
        <f>'Capacidade de corrente'!I7</f>
        <v>127</v>
      </c>
      <c r="D7" s="149">
        <v>4.0</v>
      </c>
      <c r="E7" s="149">
        <f>'Capacidade de corrente'!Q7</f>
        <v>32</v>
      </c>
      <c r="F7" s="149">
        <f>'Capacidade de corrente'!N7</f>
        <v>1</v>
      </c>
      <c r="G7" s="149">
        <f>'Capacidade de corrente'!M7</f>
        <v>1</v>
      </c>
      <c r="H7" s="149">
        <f>'Capacidade de corrente'!L7</f>
        <v>0.5</v>
      </c>
      <c r="I7" s="149">
        <f>'Capacidade de corrente'!R7</f>
        <v>16</v>
      </c>
      <c r="J7" s="150" t="str">
        <f t="shared" si="1"/>
        <v>12,5984251968504 &lt;=  In  &lt;= 16</v>
      </c>
      <c r="K7" s="149">
        <v>13.0</v>
      </c>
      <c r="L7" s="149">
        <v>1000.0</v>
      </c>
      <c r="M7" s="149">
        <v>3000.0</v>
      </c>
      <c r="N7" s="149">
        <f t="shared" si="2"/>
        <v>3000</v>
      </c>
      <c r="O7" s="149">
        <v>115.0</v>
      </c>
      <c r="P7" s="149">
        <f t="shared" si="3"/>
        <v>0.2116</v>
      </c>
      <c r="Q7" s="149">
        <f t="shared" si="4"/>
        <v>76.92307692</v>
      </c>
      <c r="R7" s="149">
        <v>0.01</v>
      </c>
      <c r="S7" s="149" t="s">
        <v>49</v>
      </c>
      <c r="T7" s="149">
        <f>'Capacidade de corrente'!I7</f>
        <v>127</v>
      </c>
      <c r="U7" s="151">
        <v>60.0</v>
      </c>
    </row>
    <row r="8">
      <c r="A8" s="148">
        <v>7.0</v>
      </c>
      <c r="B8" s="149">
        <f>'Capacidade de corrente'!J8</f>
        <v>42.51968504</v>
      </c>
      <c r="C8" s="149">
        <f>'Capacidade de corrente'!I8</f>
        <v>127</v>
      </c>
      <c r="D8" s="149">
        <v>4.0</v>
      </c>
      <c r="E8" s="149">
        <f>'Capacidade de corrente'!Q8</f>
        <v>101</v>
      </c>
      <c r="F8" s="149">
        <f>'Capacidade de corrente'!N8</f>
        <v>1</v>
      </c>
      <c r="G8" s="149">
        <f>'Capacidade de corrente'!M8</f>
        <v>1</v>
      </c>
      <c r="H8" s="149">
        <f>'Capacidade de corrente'!L8</f>
        <v>0.5</v>
      </c>
      <c r="I8" s="149">
        <f>'Capacidade de corrente'!R8</f>
        <v>50.5</v>
      </c>
      <c r="J8" s="150" t="str">
        <f t="shared" si="1"/>
        <v>42,5196850393701 &lt;=  In  &lt;= 50,5</v>
      </c>
      <c r="K8" s="149">
        <v>40.0</v>
      </c>
      <c r="L8" s="149">
        <v>1000.0</v>
      </c>
      <c r="M8" s="149">
        <v>3000.0</v>
      </c>
      <c r="N8" s="149">
        <f t="shared" si="2"/>
        <v>3000</v>
      </c>
      <c r="O8" s="149">
        <v>115.0</v>
      </c>
      <c r="P8" s="149">
        <f t="shared" si="3"/>
        <v>0.2116</v>
      </c>
      <c r="Q8" s="149">
        <f t="shared" si="4"/>
        <v>25</v>
      </c>
      <c r="R8" s="149">
        <v>0.01</v>
      </c>
      <c r="S8" s="149" t="s">
        <v>49</v>
      </c>
      <c r="T8" s="149">
        <f>'Capacidade de corrente'!I8</f>
        <v>127</v>
      </c>
      <c r="U8" s="151">
        <v>60.0</v>
      </c>
    </row>
    <row r="9">
      <c r="A9" s="148">
        <v>8.0</v>
      </c>
      <c r="B9" s="149">
        <f>'Capacidade de corrente'!J9</f>
        <v>42.51968504</v>
      </c>
      <c r="C9" s="149">
        <f>'Capacidade de corrente'!I9</f>
        <v>127</v>
      </c>
      <c r="D9" s="149">
        <v>2.5</v>
      </c>
      <c r="E9" s="149">
        <f>'Capacidade de corrente'!Q9</f>
        <v>101</v>
      </c>
      <c r="F9" s="149">
        <f>'Capacidade de corrente'!N9</f>
        <v>1</v>
      </c>
      <c r="G9" s="149">
        <f>'Capacidade de corrente'!M9</f>
        <v>1</v>
      </c>
      <c r="H9" s="149">
        <f>'Capacidade de corrente'!L9</f>
        <v>0.5</v>
      </c>
      <c r="I9" s="149">
        <f>'Capacidade de corrente'!R9</f>
        <v>50.5</v>
      </c>
      <c r="J9" s="150" t="str">
        <f t="shared" si="1"/>
        <v>42,5196850393701 &lt;=  In  &lt;= 50,5</v>
      </c>
      <c r="K9" s="149">
        <v>40.0</v>
      </c>
      <c r="L9" s="149">
        <v>1000.0</v>
      </c>
      <c r="M9" s="149">
        <v>3000.0</v>
      </c>
      <c r="N9" s="149">
        <f t="shared" si="2"/>
        <v>3000</v>
      </c>
      <c r="O9" s="149">
        <v>115.0</v>
      </c>
      <c r="P9" s="149">
        <f t="shared" si="3"/>
        <v>0.08265625</v>
      </c>
      <c r="Q9" s="149">
        <f t="shared" si="4"/>
        <v>25</v>
      </c>
      <c r="R9" s="149">
        <v>0.01</v>
      </c>
      <c r="S9" s="149" t="s">
        <v>49</v>
      </c>
      <c r="T9" s="149">
        <f>'Capacidade de corrente'!I9</f>
        <v>127</v>
      </c>
      <c r="U9" s="151">
        <v>60.0</v>
      </c>
    </row>
    <row r="10" ht="17.25" customHeight="1">
      <c r="A10" s="148">
        <v>9.0</v>
      </c>
      <c r="B10" s="149">
        <f>'Capacidade de corrente'!J10</f>
        <v>27.27272727</v>
      </c>
      <c r="C10" s="149">
        <f>'Capacidade de corrente'!I10</f>
        <v>220</v>
      </c>
      <c r="D10" s="149">
        <v>2.5</v>
      </c>
      <c r="E10" s="149">
        <f>'Capacidade de corrente'!Q10</f>
        <v>57</v>
      </c>
      <c r="F10" s="149">
        <f>'Capacidade de corrente'!N10</f>
        <v>1</v>
      </c>
      <c r="G10" s="149">
        <f>'Capacidade de corrente'!M10</f>
        <v>1</v>
      </c>
      <c r="H10" s="149">
        <f>'Capacidade de corrente'!L10</f>
        <v>0.6</v>
      </c>
      <c r="I10" s="149">
        <f>'Capacidade de corrente'!R10</f>
        <v>34.2</v>
      </c>
      <c r="J10" s="150" t="str">
        <f t="shared" si="1"/>
        <v>27,2727272727273 &lt;=  In  &lt;= 34,2</v>
      </c>
      <c r="K10" s="149">
        <v>32.0</v>
      </c>
      <c r="L10" s="149">
        <v>1000.0</v>
      </c>
      <c r="M10" s="149">
        <v>3000.0</v>
      </c>
      <c r="N10" s="149">
        <f t="shared" si="2"/>
        <v>3000</v>
      </c>
      <c r="O10" s="149">
        <v>115.0</v>
      </c>
      <c r="P10" s="149">
        <f t="shared" si="3"/>
        <v>0.08265625</v>
      </c>
      <c r="Q10" s="149">
        <f t="shared" si="4"/>
        <v>31.25</v>
      </c>
      <c r="R10" s="149">
        <v>0.01</v>
      </c>
      <c r="S10" s="149" t="s">
        <v>183</v>
      </c>
      <c r="T10" s="149">
        <f>'Capacidade de corrente'!I10</f>
        <v>220</v>
      </c>
      <c r="U10" s="151">
        <v>60.0</v>
      </c>
    </row>
    <row r="11">
      <c r="A11" s="148">
        <v>10.0</v>
      </c>
      <c r="B11" s="149">
        <f>'Capacidade de corrente'!J11</f>
        <v>12.5</v>
      </c>
      <c r="C11" s="149">
        <f>'Capacidade de corrente'!I11</f>
        <v>220</v>
      </c>
      <c r="D11" s="149">
        <v>2.5</v>
      </c>
      <c r="E11" s="149">
        <f>'Capacidade de corrente'!Q11</f>
        <v>32</v>
      </c>
      <c r="F11" s="149">
        <f>'Capacidade de corrente'!N11</f>
        <v>1</v>
      </c>
      <c r="G11" s="149">
        <f>'Capacidade de corrente'!M11</f>
        <v>1</v>
      </c>
      <c r="H11" s="149">
        <f>'Capacidade de corrente'!L11</f>
        <v>0.54</v>
      </c>
      <c r="I11" s="149">
        <f>'Capacidade de corrente'!R11</f>
        <v>17.28</v>
      </c>
      <c r="J11" s="150" t="str">
        <f t="shared" si="1"/>
        <v>12,5 &lt;=  In  &lt;= 17,28</v>
      </c>
      <c r="K11" s="149">
        <v>16.0</v>
      </c>
      <c r="L11" s="149">
        <v>1000.0</v>
      </c>
      <c r="M11" s="149">
        <v>3000.0</v>
      </c>
      <c r="N11" s="149">
        <f t="shared" si="2"/>
        <v>3000</v>
      </c>
      <c r="O11" s="149">
        <v>115.0</v>
      </c>
      <c r="P11" s="149">
        <f t="shared" si="3"/>
        <v>0.08265625</v>
      </c>
      <c r="Q11" s="149">
        <f t="shared" si="4"/>
        <v>62.5</v>
      </c>
      <c r="R11" s="149">
        <v>0.01</v>
      </c>
      <c r="S11" s="149" t="s">
        <v>183</v>
      </c>
      <c r="T11" s="149">
        <f>'Capacidade de corrente'!I11</f>
        <v>220</v>
      </c>
      <c r="U11" s="151">
        <v>60.0</v>
      </c>
    </row>
    <row r="12">
      <c r="A12" s="148">
        <v>11.0</v>
      </c>
      <c r="B12" s="149">
        <f>'Capacidade de corrente'!J12</f>
        <v>11.63636364</v>
      </c>
      <c r="C12" s="149">
        <f>'Capacidade de corrente'!I12</f>
        <v>220</v>
      </c>
      <c r="D12" s="149">
        <v>2.5</v>
      </c>
      <c r="E12" s="149">
        <f>'Capacidade de corrente'!Q12</f>
        <v>24</v>
      </c>
      <c r="F12" s="149">
        <f>'Capacidade de corrente'!N12</f>
        <v>1</v>
      </c>
      <c r="G12" s="149">
        <f>'Capacidade de corrente'!M12</f>
        <v>1</v>
      </c>
      <c r="H12" s="149">
        <f>'Capacidade de corrente'!L12</f>
        <v>0.54</v>
      </c>
      <c r="I12" s="149">
        <f>'Capacidade de corrente'!R12</f>
        <v>12.96</v>
      </c>
      <c r="J12" s="150" t="str">
        <f t="shared" si="1"/>
        <v>11,6363636363636 &lt;=  In  &lt;= 12,96</v>
      </c>
      <c r="K12" s="149">
        <v>10.0</v>
      </c>
      <c r="L12" s="149">
        <v>1000.0</v>
      </c>
      <c r="M12" s="149">
        <v>3000.0</v>
      </c>
      <c r="N12" s="149">
        <f t="shared" si="2"/>
        <v>3000</v>
      </c>
      <c r="O12" s="149">
        <v>115.0</v>
      </c>
      <c r="P12" s="149">
        <f t="shared" si="3"/>
        <v>0.08265625</v>
      </c>
      <c r="Q12" s="149">
        <f t="shared" si="4"/>
        <v>100</v>
      </c>
      <c r="R12" s="149">
        <v>0.01</v>
      </c>
      <c r="S12" s="149" t="s">
        <v>49</v>
      </c>
      <c r="T12" s="149">
        <f>'Capacidade de corrente'!I12</f>
        <v>220</v>
      </c>
      <c r="U12" s="151">
        <v>60.0</v>
      </c>
    </row>
    <row r="13">
      <c r="A13" s="148">
        <v>12.0</v>
      </c>
      <c r="B13" s="149">
        <f>'Capacidade de corrente'!J13</f>
        <v>7.909090909</v>
      </c>
      <c r="C13" s="149">
        <f>'Capacidade de corrente'!I13</f>
        <v>220</v>
      </c>
      <c r="D13" s="149">
        <v>2.5</v>
      </c>
      <c r="E13" s="149">
        <f>'Capacidade de corrente'!Q13</f>
        <v>17.5</v>
      </c>
      <c r="F13" s="149">
        <f>'Capacidade de corrente'!N13</f>
        <v>1</v>
      </c>
      <c r="G13" s="149">
        <f>'Capacidade de corrente'!M13</f>
        <v>1</v>
      </c>
      <c r="H13" s="149">
        <f>'Capacidade de corrente'!L13</f>
        <v>0.54</v>
      </c>
      <c r="I13" s="149">
        <f>'Capacidade de corrente'!R13</f>
        <v>9.45</v>
      </c>
      <c r="J13" s="150" t="str">
        <f t="shared" si="1"/>
        <v>7,90909090909091 &lt;=  In  &lt;= 9,45</v>
      </c>
      <c r="K13" s="149">
        <v>6.0</v>
      </c>
      <c r="L13" s="149">
        <v>1000.0</v>
      </c>
      <c r="M13" s="149">
        <v>3000.0</v>
      </c>
      <c r="N13" s="149">
        <f t="shared" si="2"/>
        <v>3000</v>
      </c>
      <c r="O13" s="149">
        <v>115.0</v>
      </c>
      <c r="P13" s="149">
        <f t="shared" si="3"/>
        <v>0.08265625</v>
      </c>
      <c r="Q13" s="149">
        <f t="shared" si="4"/>
        <v>166.6666667</v>
      </c>
      <c r="R13" s="149">
        <v>0.01</v>
      </c>
      <c r="S13" s="149" t="s">
        <v>183</v>
      </c>
      <c r="T13" s="149">
        <f>'Capacidade de corrente'!I13</f>
        <v>220</v>
      </c>
      <c r="U13" s="151">
        <v>60.0</v>
      </c>
    </row>
    <row r="14">
      <c r="A14" s="148">
        <v>13.0</v>
      </c>
      <c r="B14" s="149">
        <f>'Capacidade de corrente'!J14</f>
        <v>14.96062992</v>
      </c>
      <c r="C14" s="149">
        <f>'Capacidade de corrente'!I14</f>
        <v>127</v>
      </c>
      <c r="D14" s="149">
        <v>2.5</v>
      </c>
      <c r="E14" s="149">
        <f>'Capacidade de corrente'!Q14</f>
        <v>32</v>
      </c>
      <c r="F14" s="149">
        <f>'Capacidade de corrente'!N14</f>
        <v>1</v>
      </c>
      <c r="G14" s="149">
        <f>'Capacidade de corrente'!M14</f>
        <v>1</v>
      </c>
      <c r="H14" s="149">
        <f>'Capacidade de corrente'!L14</f>
        <v>0.6</v>
      </c>
      <c r="I14" s="149">
        <f>'Capacidade de corrente'!R14</f>
        <v>19.2</v>
      </c>
      <c r="J14" s="150" t="str">
        <f t="shared" si="1"/>
        <v>14,9606299212598 &lt;=  In  &lt;= 19,2</v>
      </c>
      <c r="K14" s="149">
        <v>16.0</v>
      </c>
      <c r="L14" s="149">
        <v>1000.0</v>
      </c>
      <c r="M14" s="149">
        <v>3000.0</v>
      </c>
      <c r="N14" s="149">
        <f t="shared" si="2"/>
        <v>3000</v>
      </c>
      <c r="O14" s="149">
        <v>115.0</v>
      </c>
      <c r="P14" s="149">
        <f t="shared" si="3"/>
        <v>0.08265625</v>
      </c>
      <c r="Q14" s="149">
        <f t="shared" si="4"/>
        <v>62.5</v>
      </c>
      <c r="R14" s="149">
        <v>0.01</v>
      </c>
      <c r="S14" s="149" t="s">
        <v>183</v>
      </c>
      <c r="T14" s="149">
        <f>'Capacidade de corrente'!I14</f>
        <v>127</v>
      </c>
      <c r="U14" s="151">
        <v>60.0</v>
      </c>
    </row>
    <row r="15">
      <c r="A15" s="148">
        <v>14.0</v>
      </c>
      <c r="B15" s="149">
        <f>'Capacidade de corrente'!J15</f>
        <v>14.96062992</v>
      </c>
      <c r="C15" s="149">
        <f>'Capacidade de corrente'!I15</f>
        <v>127</v>
      </c>
      <c r="D15" s="149">
        <v>2.5</v>
      </c>
      <c r="E15" s="149">
        <f>'Capacidade de corrente'!Q15</f>
        <v>32</v>
      </c>
      <c r="F15" s="149">
        <f>'Capacidade de corrente'!N15</f>
        <v>1</v>
      </c>
      <c r="G15" s="149">
        <f>'Capacidade de corrente'!M15</f>
        <v>1</v>
      </c>
      <c r="H15" s="149">
        <f>'Capacidade de corrente'!L15</f>
        <v>0.54</v>
      </c>
      <c r="I15" s="149">
        <f>'Capacidade de corrente'!R15</f>
        <v>17.28</v>
      </c>
      <c r="J15" s="150" t="str">
        <f t="shared" si="1"/>
        <v>14,9606299212598 &lt;=  In  &lt;= 17,28</v>
      </c>
      <c r="K15" s="149">
        <v>16.0</v>
      </c>
      <c r="L15" s="149">
        <v>1000.0</v>
      </c>
      <c r="M15" s="149">
        <v>3000.0</v>
      </c>
      <c r="N15" s="149">
        <f t="shared" si="2"/>
        <v>3000</v>
      </c>
      <c r="O15" s="149">
        <v>115.0</v>
      </c>
      <c r="P15" s="149">
        <f t="shared" si="3"/>
        <v>0.08265625</v>
      </c>
      <c r="Q15" s="149">
        <f t="shared" si="4"/>
        <v>62.5</v>
      </c>
      <c r="R15" s="149">
        <v>0.01</v>
      </c>
      <c r="S15" s="149" t="s">
        <v>183</v>
      </c>
      <c r="T15" s="149">
        <f>'Capacidade de corrente'!I15</f>
        <v>127</v>
      </c>
      <c r="U15" s="151">
        <v>60.0</v>
      </c>
    </row>
    <row r="16">
      <c r="A16" s="148">
        <v>15.0</v>
      </c>
      <c r="B16" s="149">
        <f>'Capacidade de corrente'!J16</f>
        <v>4.724409449</v>
      </c>
      <c r="C16" s="149">
        <f>'Capacidade de corrente'!I16</f>
        <v>127</v>
      </c>
      <c r="D16" s="149">
        <v>2.5</v>
      </c>
      <c r="E16" s="149">
        <f>'Capacidade de corrente'!Q16</f>
        <v>11</v>
      </c>
      <c r="F16" s="149">
        <f>'Capacidade de corrente'!N16</f>
        <v>1</v>
      </c>
      <c r="G16" s="149">
        <f>'Capacidade de corrente'!M16</f>
        <v>1</v>
      </c>
      <c r="H16" s="149">
        <f>'Capacidade de corrente'!L16</f>
        <v>0.5</v>
      </c>
      <c r="I16" s="149">
        <f>'Capacidade de corrente'!R16</f>
        <v>5.5</v>
      </c>
      <c r="J16" s="150" t="str">
        <f t="shared" si="1"/>
        <v>4,7244094488189 &lt;=  In  &lt;= 5,5</v>
      </c>
      <c r="K16" s="149">
        <v>6.0</v>
      </c>
      <c r="L16" s="149">
        <v>1000.0</v>
      </c>
      <c r="M16" s="149">
        <v>3000.0</v>
      </c>
      <c r="N16" s="149">
        <f t="shared" si="2"/>
        <v>3000</v>
      </c>
      <c r="O16" s="149">
        <v>115.0</v>
      </c>
      <c r="P16" s="149">
        <f t="shared" si="3"/>
        <v>0.08265625</v>
      </c>
      <c r="Q16" s="149">
        <f t="shared" si="4"/>
        <v>166.6666667</v>
      </c>
      <c r="R16" s="149">
        <v>0.01</v>
      </c>
      <c r="S16" s="149" t="s">
        <v>49</v>
      </c>
      <c r="T16" s="149">
        <f>'Capacidade de corrente'!I16</f>
        <v>127</v>
      </c>
      <c r="U16" s="151">
        <v>60.0</v>
      </c>
    </row>
    <row r="17">
      <c r="A17" s="148">
        <v>16.0</v>
      </c>
      <c r="B17" s="149">
        <f>'Capacidade de corrente'!J17</f>
        <v>4.724409449</v>
      </c>
      <c r="C17" s="149">
        <f>'Capacidade de corrente'!I17</f>
        <v>127</v>
      </c>
      <c r="D17" s="149">
        <v>2.5</v>
      </c>
      <c r="E17" s="149">
        <f>'Capacidade de corrente'!Q17</f>
        <v>11</v>
      </c>
      <c r="F17" s="149">
        <f>'Capacidade de corrente'!N17</f>
        <v>1</v>
      </c>
      <c r="G17" s="149">
        <f>'Capacidade de corrente'!M17</f>
        <v>1</v>
      </c>
      <c r="H17" s="149">
        <f>'Capacidade de corrente'!L17</f>
        <v>0.5</v>
      </c>
      <c r="I17" s="149">
        <f>'Capacidade de corrente'!R17</f>
        <v>5.5</v>
      </c>
      <c r="J17" s="150" t="str">
        <f t="shared" si="1"/>
        <v>4,7244094488189 &lt;=  In  &lt;= 5,5</v>
      </c>
      <c r="K17" s="149">
        <v>6.0</v>
      </c>
      <c r="L17" s="149">
        <v>1000.0</v>
      </c>
      <c r="M17" s="149">
        <v>3000.0</v>
      </c>
      <c r="N17" s="149">
        <f t="shared" si="2"/>
        <v>3000</v>
      </c>
      <c r="O17" s="149">
        <v>115.0</v>
      </c>
      <c r="P17" s="149">
        <f t="shared" si="3"/>
        <v>0.08265625</v>
      </c>
      <c r="Q17" s="149">
        <f t="shared" si="4"/>
        <v>166.6666667</v>
      </c>
      <c r="R17" s="149">
        <v>0.01</v>
      </c>
      <c r="S17" s="149" t="s">
        <v>49</v>
      </c>
      <c r="T17" s="149">
        <f>'Capacidade de corrente'!I17</f>
        <v>127</v>
      </c>
      <c r="U17" s="151">
        <v>60.0</v>
      </c>
    </row>
    <row r="18">
      <c r="A18" s="148">
        <v>17.0</v>
      </c>
      <c r="B18" s="149">
        <f>'Capacidade de corrente'!J18</f>
        <v>4.724409449</v>
      </c>
      <c r="C18" s="149">
        <f>'Capacidade de corrente'!I18</f>
        <v>127</v>
      </c>
      <c r="D18" s="149">
        <v>2.5</v>
      </c>
      <c r="E18" s="149">
        <f>'Capacidade de corrente'!Q18</f>
        <v>11</v>
      </c>
      <c r="F18" s="149">
        <f>'Capacidade de corrente'!N18</f>
        <v>1</v>
      </c>
      <c r="G18" s="149">
        <f>'Capacidade de corrente'!M18</f>
        <v>1</v>
      </c>
      <c r="H18" s="149">
        <f>'Capacidade de corrente'!L18</f>
        <v>0.5</v>
      </c>
      <c r="I18" s="149">
        <f>'Capacidade de corrente'!R18</f>
        <v>5.5</v>
      </c>
      <c r="J18" s="150" t="str">
        <f t="shared" si="1"/>
        <v>4,7244094488189 &lt;=  In  &lt;= 5,5</v>
      </c>
      <c r="K18" s="149">
        <v>6.0</v>
      </c>
      <c r="L18" s="149">
        <v>1000.0</v>
      </c>
      <c r="M18" s="149">
        <v>3000.0</v>
      </c>
      <c r="N18" s="149">
        <f t="shared" si="2"/>
        <v>3000</v>
      </c>
      <c r="O18" s="149">
        <v>115.0</v>
      </c>
      <c r="P18" s="149">
        <f t="shared" si="3"/>
        <v>0.08265625</v>
      </c>
      <c r="Q18" s="149">
        <f t="shared" si="4"/>
        <v>166.6666667</v>
      </c>
      <c r="R18" s="149">
        <v>0.01</v>
      </c>
      <c r="S18" s="149" t="s">
        <v>49</v>
      </c>
      <c r="T18" s="149">
        <f>'Capacidade de corrente'!I18</f>
        <v>127</v>
      </c>
      <c r="U18" s="151">
        <v>60.0</v>
      </c>
    </row>
    <row r="19">
      <c r="A19" s="148">
        <v>18.0</v>
      </c>
      <c r="B19" s="149">
        <f>'Capacidade de corrente'!J19</f>
        <v>4.724409449</v>
      </c>
      <c r="C19" s="149">
        <f>'Capacidade de corrente'!I19</f>
        <v>127</v>
      </c>
      <c r="D19" s="149">
        <v>2.5</v>
      </c>
      <c r="E19" s="149">
        <f>'Capacidade de corrente'!Q19</f>
        <v>11</v>
      </c>
      <c r="F19" s="149">
        <f>'Capacidade de corrente'!N19</f>
        <v>1</v>
      </c>
      <c r="G19" s="149">
        <f>'Capacidade de corrente'!M19</f>
        <v>1</v>
      </c>
      <c r="H19" s="149">
        <f>'Capacidade de corrente'!L19</f>
        <v>0.5</v>
      </c>
      <c r="I19" s="149">
        <f>'Capacidade de corrente'!R19</f>
        <v>5.5</v>
      </c>
      <c r="J19" s="150" t="str">
        <f t="shared" si="1"/>
        <v>4,7244094488189 &lt;=  In  &lt;= 5,5</v>
      </c>
      <c r="K19" s="149">
        <v>6.0</v>
      </c>
      <c r="L19" s="149">
        <v>1000.0</v>
      </c>
      <c r="M19" s="149">
        <v>3000.0</v>
      </c>
      <c r="N19" s="149">
        <f t="shared" si="2"/>
        <v>3000</v>
      </c>
      <c r="O19" s="149">
        <v>115.0</v>
      </c>
      <c r="P19" s="149">
        <f t="shared" si="3"/>
        <v>0.08265625</v>
      </c>
      <c r="Q19" s="149">
        <f t="shared" si="4"/>
        <v>166.6666667</v>
      </c>
      <c r="R19" s="149">
        <v>0.01</v>
      </c>
      <c r="S19" s="149" t="s">
        <v>49</v>
      </c>
      <c r="T19" s="149">
        <f>'Capacidade de corrente'!I19</f>
        <v>127</v>
      </c>
      <c r="U19" s="151">
        <v>60.0</v>
      </c>
    </row>
    <row r="20">
      <c r="A20" s="148">
        <v>19.0</v>
      </c>
      <c r="B20" s="152">
        <f>'Capacidade de corrente'!J20</f>
        <v>99.34210526</v>
      </c>
      <c r="C20" s="152">
        <f>'Capacidade de corrente'!I20</f>
        <v>380</v>
      </c>
      <c r="D20" s="153" t="s">
        <v>184</v>
      </c>
      <c r="E20" s="152">
        <v>103.0</v>
      </c>
      <c r="F20" s="152">
        <v>1.0</v>
      </c>
      <c r="G20" s="152">
        <v>1.0</v>
      </c>
      <c r="H20" s="152">
        <v>1.0</v>
      </c>
      <c r="I20" s="152">
        <f>'Capacidade de corrente'!R20</f>
        <v>103</v>
      </c>
      <c r="J20" s="154" t="str">
        <f t="shared" si="1"/>
        <v>99,3421052631579 &lt;=  In  &lt;= 103</v>
      </c>
      <c r="K20" s="152">
        <v>100.0</v>
      </c>
      <c r="L20" s="152">
        <v>1000.0</v>
      </c>
      <c r="M20" s="152">
        <v>3000.0</v>
      </c>
      <c r="N20" s="152">
        <v>3000.0</v>
      </c>
      <c r="O20" s="152">
        <v>115.0</v>
      </c>
      <c r="P20" s="152" t="str">
        <f t="shared" si="3"/>
        <v>#VALUE!</v>
      </c>
      <c r="Q20" s="152">
        <f t="shared" si="4"/>
        <v>10</v>
      </c>
      <c r="R20" s="152">
        <v>0.01</v>
      </c>
      <c r="S20" s="155" t="s">
        <v>185</v>
      </c>
      <c r="T20" s="152">
        <v>380.0</v>
      </c>
      <c r="U20" s="152">
        <v>60.0</v>
      </c>
    </row>
    <row r="2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7"/>
      <c r="T21" s="156"/>
      <c r="U21" s="156"/>
    </row>
    <row r="22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7"/>
      <c r="T22" s="156"/>
      <c r="U22" s="156"/>
    </row>
    <row r="23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7"/>
      <c r="T23" s="156"/>
      <c r="U23" s="156"/>
    </row>
    <row r="24">
      <c r="A24" s="156"/>
      <c r="B24" s="156"/>
      <c r="C24" s="156"/>
      <c r="D24" s="156"/>
      <c r="E24" s="156"/>
      <c r="F24" s="156"/>
      <c r="G24" s="158" t="s">
        <v>186</v>
      </c>
      <c r="H24" s="5"/>
      <c r="I24" s="5"/>
      <c r="J24" s="5"/>
      <c r="K24" s="5"/>
      <c r="L24" s="4"/>
      <c r="M24" s="156"/>
      <c r="N24" s="156"/>
      <c r="O24" s="156"/>
      <c r="P24" s="156"/>
      <c r="Q24" s="156"/>
      <c r="R24" s="156"/>
      <c r="S24" s="157"/>
      <c r="T24" s="156"/>
      <c r="U24" s="156"/>
    </row>
    <row r="25">
      <c r="A25" s="156"/>
      <c r="B25" s="156"/>
      <c r="C25" s="156"/>
      <c r="D25" s="156"/>
      <c r="E25" s="156"/>
      <c r="F25" s="156"/>
      <c r="G25" s="159" t="s">
        <v>187</v>
      </c>
      <c r="H25" s="159" t="s">
        <v>188</v>
      </c>
      <c r="I25" s="159" t="s">
        <v>189</v>
      </c>
      <c r="J25" s="159" t="s">
        <v>190</v>
      </c>
      <c r="K25" s="159" t="s">
        <v>182</v>
      </c>
      <c r="L25" s="159" t="s">
        <v>191</v>
      </c>
      <c r="M25" s="156"/>
      <c r="N25" s="156"/>
      <c r="O25" s="156"/>
      <c r="P25" s="156"/>
      <c r="Q25" s="156"/>
      <c r="R25" s="156"/>
      <c r="S25" s="157"/>
      <c r="T25" s="156"/>
      <c r="U25" s="156"/>
    </row>
    <row r="26">
      <c r="A26" s="156"/>
      <c r="B26" s="156"/>
      <c r="C26" s="156"/>
      <c r="D26" s="156"/>
      <c r="E26" s="156"/>
      <c r="F26" s="156"/>
      <c r="G26" s="160">
        <v>100.0</v>
      </c>
      <c r="H26" s="160">
        <v>30.0</v>
      </c>
      <c r="I26" s="160">
        <v>380.0</v>
      </c>
      <c r="J26" s="160">
        <v>3000.0</v>
      </c>
      <c r="K26" s="160">
        <v>60.0</v>
      </c>
      <c r="L26" s="160">
        <v>4.0</v>
      </c>
      <c r="M26" s="156"/>
      <c r="N26" s="156"/>
      <c r="O26" s="156"/>
      <c r="P26" s="156"/>
      <c r="Q26" s="156"/>
      <c r="R26" s="156"/>
      <c r="S26" s="157"/>
      <c r="T26" s="156"/>
      <c r="U26" s="156"/>
    </row>
    <row r="27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</row>
  </sheetData>
  <mergeCells count="1">
    <mergeCell ref="G24:L2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8.0"/>
    <col customWidth="1" min="11" max="11" width="20.5"/>
    <col customWidth="1" min="12" max="12" width="22.25"/>
    <col customWidth="1" min="13" max="13" width="18.5"/>
    <col customWidth="1" min="15" max="15" width="24.38"/>
    <col customWidth="1" min="16" max="16" width="22.0"/>
    <col customWidth="1" min="17" max="17" width="20.75"/>
    <col customWidth="1" min="18" max="18" width="17.0"/>
    <col customWidth="1" min="19" max="19" width="25.0"/>
    <col customWidth="1" min="20" max="20" width="34.0"/>
    <col customWidth="1" min="25" max="25" width="44.25"/>
  </cols>
  <sheetData>
    <row r="1">
      <c r="A1" s="162" t="s">
        <v>192</v>
      </c>
      <c r="B1" s="162" t="s">
        <v>7</v>
      </c>
      <c r="C1" s="162" t="s">
        <v>193</v>
      </c>
      <c r="D1" s="158" t="s">
        <v>194</v>
      </c>
      <c r="E1" s="5"/>
      <c r="F1" s="5"/>
      <c r="G1" s="5"/>
      <c r="H1" s="4"/>
      <c r="I1" s="163" t="s">
        <v>195</v>
      </c>
      <c r="J1" s="163" t="s">
        <v>196</v>
      </c>
      <c r="K1" s="163" t="s">
        <v>197</v>
      </c>
      <c r="L1" s="163" t="s">
        <v>198</v>
      </c>
      <c r="M1" s="163" t="s">
        <v>199</v>
      </c>
      <c r="N1" s="163" t="s">
        <v>200</v>
      </c>
      <c r="O1" s="163" t="s">
        <v>201</v>
      </c>
      <c r="P1" s="163" t="s">
        <v>202</v>
      </c>
      <c r="Q1" s="164" t="s">
        <v>203</v>
      </c>
      <c r="R1" s="163" t="s">
        <v>204</v>
      </c>
      <c r="S1" s="163" t="s">
        <v>205</v>
      </c>
      <c r="T1" s="163" t="s">
        <v>206</v>
      </c>
    </row>
    <row r="2">
      <c r="A2" s="6"/>
      <c r="B2" s="6"/>
      <c r="C2" s="6"/>
      <c r="D2" s="165">
        <v>1.5</v>
      </c>
      <c r="E2" s="165">
        <v>2.5</v>
      </c>
      <c r="F2" s="165">
        <v>4.0</v>
      </c>
      <c r="G2" s="165">
        <v>25.0</v>
      </c>
      <c r="H2" s="165">
        <v>35.0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>
      <c r="A3" s="61">
        <v>1.0</v>
      </c>
      <c r="B3" s="12" t="s">
        <v>207</v>
      </c>
      <c r="C3" s="12" t="s">
        <v>208</v>
      </c>
      <c r="D3" s="61">
        <v>4.0</v>
      </c>
      <c r="E3" s="61">
        <v>6.0</v>
      </c>
      <c r="F3" s="61">
        <v>0.0</v>
      </c>
      <c r="G3" s="61">
        <v>0.0</v>
      </c>
      <c r="H3" s="61">
        <v>0.0</v>
      </c>
      <c r="I3" s="101">
        <f t="shared" ref="I3:I54" si="1">IF(SUM(D3:H3)=1,0.53,IF(SUM(D3:H3)=2,0.32,0.4))</f>
        <v>0.4</v>
      </c>
      <c r="J3" s="63">
        <f t="shared" ref="J3:J54" si="2">(D3*7.1)+(E3*10.7)+(F3*13.8)+(G3*56.7)+(H3*71)</f>
        <v>92.6</v>
      </c>
      <c r="K3" s="63">
        <f t="shared" ref="K3:K54" si="3">2*SQRT(J3/PI()*I3)</f>
        <v>6.867371603</v>
      </c>
      <c r="L3" s="63">
        <f t="shared" ref="L3:L54" si="4">IF(K3 &lt;= 16, 16, IF(K3 &lt;= 21, 21, IF(K3 &lt;= 26.8, 26.8, IF(K3 &lt;= 35, 35, IF(K3 &lt;= 39.8, 39.8)))))</f>
        <v>16</v>
      </c>
      <c r="M3" s="63">
        <f t="shared" ref="M3:M54" si="5">IF(K3 &lt;= 20, 20, IF(K3 &lt;= 25, 25, IF(K3 &lt;= 32, 32, IF(K3 &lt;= 40, 40, IF(K3 &lt;= 50, 50)))))</f>
        <v>20</v>
      </c>
      <c r="N3" s="101" t="str">
        <f t="shared" ref="N3:N54" si="6">IF(K3 &lt;= 16, "'1/2''", IF(K3 &lt;= 21, "'3/4''", IF(K3 &lt;= 26.8, "'1''", IF(K3 &lt;= 35, "'1.1/4''", IF(K3 &lt;= 39.8, "'1.1/2''")))))</f>
        <v>'1/2''</v>
      </c>
      <c r="O3" s="61">
        <v>2.4975</v>
      </c>
      <c r="P3" s="61">
        <v>0.0</v>
      </c>
      <c r="Q3" s="63">
        <f t="shared" ref="Q3:Q54" si="7">15-3*P3</f>
        <v>15</v>
      </c>
      <c r="R3" s="63">
        <f t="shared" ref="R3:R54" si="8">IF((O3-Q3)/6 &gt; 0, ROUNDUP((O3-Q3)/6), 0)</f>
        <v>0</v>
      </c>
      <c r="S3" s="101" t="str">
        <f t="shared" ref="S3:S54" si="9">IF(R3&gt;1,IF(K3*R3 &lt;= 16, "'1/2''", IF(K3*R3 &lt;= 21, "'3/4''", IF(K3*R3 &lt;= 26.8, "'1''", IF(K3*R3 &lt;= 35, "'1.1/4''", IF(K3*R3 &lt;= 39.8, "'1.1/2''"))))),IF(K3 &lt;= 16, "'1/2''", IF(K3 &lt;= 21, "'3/4''", IF(K3 &lt;= 26.8, "'1''", IF(K3 &lt;= 35, "'1.1/4''", IF(K3 &lt;= 39.8, "'1.1/2''"))))))</f>
        <v>'1/2''</v>
      </c>
      <c r="T3" s="63">
        <f t="shared" ref="T3:T54" si="10">IF(R3&gt;1,R3*M3,M3)</f>
        <v>20</v>
      </c>
    </row>
    <row r="4">
      <c r="A4" s="63">
        <f t="shared" ref="A4:A54" si="11">A3+1</f>
        <v>2</v>
      </c>
      <c r="B4" s="12" t="s">
        <v>209</v>
      </c>
      <c r="C4" s="12">
        <v>5.0</v>
      </c>
      <c r="D4" s="61">
        <v>0.0</v>
      </c>
      <c r="E4" s="61">
        <v>2.0</v>
      </c>
      <c r="F4" s="61">
        <v>0.0</v>
      </c>
      <c r="G4" s="61">
        <v>0.0</v>
      </c>
      <c r="H4" s="61">
        <v>0.0</v>
      </c>
      <c r="I4" s="101">
        <f t="shared" si="1"/>
        <v>0.32</v>
      </c>
      <c r="J4" s="63">
        <f t="shared" si="2"/>
        <v>21.4</v>
      </c>
      <c r="K4" s="63">
        <f t="shared" si="3"/>
        <v>2.952819738</v>
      </c>
      <c r="L4" s="63">
        <f t="shared" si="4"/>
        <v>16</v>
      </c>
      <c r="M4" s="63">
        <f t="shared" si="5"/>
        <v>20</v>
      </c>
      <c r="N4" s="101" t="str">
        <f t="shared" si="6"/>
        <v>'1/2''</v>
      </c>
      <c r="O4" s="61">
        <v>1.8159</v>
      </c>
      <c r="P4" s="61">
        <v>0.0</v>
      </c>
      <c r="Q4" s="63">
        <f t="shared" si="7"/>
        <v>15</v>
      </c>
      <c r="R4" s="63">
        <f t="shared" si="8"/>
        <v>0</v>
      </c>
      <c r="S4" s="101" t="str">
        <f t="shared" si="9"/>
        <v>'1/2''</v>
      </c>
      <c r="T4" s="63">
        <f t="shared" si="10"/>
        <v>20</v>
      </c>
    </row>
    <row r="5">
      <c r="A5" s="63">
        <f t="shared" si="11"/>
        <v>3</v>
      </c>
      <c r="B5" s="12" t="s">
        <v>210</v>
      </c>
      <c r="C5" s="12">
        <v>4.2</v>
      </c>
      <c r="D5" s="61">
        <v>2.0</v>
      </c>
      <c r="E5" s="61">
        <v>0.0</v>
      </c>
      <c r="F5" s="61">
        <v>2.0</v>
      </c>
      <c r="G5" s="61">
        <v>0.0</v>
      </c>
      <c r="H5" s="61">
        <v>0.0</v>
      </c>
      <c r="I5" s="101">
        <f t="shared" si="1"/>
        <v>0.4</v>
      </c>
      <c r="J5" s="63">
        <f t="shared" si="2"/>
        <v>41.8</v>
      </c>
      <c r="K5" s="63">
        <f t="shared" si="3"/>
        <v>4.613953314</v>
      </c>
      <c r="L5" s="63">
        <f t="shared" si="4"/>
        <v>16</v>
      </c>
      <c r="M5" s="63">
        <f t="shared" si="5"/>
        <v>20</v>
      </c>
      <c r="N5" s="101" t="str">
        <f t="shared" si="6"/>
        <v>'1/2''</v>
      </c>
      <c r="O5" s="61">
        <v>3.9779</v>
      </c>
      <c r="P5" s="61">
        <v>0.0</v>
      </c>
      <c r="Q5" s="63">
        <f t="shared" si="7"/>
        <v>15</v>
      </c>
      <c r="R5" s="63">
        <f t="shared" si="8"/>
        <v>0</v>
      </c>
      <c r="S5" s="101" t="str">
        <f t="shared" si="9"/>
        <v>'1/2''</v>
      </c>
      <c r="T5" s="63">
        <f t="shared" si="10"/>
        <v>20</v>
      </c>
    </row>
    <row r="6">
      <c r="A6" s="63">
        <f t="shared" si="11"/>
        <v>4</v>
      </c>
      <c r="B6" s="12" t="s">
        <v>209</v>
      </c>
      <c r="C6" s="12">
        <v>5.0</v>
      </c>
      <c r="D6" s="61">
        <v>2.0</v>
      </c>
      <c r="E6" s="61">
        <v>0.0</v>
      </c>
      <c r="F6" s="61">
        <v>0.0</v>
      </c>
      <c r="G6" s="61">
        <v>0.0</v>
      </c>
      <c r="H6" s="61">
        <v>0.0</v>
      </c>
      <c r="I6" s="101">
        <f t="shared" si="1"/>
        <v>0.32</v>
      </c>
      <c r="J6" s="63">
        <f t="shared" si="2"/>
        <v>14.2</v>
      </c>
      <c r="K6" s="63">
        <f t="shared" si="3"/>
        <v>2.405327523</v>
      </c>
      <c r="L6" s="63">
        <f t="shared" si="4"/>
        <v>16</v>
      </c>
      <c r="M6" s="63">
        <f t="shared" si="5"/>
        <v>20</v>
      </c>
      <c r="N6" s="101" t="str">
        <f t="shared" si="6"/>
        <v>'1/2''</v>
      </c>
      <c r="O6" s="61">
        <v>2.1019</v>
      </c>
      <c r="P6" s="61">
        <v>0.0</v>
      </c>
      <c r="Q6" s="63">
        <f t="shared" si="7"/>
        <v>15</v>
      </c>
      <c r="R6" s="63">
        <f t="shared" si="8"/>
        <v>0</v>
      </c>
      <c r="S6" s="101" t="str">
        <f t="shared" si="9"/>
        <v>'1/2''</v>
      </c>
      <c r="T6" s="63">
        <f t="shared" si="10"/>
        <v>20</v>
      </c>
    </row>
    <row r="7">
      <c r="A7" s="63">
        <f t="shared" si="11"/>
        <v>5</v>
      </c>
      <c r="B7" s="12" t="s">
        <v>209</v>
      </c>
      <c r="C7" s="12">
        <v>1.0</v>
      </c>
      <c r="D7" s="61">
        <v>3.0</v>
      </c>
      <c r="E7" s="61">
        <v>0.0</v>
      </c>
      <c r="F7" s="61">
        <v>0.0</v>
      </c>
      <c r="G7" s="61">
        <v>0.0</v>
      </c>
      <c r="H7" s="61">
        <v>0.0</v>
      </c>
      <c r="I7" s="101">
        <f t="shared" si="1"/>
        <v>0.4</v>
      </c>
      <c r="J7" s="63">
        <f t="shared" si="2"/>
        <v>21.3</v>
      </c>
      <c r="K7" s="63">
        <f t="shared" si="3"/>
        <v>3.293630356</v>
      </c>
      <c r="L7" s="63">
        <f t="shared" si="4"/>
        <v>16</v>
      </c>
      <c r="M7" s="63">
        <f t="shared" si="5"/>
        <v>20</v>
      </c>
      <c r="N7" s="101" t="str">
        <f t="shared" si="6"/>
        <v>'1/2''</v>
      </c>
      <c r="O7" s="61">
        <v>2.3522</v>
      </c>
      <c r="P7" s="61">
        <v>0.0</v>
      </c>
      <c r="Q7" s="63">
        <f t="shared" si="7"/>
        <v>15</v>
      </c>
      <c r="R7" s="63">
        <f t="shared" si="8"/>
        <v>0</v>
      </c>
      <c r="S7" s="101" t="str">
        <f t="shared" si="9"/>
        <v>'1/2''</v>
      </c>
      <c r="T7" s="63">
        <f t="shared" si="10"/>
        <v>20</v>
      </c>
    </row>
    <row r="8">
      <c r="A8" s="63">
        <f t="shared" si="11"/>
        <v>6</v>
      </c>
      <c r="B8" s="12" t="s">
        <v>211</v>
      </c>
      <c r="C8" s="12" t="s">
        <v>212</v>
      </c>
      <c r="D8" s="61">
        <v>2.0</v>
      </c>
      <c r="E8" s="61">
        <v>6.0</v>
      </c>
      <c r="F8" s="61">
        <v>4.0</v>
      </c>
      <c r="G8" s="61">
        <v>0.0</v>
      </c>
      <c r="H8" s="61">
        <v>0.0</v>
      </c>
      <c r="I8" s="101">
        <f t="shared" si="1"/>
        <v>0.4</v>
      </c>
      <c r="J8" s="63">
        <f t="shared" si="2"/>
        <v>133.6</v>
      </c>
      <c r="K8" s="63">
        <f t="shared" si="3"/>
        <v>8.24875271</v>
      </c>
      <c r="L8" s="63">
        <f t="shared" si="4"/>
        <v>16</v>
      </c>
      <c r="M8" s="63">
        <f t="shared" si="5"/>
        <v>20</v>
      </c>
      <c r="N8" s="101" t="str">
        <f t="shared" si="6"/>
        <v>'1/2''</v>
      </c>
      <c r="O8" s="61">
        <v>3.5476</v>
      </c>
      <c r="P8" s="61">
        <v>0.0</v>
      </c>
      <c r="Q8" s="63">
        <f t="shared" si="7"/>
        <v>15</v>
      </c>
      <c r="R8" s="63">
        <f t="shared" si="8"/>
        <v>0</v>
      </c>
      <c r="S8" s="101" t="str">
        <f t="shared" si="9"/>
        <v>'1/2''</v>
      </c>
      <c r="T8" s="63">
        <f t="shared" si="10"/>
        <v>20</v>
      </c>
    </row>
    <row r="9">
      <c r="A9" s="63">
        <f t="shared" si="11"/>
        <v>7</v>
      </c>
      <c r="B9" s="12" t="s">
        <v>209</v>
      </c>
      <c r="C9" s="12">
        <v>1.0</v>
      </c>
      <c r="D9" s="61">
        <v>3.0</v>
      </c>
      <c r="E9" s="61">
        <v>0.0</v>
      </c>
      <c r="F9" s="61">
        <v>0.0</v>
      </c>
      <c r="G9" s="61">
        <v>0.0</v>
      </c>
      <c r="H9" s="61">
        <v>0.0</v>
      </c>
      <c r="I9" s="101">
        <f t="shared" si="1"/>
        <v>0.4</v>
      </c>
      <c r="J9" s="63">
        <f t="shared" si="2"/>
        <v>21.3</v>
      </c>
      <c r="K9" s="63">
        <f t="shared" si="3"/>
        <v>3.293630356</v>
      </c>
      <c r="L9" s="63">
        <f t="shared" si="4"/>
        <v>16</v>
      </c>
      <c r="M9" s="63">
        <f t="shared" si="5"/>
        <v>20</v>
      </c>
      <c r="N9" s="101" t="str">
        <f t="shared" si="6"/>
        <v>'1/2''</v>
      </c>
      <c r="O9" s="61">
        <v>2.0862</v>
      </c>
      <c r="P9" s="61">
        <v>0.0</v>
      </c>
      <c r="Q9" s="63">
        <f t="shared" si="7"/>
        <v>15</v>
      </c>
      <c r="R9" s="63">
        <f t="shared" si="8"/>
        <v>0</v>
      </c>
      <c r="S9" s="101" t="str">
        <f t="shared" si="9"/>
        <v>'1/2''</v>
      </c>
      <c r="T9" s="63">
        <f t="shared" si="10"/>
        <v>20</v>
      </c>
    </row>
    <row r="10">
      <c r="A10" s="63">
        <f t="shared" si="11"/>
        <v>8</v>
      </c>
      <c r="B10" s="12" t="s">
        <v>213</v>
      </c>
      <c r="C10" s="12" t="s">
        <v>214</v>
      </c>
      <c r="D10" s="61">
        <v>2.0</v>
      </c>
      <c r="E10" s="61">
        <v>0.0</v>
      </c>
      <c r="F10" s="61">
        <v>4.0</v>
      </c>
      <c r="G10" s="61">
        <v>0.0</v>
      </c>
      <c r="H10" s="61">
        <v>0.0</v>
      </c>
      <c r="I10" s="101">
        <f t="shared" si="1"/>
        <v>0.4</v>
      </c>
      <c r="J10" s="63">
        <f t="shared" si="2"/>
        <v>69.4</v>
      </c>
      <c r="K10" s="63">
        <f t="shared" si="3"/>
        <v>5.945177017</v>
      </c>
      <c r="L10" s="63">
        <f t="shared" si="4"/>
        <v>16</v>
      </c>
      <c r="M10" s="63">
        <f t="shared" si="5"/>
        <v>20</v>
      </c>
      <c r="N10" s="101" t="str">
        <f t="shared" si="6"/>
        <v>'1/2''</v>
      </c>
      <c r="O10" s="61">
        <v>3.6573</v>
      </c>
      <c r="P10" s="61">
        <v>0.0</v>
      </c>
      <c r="Q10" s="63">
        <f t="shared" si="7"/>
        <v>15</v>
      </c>
      <c r="R10" s="63">
        <f t="shared" si="8"/>
        <v>0</v>
      </c>
      <c r="S10" s="101" t="str">
        <f t="shared" si="9"/>
        <v>'1/2''</v>
      </c>
      <c r="T10" s="63">
        <f t="shared" si="10"/>
        <v>20</v>
      </c>
    </row>
    <row r="11">
      <c r="A11" s="63">
        <f t="shared" si="11"/>
        <v>9</v>
      </c>
      <c r="B11" s="12" t="s">
        <v>215</v>
      </c>
      <c r="C11" s="12" t="s">
        <v>216</v>
      </c>
      <c r="D11" s="61">
        <v>4.0</v>
      </c>
      <c r="E11" s="61">
        <v>2.0</v>
      </c>
      <c r="F11" s="61">
        <v>2.0</v>
      </c>
      <c r="G11" s="61">
        <v>0.0</v>
      </c>
      <c r="H11" s="61">
        <v>0.0</v>
      </c>
      <c r="I11" s="101">
        <f t="shared" si="1"/>
        <v>0.4</v>
      </c>
      <c r="J11" s="63">
        <f t="shared" si="2"/>
        <v>77.4</v>
      </c>
      <c r="K11" s="63">
        <f t="shared" si="3"/>
        <v>6.278494748</v>
      </c>
      <c r="L11" s="63">
        <f t="shared" si="4"/>
        <v>16</v>
      </c>
      <c r="M11" s="63">
        <f t="shared" si="5"/>
        <v>20</v>
      </c>
      <c r="N11" s="101" t="str">
        <f t="shared" si="6"/>
        <v>'1/2''</v>
      </c>
      <c r="O11" s="61">
        <v>2.8184</v>
      </c>
      <c r="P11" s="61">
        <v>0.0</v>
      </c>
      <c r="Q11" s="63">
        <f t="shared" si="7"/>
        <v>15</v>
      </c>
      <c r="R11" s="63">
        <f t="shared" si="8"/>
        <v>0</v>
      </c>
      <c r="S11" s="101" t="str">
        <f t="shared" si="9"/>
        <v>'1/2''</v>
      </c>
      <c r="T11" s="63">
        <f t="shared" si="10"/>
        <v>20</v>
      </c>
    </row>
    <row r="12">
      <c r="A12" s="63">
        <f t="shared" si="11"/>
        <v>10</v>
      </c>
      <c r="B12" s="12" t="s">
        <v>209</v>
      </c>
      <c r="C12" s="12">
        <v>1.5</v>
      </c>
      <c r="D12" s="61">
        <v>4.0</v>
      </c>
      <c r="E12" s="61">
        <v>2.0</v>
      </c>
      <c r="F12" s="61">
        <v>0.0</v>
      </c>
      <c r="G12" s="61">
        <v>0.0</v>
      </c>
      <c r="H12" s="61">
        <v>0.0</v>
      </c>
      <c r="I12" s="101">
        <f t="shared" si="1"/>
        <v>0.4</v>
      </c>
      <c r="J12" s="63">
        <f t="shared" si="2"/>
        <v>49.8</v>
      </c>
      <c r="K12" s="63">
        <f t="shared" si="3"/>
        <v>5.036162401</v>
      </c>
      <c r="L12" s="63">
        <f t="shared" si="4"/>
        <v>16</v>
      </c>
      <c r="M12" s="63">
        <f t="shared" si="5"/>
        <v>20</v>
      </c>
      <c r="N12" s="101" t="str">
        <f t="shared" si="6"/>
        <v>'1/2''</v>
      </c>
      <c r="O12" s="61">
        <v>1.9517</v>
      </c>
      <c r="P12" s="61">
        <v>0.0</v>
      </c>
      <c r="Q12" s="63">
        <f t="shared" si="7"/>
        <v>15</v>
      </c>
      <c r="R12" s="63">
        <f t="shared" si="8"/>
        <v>0</v>
      </c>
      <c r="S12" s="101" t="str">
        <f t="shared" si="9"/>
        <v>'1/2''</v>
      </c>
      <c r="T12" s="63">
        <f t="shared" si="10"/>
        <v>20</v>
      </c>
    </row>
    <row r="13">
      <c r="A13" s="63">
        <f t="shared" si="11"/>
        <v>11</v>
      </c>
      <c r="B13" s="12" t="s">
        <v>209</v>
      </c>
      <c r="C13" s="12" t="s">
        <v>217</v>
      </c>
      <c r="D13" s="61">
        <v>0.0</v>
      </c>
      <c r="E13" s="61">
        <v>4.0</v>
      </c>
      <c r="F13" s="61">
        <v>8.0</v>
      </c>
      <c r="G13" s="61">
        <v>0.0</v>
      </c>
      <c r="H13" s="61">
        <v>0.0</v>
      </c>
      <c r="I13" s="101">
        <f t="shared" si="1"/>
        <v>0.4</v>
      </c>
      <c r="J13" s="63">
        <f t="shared" si="2"/>
        <v>153.2</v>
      </c>
      <c r="K13" s="63">
        <f t="shared" si="3"/>
        <v>8.833126247</v>
      </c>
      <c r="L13" s="63">
        <f t="shared" si="4"/>
        <v>16</v>
      </c>
      <c r="M13" s="63">
        <f t="shared" si="5"/>
        <v>20</v>
      </c>
      <c r="N13" s="101" t="str">
        <f t="shared" si="6"/>
        <v>'1/2''</v>
      </c>
      <c r="O13" s="61">
        <v>2.377</v>
      </c>
      <c r="P13" s="61">
        <v>0.0</v>
      </c>
      <c r="Q13" s="63">
        <f t="shared" si="7"/>
        <v>15</v>
      </c>
      <c r="R13" s="63">
        <f t="shared" si="8"/>
        <v>0</v>
      </c>
      <c r="S13" s="101" t="str">
        <f t="shared" si="9"/>
        <v>'1/2''</v>
      </c>
      <c r="T13" s="63">
        <f t="shared" si="10"/>
        <v>20</v>
      </c>
    </row>
    <row r="14">
      <c r="A14" s="63">
        <f t="shared" si="11"/>
        <v>12</v>
      </c>
      <c r="B14" s="12" t="s">
        <v>209</v>
      </c>
      <c r="C14" s="12">
        <v>5.0</v>
      </c>
      <c r="D14" s="61">
        <v>0.0</v>
      </c>
      <c r="E14" s="61">
        <v>2.0</v>
      </c>
      <c r="F14" s="61">
        <v>0.0</v>
      </c>
      <c r="G14" s="61">
        <v>0.0</v>
      </c>
      <c r="H14" s="61">
        <v>0.0</v>
      </c>
      <c r="I14" s="101">
        <f t="shared" si="1"/>
        <v>0.32</v>
      </c>
      <c r="J14" s="63">
        <f t="shared" si="2"/>
        <v>21.4</v>
      </c>
      <c r="K14" s="63">
        <f t="shared" si="3"/>
        <v>2.952819738</v>
      </c>
      <c r="L14" s="63">
        <f t="shared" si="4"/>
        <v>16</v>
      </c>
      <c r="M14" s="63">
        <f t="shared" si="5"/>
        <v>20</v>
      </c>
      <c r="N14" s="101" t="str">
        <f t="shared" si="6"/>
        <v>'1/2''</v>
      </c>
      <c r="O14" s="61">
        <v>0.698</v>
      </c>
      <c r="P14" s="61">
        <v>0.0</v>
      </c>
      <c r="Q14" s="63">
        <f t="shared" si="7"/>
        <v>15</v>
      </c>
      <c r="R14" s="63">
        <f t="shared" si="8"/>
        <v>0</v>
      </c>
      <c r="S14" s="101" t="str">
        <f t="shared" si="9"/>
        <v>'1/2''</v>
      </c>
      <c r="T14" s="63">
        <f t="shared" si="10"/>
        <v>20</v>
      </c>
    </row>
    <row r="15">
      <c r="A15" s="63">
        <f t="shared" si="11"/>
        <v>13</v>
      </c>
      <c r="B15" s="12" t="s">
        <v>218</v>
      </c>
      <c r="C15" s="12">
        <v>4.0</v>
      </c>
      <c r="D15" s="61">
        <v>0.0</v>
      </c>
      <c r="E15" s="61">
        <v>0.0</v>
      </c>
      <c r="F15" s="61">
        <v>2.0</v>
      </c>
      <c r="G15" s="61">
        <v>0.0</v>
      </c>
      <c r="H15" s="61">
        <v>0.0</v>
      </c>
      <c r="I15" s="101">
        <f t="shared" si="1"/>
        <v>0.32</v>
      </c>
      <c r="J15" s="63">
        <f t="shared" si="2"/>
        <v>27.6</v>
      </c>
      <c r="K15" s="63">
        <f t="shared" si="3"/>
        <v>3.353394051</v>
      </c>
      <c r="L15" s="63">
        <f t="shared" si="4"/>
        <v>16</v>
      </c>
      <c r="M15" s="63">
        <f t="shared" si="5"/>
        <v>20</v>
      </c>
      <c r="N15" s="101" t="str">
        <f t="shared" si="6"/>
        <v>'1/2''</v>
      </c>
      <c r="O15" s="61">
        <v>1.0347</v>
      </c>
      <c r="P15" s="61">
        <v>0.0</v>
      </c>
      <c r="Q15" s="63">
        <f t="shared" si="7"/>
        <v>15</v>
      </c>
      <c r="R15" s="63">
        <f t="shared" si="8"/>
        <v>0</v>
      </c>
      <c r="S15" s="101" t="str">
        <f t="shared" si="9"/>
        <v>'1/2''</v>
      </c>
      <c r="T15" s="63">
        <f t="shared" si="10"/>
        <v>20</v>
      </c>
    </row>
    <row r="16">
      <c r="A16" s="63">
        <f t="shared" si="11"/>
        <v>14</v>
      </c>
      <c r="B16" s="12" t="s">
        <v>218</v>
      </c>
      <c r="C16" s="12">
        <v>2.0</v>
      </c>
      <c r="D16" s="61">
        <v>2.0</v>
      </c>
      <c r="E16" s="61">
        <v>0.0</v>
      </c>
      <c r="F16" s="61">
        <v>0.0</v>
      </c>
      <c r="G16" s="61">
        <v>0.0</v>
      </c>
      <c r="H16" s="61">
        <v>0.0</v>
      </c>
      <c r="I16" s="101">
        <f t="shared" si="1"/>
        <v>0.32</v>
      </c>
      <c r="J16" s="63">
        <f t="shared" si="2"/>
        <v>14.2</v>
      </c>
      <c r="K16" s="63">
        <f t="shared" si="3"/>
        <v>2.405327523</v>
      </c>
      <c r="L16" s="63">
        <f t="shared" si="4"/>
        <v>16</v>
      </c>
      <c r="M16" s="63">
        <f t="shared" si="5"/>
        <v>20</v>
      </c>
      <c r="N16" s="101" t="str">
        <f t="shared" si="6"/>
        <v>'1/2''</v>
      </c>
      <c r="O16" s="61">
        <v>1.8538</v>
      </c>
      <c r="P16" s="61">
        <v>0.0</v>
      </c>
      <c r="Q16" s="63">
        <f t="shared" si="7"/>
        <v>15</v>
      </c>
      <c r="R16" s="63">
        <f t="shared" si="8"/>
        <v>0</v>
      </c>
      <c r="S16" s="101" t="str">
        <f t="shared" si="9"/>
        <v>'1/2''</v>
      </c>
      <c r="T16" s="63">
        <f t="shared" si="10"/>
        <v>20</v>
      </c>
    </row>
    <row r="17">
      <c r="A17" s="63">
        <f t="shared" si="11"/>
        <v>15</v>
      </c>
      <c r="B17" s="12" t="s">
        <v>219</v>
      </c>
      <c r="C17" s="12">
        <v>5.0</v>
      </c>
      <c r="D17" s="61">
        <v>0.0</v>
      </c>
      <c r="E17" s="61">
        <v>2.0</v>
      </c>
      <c r="F17" s="61">
        <v>0.0</v>
      </c>
      <c r="G17" s="61">
        <v>0.0</v>
      </c>
      <c r="H17" s="61">
        <v>0.0</v>
      </c>
      <c r="I17" s="101">
        <f t="shared" si="1"/>
        <v>0.32</v>
      </c>
      <c r="J17" s="63">
        <f t="shared" si="2"/>
        <v>21.4</v>
      </c>
      <c r="K17" s="63">
        <f t="shared" si="3"/>
        <v>2.952819738</v>
      </c>
      <c r="L17" s="63">
        <f t="shared" si="4"/>
        <v>16</v>
      </c>
      <c r="M17" s="63">
        <f t="shared" si="5"/>
        <v>20</v>
      </c>
      <c r="N17" s="101" t="str">
        <f t="shared" si="6"/>
        <v>'1/2''</v>
      </c>
      <c r="O17" s="61">
        <v>0.7751</v>
      </c>
      <c r="P17" s="61">
        <v>0.0</v>
      </c>
      <c r="Q17" s="63">
        <f t="shared" si="7"/>
        <v>15</v>
      </c>
      <c r="R17" s="63">
        <f t="shared" si="8"/>
        <v>0</v>
      </c>
      <c r="S17" s="101" t="str">
        <f t="shared" si="9"/>
        <v>'1/2''</v>
      </c>
      <c r="T17" s="63">
        <f t="shared" si="10"/>
        <v>20</v>
      </c>
    </row>
    <row r="18">
      <c r="A18" s="63">
        <f t="shared" si="11"/>
        <v>16</v>
      </c>
      <c r="B18" s="12" t="s">
        <v>219</v>
      </c>
      <c r="C18" s="12" t="s">
        <v>220</v>
      </c>
      <c r="D18" s="61">
        <v>2.0</v>
      </c>
      <c r="E18" s="61">
        <v>8.0</v>
      </c>
      <c r="F18" s="61">
        <v>0.0</v>
      </c>
      <c r="G18" s="61">
        <v>0.0</v>
      </c>
      <c r="H18" s="61">
        <v>0.0</v>
      </c>
      <c r="I18" s="101">
        <f t="shared" si="1"/>
        <v>0.4</v>
      </c>
      <c r="J18" s="63">
        <f t="shared" si="2"/>
        <v>99.8</v>
      </c>
      <c r="K18" s="63">
        <f t="shared" si="3"/>
        <v>7.129356396</v>
      </c>
      <c r="L18" s="63">
        <f t="shared" si="4"/>
        <v>16</v>
      </c>
      <c r="M18" s="63">
        <f t="shared" si="5"/>
        <v>20</v>
      </c>
      <c r="N18" s="101" t="str">
        <f t="shared" si="6"/>
        <v>'1/2''</v>
      </c>
      <c r="O18" s="61">
        <v>2.6762</v>
      </c>
      <c r="P18" s="61">
        <v>0.0</v>
      </c>
      <c r="Q18" s="63">
        <f t="shared" si="7"/>
        <v>15</v>
      </c>
      <c r="R18" s="63">
        <f t="shared" si="8"/>
        <v>0</v>
      </c>
      <c r="S18" s="101" t="str">
        <f t="shared" si="9"/>
        <v>'1/2''</v>
      </c>
      <c r="T18" s="63">
        <f t="shared" si="10"/>
        <v>20</v>
      </c>
    </row>
    <row r="19">
      <c r="A19" s="63">
        <f t="shared" si="11"/>
        <v>17</v>
      </c>
      <c r="B19" s="12" t="s">
        <v>219</v>
      </c>
      <c r="C19" s="12">
        <v>5.0</v>
      </c>
      <c r="D19" s="61">
        <v>0.0</v>
      </c>
      <c r="E19" s="61">
        <v>2.0</v>
      </c>
      <c r="F19" s="61">
        <v>0.0</v>
      </c>
      <c r="G19" s="61">
        <v>0.0</v>
      </c>
      <c r="H19" s="61">
        <v>0.0</v>
      </c>
      <c r="I19" s="101">
        <f t="shared" si="1"/>
        <v>0.32</v>
      </c>
      <c r="J19" s="63">
        <f t="shared" si="2"/>
        <v>21.4</v>
      </c>
      <c r="K19" s="63">
        <f t="shared" si="3"/>
        <v>2.952819738</v>
      </c>
      <c r="L19" s="63">
        <f t="shared" si="4"/>
        <v>16</v>
      </c>
      <c r="M19" s="63">
        <f t="shared" si="5"/>
        <v>20</v>
      </c>
      <c r="N19" s="101" t="str">
        <f t="shared" si="6"/>
        <v>'1/2''</v>
      </c>
      <c r="O19" s="61">
        <v>1.3182</v>
      </c>
      <c r="P19" s="61">
        <v>0.0</v>
      </c>
      <c r="Q19" s="63">
        <f t="shared" si="7"/>
        <v>15</v>
      </c>
      <c r="R19" s="63">
        <f t="shared" si="8"/>
        <v>0</v>
      </c>
      <c r="S19" s="101" t="str">
        <f t="shared" si="9"/>
        <v>'1/2''</v>
      </c>
      <c r="T19" s="63">
        <f t="shared" si="10"/>
        <v>20</v>
      </c>
    </row>
    <row r="20">
      <c r="A20" s="63">
        <f t="shared" si="11"/>
        <v>18</v>
      </c>
      <c r="B20" s="12" t="s">
        <v>219</v>
      </c>
      <c r="C20" s="12">
        <v>5.0</v>
      </c>
      <c r="D20" s="61">
        <v>0.0</v>
      </c>
      <c r="E20" s="61">
        <v>2.0</v>
      </c>
      <c r="F20" s="61">
        <v>0.0</v>
      </c>
      <c r="G20" s="61">
        <v>0.0</v>
      </c>
      <c r="H20" s="61">
        <v>0.0</v>
      </c>
      <c r="I20" s="101">
        <f t="shared" si="1"/>
        <v>0.32</v>
      </c>
      <c r="J20" s="63">
        <f t="shared" si="2"/>
        <v>21.4</v>
      </c>
      <c r="K20" s="63">
        <f t="shared" si="3"/>
        <v>2.952819738</v>
      </c>
      <c r="L20" s="63">
        <f t="shared" si="4"/>
        <v>16</v>
      </c>
      <c r="M20" s="63">
        <f t="shared" si="5"/>
        <v>20</v>
      </c>
      <c r="N20" s="101" t="str">
        <f t="shared" si="6"/>
        <v>'1/2''</v>
      </c>
      <c r="O20" s="61">
        <v>1.0658</v>
      </c>
      <c r="P20" s="61">
        <v>0.0</v>
      </c>
      <c r="Q20" s="63">
        <f t="shared" si="7"/>
        <v>15</v>
      </c>
      <c r="R20" s="63">
        <f t="shared" si="8"/>
        <v>0</v>
      </c>
      <c r="S20" s="101" t="str">
        <f t="shared" si="9"/>
        <v>'1/2''</v>
      </c>
      <c r="T20" s="63">
        <f t="shared" si="10"/>
        <v>20</v>
      </c>
    </row>
    <row r="21">
      <c r="A21" s="63">
        <f t="shared" si="11"/>
        <v>19</v>
      </c>
      <c r="B21" s="12" t="s">
        <v>219</v>
      </c>
      <c r="C21" s="12">
        <v>13.0</v>
      </c>
      <c r="D21" s="61">
        <v>0.0</v>
      </c>
      <c r="E21" s="61">
        <v>2.0</v>
      </c>
      <c r="F21" s="61">
        <v>0.0</v>
      </c>
      <c r="G21" s="61">
        <v>0.0</v>
      </c>
      <c r="H21" s="61">
        <v>0.0</v>
      </c>
      <c r="I21" s="101">
        <f t="shared" si="1"/>
        <v>0.32</v>
      </c>
      <c r="J21" s="63">
        <f t="shared" si="2"/>
        <v>21.4</v>
      </c>
      <c r="K21" s="63">
        <f t="shared" si="3"/>
        <v>2.952819738</v>
      </c>
      <c r="L21" s="63">
        <f t="shared" si="4"/>
        <v>16</v>
      </c>
      <c r="M21" s="63">
        <f t="shared" si="5"/>
        <v>20</v>
      </c>
      <c r="N21" s="101" t="str">
        <f t="shared" si="6"/>
        <v>'1/2''</v>
      </c>
      <c r="O21" s="61">
        <v>2.3579</v>
      </c>
      <c r="P21" s="61">
        <v>0.0</v>
      </c>
      <c r="Q21" s="63">
        <f t="shared" si="7"/>
        <v>15</v>
      </c>
      <c r="R21" s="63">
        <f t="shared" si="8"/>
        <v>0</v>
      </c>
      <c r="S21" s="101" t="str">
        <f t="shared" si="9"/>
        <v>'1/2''</v>
      </c>
      <c r="T21" s="63">
        <f t="shared" si="10"/>
        <v>20</v>
      </c>
    </row>
    <row r="22">
      <c r="A22" s="166">
        <f t="shared" si="11"/>
        <v>20</v>
      </c>
      <c r="B22" s="7" t="s">
        <v>221</v>
      </c>
      <c r="C22" s="167">
        <v>41883.0</v>
      </c>
      <c r="D22" s="168">
        <v>2.0</v>
      </c>
      <c r="E22" s="168">
        <v>4.0</v>
      </c>
      <c r="F22" s="168">
        <v>0.0</v>
      </c>
      <c r="G22" s="168">
        <v>0.0</v>
      </c>
      <c r="H22" s="168">
        <v>0.0</v>
      </c>
      <c r="I22" s="169">
        <f t="shared" si="1"/>
        <v>0.4</v>
      </c>
      <c r="J22" s="63">
        <f t="shared" si="2"/>
        <v>57</v>
      </c>
      <c r="K22" s="166">
        <f t="shared" si="3"/>
        <v>5.387936676</v>
      </c>
      <c r="L22" s="166">
        <f t="shared" si="4"/>
        <v>16</v>
      </c>
      <c r="M22" s="166">
        <f t="shared" si="5"/>
        <v>20</v>
      </c>
      <c r="N22" s="169" t="str">
        <f t="shared" si="6"/>
        <v>'1/2''</v>
      </c>
      <c r="O22" s="170">
        <v>2.3846</v>
      </c>
      <c r="P22" s="61">
        <v>0.0</v>
      </c>
      <c r="Q22" s="63">
        <f t="shared" si="7"/>
        <v>15</v>
      </c>
      <c r="R22" s="63">
        <f t="shared" si="8"/>
        <v>0</v>
      </c>
      <c r="S22" s="101" t="str">
        <f t="shared" si="9"/>
        <v>'1/2''</v>
      </c>
      <c r="T22" s="63">
        <f t="shared" si="10"/>
        <v>20</v>
      </c>
    </row>
    <row r="23">
      <c r="A23" s="63">
        <f t="shared" si="11"/>
        <v>21</v>
      </c>
      <c r="B23" s="12" t="s">
        <v>219</v>
      </c>
      <c r="C23" s="12">
        <v>5.0</v>
      </c>
      <c r="D23" s="61">
        <v>0.0</v>
      </c>
      <c r="E23" s="61">
        <v>2.0</v>
      </c>
      <c r="F23" s="61">
        <v>0.0</v>
      </c>
      <c r="G23" s="61">
        <v>0.0</v>
      </c>
      <c r="H23" s="61">
        <v>0.0</v>
      </c>
      <c r="I23" s="101">
        <f t="shared" si="1"/>
        <v>0.32</v>
      </c>
      <c r="J23" s="63">
        <f t="shared" si="2"/>
        <v>21.4</v>
      </c>
      <c r="K23" s="63">
        <f t="shared" si="3"/>
        <v>2.952819738</v>
      </c>
      <c r="L23" s="63">
        <f t="shared" si="4"/>
        <v>16</v>
      </c>
      <c r="M23" s="63">
        <f t="shared" si="5"/>
        <v>20</v>
      </c>
      <c r="N23" s="101" t="str">
        <f t="shared" si="6"/>
        <v>'1/2''</v>
      </c>
      <c r="O23" s="61">
        <v>1.0968</v>
      </c>
      <c r="P23" s="61">
        <v>0.0</v>
      </c>
      <c r="Q23" s="63">
        <f t="shared" si="7"/>
        <v>15</v>
      </c>
      <c r="R23" s="63">
        <f t="shared" si="8"/>
        <v>0</v>
      </c>
      <c r="S23" s="101" t="str">
        <f t="shared" si="9"/>
        <v>'1/2''</v>
      </c>
      <c r="T23" s="63">
        <f t="shared" si="10"/>
        <v>20</v>
      </c>
    </row>
    <row r="24">
      <c r="A24" s="63">
        <f t="shared" si="11"/>
        <v>22</v>
      </c>
      <c r="B24" s="12" t="s">
        <v>219</v>
      </c>
      <c r="C24" s="12">
        <v>1.0</v>
      </c>
      <c r="D24" s="61">
        <v>2.0</v>
      </c>
      <c r="E24" s="61">
        <v>0.0</v>
      </c>
      <c r="F24" s="61">
        <v>0.0</v>
      </c>
      <c r="G24" s="61">
        <v>0.0</v>
      </c>
      <c r="H24" s="61">
        <v>0.0</v>
      </c>
      <c r="I24" s="101">
        <f t="shared" si="1"/>
        <v>0.32</v>
      </c>
      <c r="J24" s="63">
        <f t="shared" si="2"/>
        <v>14.2</v>
      </c>
      <c r="K24" s="63">
        <f t="shared" si="3"/>
        <v>2.405327523</v>
      </c>
      <c r="L24" s="63">
        <f t="shared" si="4"/>
        <v>16</v>
      </c>
      <c r="M24" s="63">
        <f t="shared" si="5"/>
        <v>20</v>
      </c>
      <c r="N24" s="101" t="str">
        <f t="shared" si="6"/>
        <v>'1/2''</v>
      </c>
      <c r="O24" s="61">
        <v>2.0435</v>
      </c>
      <c r="P24" s="61">
        <v>0.0</v>
      </c>
      <c r="Q24" s="63">
        <f t="shared" si="7"/>
        <v>15</v>
      </c>
      <c r="R24" s="63">
        <f t="shared" si="8"/>
        <v>0</v>
      </c>
      <c r="S24" s="101" t="str">
        <f t="shared" si="9"/>
        <v>'1/2''</v>
      </c>
      <c r="T24" s="63">
        <f t="shared" si="10"/>
        <v>20</v>
      </c>
    </row>
    <row r="25">
      <c r="A25" s="63">
        <f t="shared" si="11"/>
        <v>23</v>
      </c>
      <c r="B25" s="12" t="s">
        <v>222</v>
      </c>
      <c r="C25" s="12">
        <v>8.0</v>
      </c>
      <c r="D25" s="61">
        <v>0.0</v>
      </c>
      <c r="E25" s="61">
        <v>2.0</v>
      </c>
      <c r="F25" s="61">
        <v>0.0</v>
      </c>
      <c r="G25" s="61">
        <v>0.0</v>
      </c>
      <c r="H25" s="61">
        <v>0.0</v>
      </c>
      <c r="I25" s="101">
        <f t="shared" si="1"/>
        <v>0.32</v>
      </c>
      <c r="J25" s="63">
        <f t="shared" si="2"/>
        <v>21.4</v>
      </c>
      <c r="K25" s="63">
        <f t="shared" si="3"/>
        <v>2.952819738</v>
      </c>
      <c r="L25" s="63">
        <f t="shared" si="4"/>
        <v>16</v>
      </c>
      <c r="M25" s="63">
        <f t="shared" si="5"/>
        <v>20</v>
      </c>
      <c r="N25" s="101" t="str">
        <f t="shared" si="6"/>
        <v>'1/2''</v>
      </c>
      <c r="O25" s="61">
        <v>0.5895</v>
      </c>
      <c r="P25" s="61">
        <v>0.0</v>
      </c>
      <c r="Q25" s="63">
        <f t="shared" si="7"/>
        <v>15</v>
      </c>
      <c r="R25" s="63">
        <f t="shared" si="8"/>
        <v>0</v>
      </c>
      <c r="S25" s="101" t="str">
        <f t="shared" si="9"/>
        <v>'1/2''</v>
      </c>
      <c r="T25" s="63">
        <f t="shared" si="10"/>
        <v>20</v>
      </c>
    </row>
    <row r="26">
      <c r="A26" s="63">
        <f t="shared" si="11"/>
        <v>24</v>
      </c>
      <c r="B26" s="12" t="s">
        <v>222</v>
      </c>
      <c r="C26" s="12">
        <v>6.0</v>
      </c>
      <c r="D26" s="61">
        <v>0.0</v>
      </c>
      <c r="E26" s="61">
        <v>0.0</v>
      </c>
      <c r="F26" s="61">
        <v>2.0</v>
      </c>
      <c r="G26" s="61">
        <v>0.0</v>
      </c>
      <c r="H26" s="61">
        <v>0.0</v>
      </c>
      <c r="I26" s="101">
        <f t="shared" si="1"/>
        <v>0.32</v>
      </c>
      <c r="J26" s="63">
        <f t="shared" si="2"/>
        <v>27.6</v>
      </c>
      <c r="K26" s="63">
        <f t="shared" si="3"/>
        <v>3.353394051</v>
      </c>
      <c r="L26" s="63">
        <f t="shared" si="4"/>
        <v>16</v>
      </c>
      <c r="M26" s="63">
        <f t="shared" si="5"/>
        <v>20</v>
      </c>
      <c r="N26" s="101" t="str">
        <f t="shared" si="6"/>
        <v>'1/2''</v>
      </c>
      <c r="O26" s="61">
        <v>1.8598</v>
      </c>
      <c r="P26" s="61">
        <v>0.0</v>
      </c>
      <c r="Q26" s="63">
        <f t="shared" si="7"/>
        <v>15</v>
      </c>
      <c r="R26" s="63">
        <f t="shared" si="8"/>
        <v>0</v>
      </c>
      <c r="S26" s="101" t="str">
        <f t="shared" si="9"/>
        <v>'1/2''</v>
      </c>
      <c r="T26" s="63">
        <f t="shared" si="10"/>
        <v>20</v>
      </c>
    </row>
    <row r="27">
      <c r="A27" s="63">
        <f t="shared" si="11"/>
        <v>25</v>
      </c>
      <c r="B27" s="12" t="s">
        <v>222</v>
      </c>
      <c r="C27" s="12">
        <v>1.0</v>
      </c>
      <c r="D27" s="61">
        <v>2.0</v>
      </c>
      <c r="E27" s="61">
        <v>0.0</v>
      </c>
      <c r="F27" s="61">
        <v>0.0</v>
      </c>
      <c r="G27" s="61">
        <v>0.0</v>
      </c>
      <c r="H27" s="61">
        <v>0.0</v>
      </c>
      <c r="I27" s="101">
        <f t="shared" si="1"/>
        <v>0.32</v>
      </c>
      <c r="J27" s="63">
        <f t="shared" si="2"/>
        <v>14.2</v>
      </c>
      <c r="K27" s="63">
        <f t="shared" si="3"/>
        <v>2.405327523</v>
      </c>
      <c r="L27" s="63">
        <f t="shared" si="4"/>
        <v>16</v>
      </c>
      <c r="M27" s="63">
        <f t="shared" si="5"/>
        <v>20</v>
      </c>
      <c r="N27" s="101" t="str">
        <f t="shared" si="6"/>
        <v>'1/2''</v>
      </c>
      <c r="O27" s="61">
        <v>1.1815</v>
      </c>
      <c r="P27" s="61">
        <v>0.0</v>
      </c>
      <c r="Q27" s="63">
        <f t="shared" si="7"/>
        <v>15</v>
      </c>
      <c r="R27" s="63">
        <f t="shared" si="8"/>
        <v>0</v>
      </c>
      <c r="S27" s="101" t="str">
        <f t="shared" si="9"/>
        <v>'1/2''</v>
      </c>
      <c r="T27" s="63">
        <f t="shared" si="10"/>
        <v>20</v>
      </c>
    </row>
    <row r="28">
      <c r="A28" s="63">
        <f t="shared" si="11"/>
        <v>26</v>
      </c>
      <c r="B28" s="12" t="s">
        <v>222</v>
      </c>
      <c r="C28" s="12">
        <v>9.0</v>
      </c>
      <c r="D28" s="61">
        <v>0.0</v>
      </c>
      <c r="E28" s="61">
        <v>2.0</v>
      </c>
      <c r="F28" s="61">
        <v>0.0</v>
      </c>
      <c r="G28" s="61">
        <v>0.0</v>
      </c>
      <c r="H28" s="61">
        <v>0.0</v>
      </c>
      <c r="I28" s="101">
        <f t="shared" si="1"/>
        <v>0.32</v>
      </c>
      <c r="J28" s="63">
        <f t="shared" si="2"/>
        <v>21.4</v>
      </c>
      <c r="K28" s="63">
        <f t="shared" si="3"/>
        <v>2.952819738</v>
      </c>
      <c r="L28" s="63">
        <f t="shared" si="4"/>
        <v>16</v>
      </c>
      <c r="M28" s="63">
        <f t="shared" si="5"/>
        <v>20</v>
      </c>
      <c r="N28" s="101" t="str">
        <f t="shared" si="6"/>
        <v>'1/2''</v>
      </c>
      <c r="O28" s="61">
        <v>1.2852</v>
      </c>
      <c r="P28" s="61">
        <v>0.0</v>
      </c>
      <c r="Q28" s="63">
        <f t="shared" si="7"/>
        <v>15</v>
      </c>
      <c r="R28" s="63">
        <f t="shared" si="8"/>
        <v>0</v>
      </c>
      <c r="S28" s="101" t="str">
        <f t="shared" si="9"/>
        <v>'1/2''</v>
      </c>
      <c r="T28" s="63">
        <f t="shared" si="10"/>
        <v>20</v>
      </c>
    </row>
    <row r="29">
      <c r="A29" s="63">
        <f t="shared" si="11"/>
        <v>27</v>
      </c>
      <c r="B29" s="171" t="s">
        <v>223</v>
      </c>
      <c r="C29" s="167">
        <v>41857.0</v>
      </c>
      <c r="D29" s="168">
        <v>0.0</v>
      </c>
      <c r="E29" s="168">
        <v>4.0</v>
      </c>
      <c r="F29" s="168">
        <v>2.0</v>
      </c>
      <c r="G29" s="168">
        <v>0.0</v>
      </c>
      <c r="H29" s="168">
        <v>0.0</v>
      </c>
      <c r="I29" s="169">
        <f t="shared" si="1"/>
        <v>0.4</v>
      </c>
      <c r="J29" s="63">
        <f t="shared" si="2"/>
        <v>70.4</v>
      </c>
      <c r="K29" s="166">
        <f t="shared" si="3"/>
        <v>5.98785651</v>
      </c>
      <c r="L29" s="166">
        <f t="shared" si="4"/>
        <v>16</v>
      </c>
      <c r="M29" s="166">
        <f t="shared" si="5"/>
        <v>20</v>
      </c>
      <c r="N29" s="169" t="str">
        <f t="shared" si="6"/>
        <v>'1/2''</v>
      </c>
      <c r="O29" s="168">
        <v>2.0647</v>
      </c>
      <c r="P29" s="61">
        <v>0.0</v>
      </c>
      <c r="Q29" s="63">
        <f t="shared" si="7"/>
        <v>15</v>
      </c>
      <c r="R29" s="63">
        <f t="shared" si="8"/>
        <v>0</v>
      </c>
      <c r="S29" s="101" t="str">
        <f t="shared" si="9"/>
        <v>'1/2''</v>
      </c>
      <c r="T29" s="63">
        <f t="shared" si="10"/>
        <v>20</v>
      </c>
    </row>
    <row r="30">
      <c r="A30" s="63">
        <f t="shared" si="11"/>
        <v>28</v>
      </c>
      <c r="B30" s="12" t="s">
        <v>224</v>
      </c>
      <c r="C30" s="12">
        <v>2.0</v>
      </c>
      <c r="D30" s="61">
        <v>2.0</v>
      </c>
      <c r="E30" s="61">
        <v>0.0</v>
      </c>
      <c r="F30" s="61">
        <v>0.0</v>
      </c>
      <c r="G30" s="61">
        <v>0.0</v>
      </c>
      <c r="H30" s="61">
        <v>0.0</v>
      </c>
      <c r="I30" s="101">
        <f t="shared" si="1"/>
        <v>0.32</v>
      </c>
      <c r="J30" s="63">
        <f t="shared" si="2"/>
        <v>14.2</v>
      </c>
      <c r="K30" s="63">
        <f t="shared" si="3"/>
        <v>2.405327523</v>
      </c>
      <c r="L30" s="63">
        <f t="shared" si="4"/>
        <v>16</v>
      </c>
      <c r="M30" s="63">
        <f t="shared" si="5"/>
        <v>20</v>
      </c>
      <c r="N30" s="101" t="str">
        <f t="shared" si="6"/>
        <v>'1/2''</v>
      </c>
      <c r="O30" s="61">
        <v>0.5533</v>
      </c>
      <c r="P30" s="61">
        <v>0.0</v>
      </c>
      <c r="Q30" s="63">
        <f t="shared" si="7"/>
        <v>15</v>
      </c>
      <c r="R30" s="63">
        <f t="shared" si="8"/>
        <v>0</v>
      </c>
      <c r="S30" s="101" t="str">
        <f t="shared" si="9"/>
        <v>'1/2''</v>
      </c>
      <c r="T30" s="63">
        <f t="shared" si="10"/>
        <v>20</v>
      </c>
    </row>
    <row r="31">
      <c r="A31" s="63">
        <f t="shared" si="11"/>
        <v>29</v>
      </c>
      <c r="B31" s="12" t="s">
        <v>225</v>
      </c>
      <c r="C31" s="12">
        <v>1.0</v>
      </c>
      <c r="D31" s="61">
        <v>2.0</v>
      </c>
      <c r="E31" s="61">
        <v>0.0</v>
      </c>
      <c r="F31" s="61">
        <v>0.0</v>
      </c>
      <c r="G31" s="61">
        <v>0.0</v>
      </c>
      <c r="H31" s="61">
        <v>0.0</v>
      </c>
      <c r="I31" s="101">
        <f t="shared" si="1"/>
        <v>0.32</v>
      </c>
      <c r="J31" s="63">
        <f t="shared" si="2"/>
        <v>14.2</v>
      </c>
      <c r="K31" s="63">
        <f t="shared" si="3"/>
        <v>2.405327523</v>
      </c>
      <c r="L31" s="63">
        <f t="shared" si="4"/>
        <v>16</v>
      </c>
      <c r="M31" s="63">
        <f t="shared" si="5"/>
        <v>20</v>
      </c>
      <c r="N31" s="101" t="str">
        <f t="shared" si="6"/>
        <v>'1/2''</v>
      </c>
      <c r="O31" s="61">
        <v>1.718</v>
      </c>
      <c r="P31" s="61">
        <v>0.0</v>
      </c>
      <c r="Q31" s="63">
        <f t="shared" si="7"/>
        <v>15</v>
      </c>
      <c r="R31" s="63">
        <f t="shared" si="8"/>
        <v>0</v>
      </c>
      <c r="S31" s="101" t="str">
        <f t="shared" si="9"/>
        <v>'1/2''</v>
      </c>
      <c r="T31" s="63">
        <f t="shared" si="10"/>
        <v>20</v>
      </c>
    </row>
    <row r="32">
      <c r="A32" s="63">
        <f t="shared" si="11"/>
        <v>30</v>
      </c>
      <c r="B32" s="12" t="s">
        <v>225</v>
      </c>
      <c r="C32" s="12">
        <v>6.0</v>
      </c>
      <c r="D32" s="61">
        <v>0.0</v>
      </c>
      <c r="E32" s="61">
        <v>0.0</v>
      </c>
      <c r="F32" s="61">
        <v>2.0</v>
      </c>
      <c r="G32" s="61">
        <v>0.0</v>
      </c>
      <c r="H32" s="61">
        <v>0.0</v>
      </c>
      <c r="I32" s="101">
        <f t="shared" si="1"/>
        <v>0.32</v>
      </c>
      <c r="J32" s="63">
        <f t="shared" si="2"/>
        <v>27.6</v>
      </c>
      <c r="K32" s="63">
        <f t="shared" si="3"/>
        <v>3.353394051</v>
      </c>
      <c r="L32" s="63">
        <f t="shared" si="4"/>
        <v>16</v>
      </c>
      <c r="M32" s="63">
        <f t="shared" si="5"/>
        <v>20</v>
      </c>
      <c r="N32" s="101" t="str">
        <f t="shared" si="6"/>
        <v>'1/2''</v>
      </c>
      <c r="O32" s="61">
        <v>1.0436</v>
      </c>
      <c r="P32" s="61">
        <v>0.0</v>
      </c>
      <c r="Q32" s="63">
        <f t="shared" si="7"/>
        <v>15</v>
      </c>
      <c r="R32" s="63">
        <f t="shared" si="8"/>
        <v>0</v>
      </c>
      <c r="S32" s="101" t="str">
        <f t="shared" si="9"/>
        <v>'1/2''</v>
      </c>
      <c r="T32" s="63">
        <f t="shared" si="10"/>
        <v>20</v>
      </c>
    </row>
    <row r="33">
      <c r="A33" s="63">
        <f t="shared" si="11"/>
        <v>31</v>
      </c>
      <c r="B33" s="12" t="s">
        <v>225</v>
      </c>
      <c r="C33" s="12">
        <v>14.0</v>
      </c>
      <c r="D33" s="61">
        <v>0.0</v>
      </c>
      <c r="E33" s="61">
        <v>2.0</v>
      </c>
      <c r="F33" s="61">
        <v>0.0</v>
      </c>
      <c r="G33" s="61">
        <v>0.0</v>
      </c>
      <c r="H33" s="61">
        <v>0.0</v>
      </c>
      <c r="I33" s="101">
        <f t="shared" si="1"/>
        <v>0.32</v>
      </c>
      <c r="J33" s="63">
        <f t="shared" si="2"/>
        <v>21.4</v>
      </c>
      <c r="K33" s="63">
        <f t="shared" si="3"/>
        <v>2.952819738</v>
      </c>
      <c r="L33" s="63">
        <f t="shared" si="4"/>
        <v>16</v>
      </c>
      <c r="M33" s="63">
        <f t="shared" si="5"/>
        <v>20</v>
      </c>
      <c r="N33" s="101" t="str">
        <f t="shared" si="6"/>
        <v>'1/2''</v>
      </c>
      <c r="O33" s="61">
        <v>1.9691</v>
      </c>
      <c r="P33" s="61">
        <v>0.0</v>
      </c>
      <c r="Q33" s="63">
        <f t="shared" si="7"/>
        <v>15</v>
      </c>
      <c r="R33" s="63">
        <f t="shared" si="8"/>
        <v>0</v>
      </c>
      <c r="S33" s="101" t="str">
        <f t="shared" si="9"/>
        <v>'1/2''</v>
      </c>
      <c r="T33" s="63">
        <f t="shared" si="10"/>
        <v>20</v>
      </c>
    </row>
    <row r="34">
      <c r="A34" s="63">
        <f t="shared" si="11"/>
        <v>32</v>
      </c>
      <c r="B34" s="12" t="s">
        <v>225</v>
      </c>
      <c r="C34" s="12">
        <v>6.0</v>
      </c>
      <c r="D34" s="61">
        <v>0.0</v>
      </c>
      <c r="E34" s="61">
        <v>0.0</v>
      </c>
      <c r="F34" s="61">
        <v>2.0</v>
      </c>
      <c r="G34" s="61">
        <v>0.0</v>
      </c>
      <c r="H34" s="61">
        <v>0.0</v>
      </c>
      <c r="I34" s="101">
        <f t="shared" si="1"/>
        <v>0.32</v>
      </c>
      <c r="J34" s="63">
        <f t="shared" si="2"/>
        <v>27.6</v>
      </c>
      <c r="K34" s="63">
        <f t="shared" si="3"/>
        <v>3.353394051</v>
      </c>
      <c r="L34" s="63">
        <f t="shared" si="4"/>
        <v>16</v>
      </c>
      <c r="M34" s="63">
        <f t="shared" si="5"/>
        <v>20</v>
      </c>
      <c r="N34" s="101" t="str">
        <f t="shared" si="6"/>
        <v>'1/2''</v>
      </c>
      <c r="O34" s="61">
        <v>1.0934</v>
      </c>
      <c r="P34" s="61">
        <v>0.0</v>
      </c>
      <c r="Q34" s="63">
        <f t="shared" si="7"/>
        <v>15</v>
      </c>
      <c r="R34" s="63">
        <f t="shared" si="8"/>
        <v>0</v>
      </c>
      <c r="S34" s="101" t="str">
        <f t="shared" si="9"/>
        <v>'1/2''</v>
      </c>
      <c r="T34" s="63">
        <f t="shared" si="10"/>
        <v>20</v>
      </c>
    </row>
    <row r="35">
      <c r="A35" s="63">
        <f t="shared" si="11"/>
        <v>33</v>
      </c>
      <c r="B35" s="12" t="s">
        <v>225</v>
      </c>
      <c r="C35" s="12">
        <v>6.0</v>
      </c>
      <c r="D35" s="61">
        <v>0.0</v>
      </c>
      <c r="E35" s="61">
        <v>0.0</v>
      </c>
      <c r="F35" s="61">
        <v>2.0</v>
      </c>
      <c r="G35" s="61">
        <v>0.0</v>
      </c>
      <c r="H35" s="61">
        <v>0.0</v>
      </c>
      <c r="I35" s="101">
        <f t="shared" si="1"/>
        <v>0.32</v>
      </c>
      <c r="J35" s="63">
        <f t="shared" si="2"/>
        <v>27.6</v>
      </c>
      <c r="K35" s="63">
        <f t="shared" si="3"/>
        <v>3.353394051</v>
      </c>
      <c r="L35" s="63">
        <f t="shared" si="4"/>
        <v>16</v>
      </c>
      <c r="M35" s="63">
        <f t="shared" si="5"/>
        <v>20</v>
      </c>
      <c r="N35" s="101" t="str">
        <f t="shared" si="6"/>
        <v>'1/2''</v>
      </c>
      <c r="O35" s="61">
        <v>1.2595</v>
      </c>
      <c r="P35" s="61">
        <v>0.0</v>
      </c>
      <c r="Q35" s="63">
        <f t="shared" si="7"/>
        <v>15</v>
      </c>
      <c r="R35" s="63">
        <f t="shared" si="8"/>
        <v>0</v>
      </c>
      <c r="S35" s="101" t="str">
        <f t="shared" si="9"/>
        <v>'1/2''</v>
      </c>
      <c r="T35" s="63">
        <f t="shared" si="10"/>
        <v>20</v>
      </c>
    </row>
    <row r="36">
      <c r="A36" s="63">
        <f t="shared" si="11"/>
        <v>34</v>
      </c>
      <c r="B36" s="12" t="s">
        <v>225</v>
      </c>
      <c r="C36" s="12">
        <v>6.0</v>
      </c>
      <c r="D36" s="61">
        <v>0.0</v>
      </c>
      <c r="E36" s="61">
        <v>0.0</v>
      </c>
      <c r="F36" s="61">
        <v>2.0</v>
      </c>
      <c r="G36" s="61">
        <v>0.0</v>
      </c>
      <c r="H36" s="61">
        <v>0.0</v>
      </c>
      <c r="I36" s="101">
        <f t="shared" si="1"/>
        <v>0.32</v>
      </c>
      <c r="J36" s="63">
        <f t="shared" si="2"/>
        <v>27.6</v>
      </c>
      <c r="K36" s="63">
        <f t="shared" si="3"/>
        <v>3.353394051</v>
      </c>
      <c r="L36" s="63">
        <f t="shared" si="4"/>
        <v>16</v>
      </c>
      <c r="M36" s="63">
        <f t="shared" si="5"/>
        <v>20</v>
      </c>
      <c r="N36" s="101" t="str">
        <f t="shared" si="6"/>
        <v>'1/2''</v>
      </c>
      <c r="O36" s="61">
        <v>1.0249</v>
      </c>
      <c r="P36" s="61">
        <v>0.0</v>
      </c>
      <c r="Q36" s="63">
        <f t="shared" si="7"/>
        <v>15</v>
      </c>
      <c r="R36" s="63">
        <f t="shared" si="8"/>
        <v>0</v>
      </c>
      <c r="S36" s="101" t="str">
        <f t="shared" si="9"/>
        <v>'1/2''</v>
      </c>
      <c r="T36" s="63">
        <f t="shared" si="10"/>
        <v>20</v>
      </c>
    </row>
    <row r="37">
      <c r="A37" s="63">
        <f t="shared" si="11"/>
        <v>35</v>
      </c>
      <c r="B37" s="12" t="s">
        <v>226</v>
      </c>
      <c r="C37" s="172">
        <v>41791.0</v>
      </c>
      <c r="D37" s="61">
        <v>2.0</v>
      </c>
      <c r="E37" s="61">
        <v>2.0</v>
      </c>
      <c r="F37" s="61">
        <v>2.0</v>
      </c>
      <c r="G37" s="61">
        <v>0.0</v>
      </c>
      <c r="H37" s="61">
        <v>0.0</v>
      </c>
      <c r="I37" s="101">
        <f t="shared" si="1"/>
        <v>0.4</v>
      </c>
      <c r="J37" s="63">
        <f t="shared" si="2"/>
        <v>63.2</v>
      </c>
      <c r="K37" s="63">
        <f t="shared" si="3"/>
        <v>5.673402479</v>
      </c>
      <c r="L37" s="63">
        <f t="shared" si="4"/>
        <v>16</v>
      </c>
      <c r="M37" s="63">
        <f t="shared" si="5"/>
        <v>20</v>
      </c>
      <c r="N37" s="101" t="str">
        <f t="shared" si="6"/>
        <v>'1/2''</v>
      </c>
      <c r="O37" s="61">
        <v>3.1578</v>
      </c>
      <c r="P37" s="61">
        <v>0.0</v>
      </c>
      <c r="Q37" s="63">
        <f t="shared" si="7"/>
        <v>15</v>
      </c>
      <c r="R37" s="63">
        <f t="shared" si="8"/>
        <v>0</v>
      </c>
      <c r="S37" s="101" t="str">
        <f t="shared" si="9"/>
        <v>'1/2''</v>
      </c>
      <c r="T37" s="63">
        <f t="shared" si="10"/>
        <v>20</v>
      </c>
    </row>
    <row r="38">
      <c r="A38" s="63">
        <f t="shared" si="11"/>
        <v>36</v>
      </c>
      <c r="B38" s="12" t="s">
        <v>227</v>
      </c>
      <c r="C38" s="12">
        <v>2.0</v>
      </c>
      <c r="D38" s="61">
        <v>2.0</v>
      </c>
      <c r="E38" s="61">
        <v>0.0</v>
      </c>
      <c r="F38" s="61">
        <v>0.0</v>
      </c>
      <c r="G38" s="61">
        <v>0.0</v>
      </c>
      <c r="H38" s="61">
        <v>0.0</v>
      </c>
      <c r="I38" s="101">
        <f t="shared" si="1"/>
        <v>0.32</v>
      </c>
      <c r="J38" s="63">
        <f t="shared" si="2"/>
        <v>14.2</v>
      </c>
      <c r="K38" s="63">
        <f t="shared" si="3"/>
        <v>2.405327523</v>
      </c>
      <c r="L38" s="63">
        <f t="shared" si="4"/>
        <v>16</v>
      </c>
      <c r="M38" s="63">
        <f t="shared" si="5"/>
        <v>20</v>
      </c>
      <c r="N38" s="101" t="str">
        <f t="shared" si="6"/>
        <v>'1/2''</v>
      </c>
      <c r="O38" s="61">
        <v>0.8263</v>
      </c>
      <c r="P38" s="61">
        <v>0.0</v>
      </c>
      <c r="Q38" s="63">
        <f t="shared" si="7"/>
        <v>15</v>
      </c>
      <c r="R38" s="63">
        <f t="shared" si="8"/>
        <v>0</v>
      </c>
      <c r="S38" s="101" t="str">
        <f t="shared" si="9"/>
        <v>'1/2''</v>
      </c>
      <c r="T38" s="63">
        <f t="shared" si="10"/>
        <v>20</v>
      </c>
    </row>
    <row r="39">
      <c r="A39" s="63">
        <f t="shared" si="11"/>
        <v>37</v>
      </c>
      <c r="B39" s="12" t="s">
        <v>227</v>
      </c>
      <c r="C39" s="12">
        <v>6.0</v>
      </c>
      <c r="D39" s="61">
        <v>0.0</v>
      </c>
      <c r="E39" s="61">
        <v>0.0</v>
      </c>
      <c r="F39" s="61">
        <v>2.0</v>
      </c>
      <c r="G39" s="61">
        <v>0.0</v>
      </c>
      <c r="H39" s="61">
        <v>0.0</v>
      </c>
      <c r="I39" s="101">
        <f t="shared" si="1"/>
        <v>0.32</v>
      </c>
      <c r="J39" s="63">
        <f t="shared" si="2"/>
        <v>27.6</v>
      </c>
      <c r="K39" s="63">
        <f t="shared" si="3"/>
        <v>3.353394051</v>
      </c>
      <c r="L39" s="63">
        <f t="shared" si="4"/>
        <v>16</v>
      </c>
      <c r="M39" s="63">
        <f t="shared" si="5"/>
        <v>20</v>
      </c>
      <c r="N39" s="101" t="str">
        <f t="shared" si="6"/>
        <v>'1/2''</v>
      </c>
      <c r="O39" s="61">
        <v>0.6592</v>
      </c>
      <c r="P39" s="61">
        <v>0.0</v>
      </c>
      <c r="Q39" s="63">
        <f t="shared" si="7"/>
        <v>15</v>
      </c>
      <c r="R39" s="63">
        <f t="shared" si="8"/>
        <v>0</v>
      </c>
      <c r="S39" s="101" t="str">
        <f t="shared" si="9"/>
        <v>'1/2''</v>
      </c>
      <c r="T39" s="63">
        <f t="shared" si="10"/>
        <v>20</v>
      </c>
    </row>
    <row r="40">
      <c r="A40" s="63">
        <f t="shared" si="11"/>
        <v>38</v>
      </c>
      <c r="B40" s="12" t="s">
        <v>227</v>
      </c>
      <c r="C40" s="12">
        <v>7.0</v>
      </c>
      <c r="D40" s="61">
        <v>0.0</v>
      </c>
      <c r="E40" s="61">
        <v>0.0</v>
      </c>
      <c r="F40" s="61">
        <v>2.0</v>
      </c>
      <c r="G40" s="61">
        <v>0.0</v>
      </c>
      <c r="H40" s="61">
        <v>0.0</v>
      </c>
      <c r="I40" s="101">
        <f t="shared" si="1"/>
        <v>0.32</v>
      </c>
      <c r="J40" s="63">
        <f t="shared" si="2"/>
        <v>27.6</v>
      </c>
      <c r="K40" s="63">
        <f t="shared" si="3"/>
        <v>3.353394051</v>
      </c>
      <c r="L40" s="63">
        <f t="shared" si="4"/>
        <v>16</v>
      </c>
      <c r="M40" s="63">
        <f t="shared" si="5"/>
        <v>20</v>
      </c>
      <c r="N40" s="101" t="str">
        <f t="shared" si="6"/>
        <v>'1/2''</v>
      </c>
      <c r="O40" s="61">
        <v>0.8375</v>
      </c>
      <c r="P40" s="61">
        <v>0.0</v>
      </c>
      <c r="Q40" s="63">
        <f t="shared" si="7"/>
        <v>15</v>
      </c>
      <c r="R40" s="63">
        <f t="shared" si="8"/>
        <v>0</v>
      </c>
      <c r="S40" s="101" t="str">
        <f t="shared" si="9"/>
        <v>'1/2''</v>
      </c>
      <c r="T40" s="63">
        <f t="shared" si="10"/>
        <v>20</v>
      </c>
    </row>
    <row r="41">
      <c r="A41" s="63">
        <f t="shared" si="11"/>
        <v>39</v>
      </c>
      <c r="B41" s="12" t="s">
        <v>31</v>
      </c>
      <c r="C41" s="12">
        <v>3.0</v>
      </c>
      <c r="D41" s="61">
        <v>0.0</v>
      </c>
      <c r="E41" s="61">
        <v>0.0</v>
      </c>
      <c r="F41" s="61">
        <v>2.0</v>
      </c>
      <c r="G41" s="61">
        <v>0.0</v>
      </c>
      <c r="H41" s="61">
        <v>0.0</v>
      </c>
      <c r="I41" s="101">
        <f t="shared" si="1"/>
        <v>0.32</v>
      </c>
      <c r="J41" s="63">
        <f t="shared" si="2"/>
        <v>27.6</v>
      </c>
      <c r="K41" s="63">
        <f t="shared" si="3"/>
        <v>3.353394051</v>
      </c>
      <c r="L41" s="63">
        <f t="shared" si="4"/>
        <v>16</v>
      </c>
      <c r="M41" s="63">
        <f t="shared" si="5"/>
        <v>20</v>
      </c>
      <c r="N41" s="101" t="str">
        <f t="shared" si="6"/>
        <v>'1/2''</v>
      </c>
      <c r="O41" s="61">
        <v>1.4108</v>
      </c>
      <c r="P41" s="61">
        <v>0.0</v>
      </c>
      <c r="Q41" s="63">
        <f t="shared" si="7"/>
        <v>15</v>
      </c>
      <c r="R41" s="63">
        <f t="shared" si="8"/>
        <v>0</v>
      </c>
      <c r="S41" s="101" t="str">
        <f t="shared" si="9"/>
        <v>'1/2''</v>
      </c>
      <c r="T41" s="63">
        <f t="shared" si="10"/>
        <v>20</v>
      </c>
    </row>
    <row r="42">
      <c r="A42" s="63">
        <f t="shared" si="11"/>
        <v>40</v>
      </c>
      <c r="B42" s="12" t="s">
        <v>31</v>
      </c>
      <c r="C42" s="12">
        <v>3.0</v>
      </c>
      <c r="D42" s="61">
        <v>0.0</v>
      </c>
      <c r="E42" s="61">
        <v>0.0</v>
      </c>
      <c r="F42" s="61">
        <v>2.0</v>
      </c>
      <c r="G42" s="61">
        <v>0.0</v>
      </c>
      <c r="H42" s="61">
        <v>0.0</v>
      </c>
      <c r="I42" s="101">
        <f t="shared" si="1"/>
        <v>0.32</v>
      </c>
      <c r="J42" s="63">
        <f t="shared" si="2"/>
        <v>27.6</v>
      </c>
      <c r="K42" s="63">
        <f t="shared" si="3"/>
        <v>3.353394051</v>
      </c>
      <c r="L42" s="63">
        <f t="shared" si="4"/>
        <v>16</v>
      </c>
      <c r="M42" s="63">
        <f t="shared" si="5"/>
        <v>20</v>
      </c>
      <c r="N42" s="101" t="str">
        <f t="shared" si="6"/>
        <v>'1/2''</v>
      </c>
      <c r="O42" s="61">
        <v>1.8351</v>
      </c>
      <c r="P42" s="61">
        <v>0.0</v>
      </c>
      <c r="Q42" s="63">
        <f t="shared" si="7"/>
        <v>15</v>
      </c>
      <c r="R42" s="63">
        <f t="shared" si="8"/>
        <v>0</v>
      </c>
      <c r="S42" s="101" t="str">
        <f t="shared" si="9"/>
        <v>'1/2''</v>
      </c>
      <c r="T42" s="63">
        <f t="shared" si="10"/>
        <v>20</v>
      </c>
    </row>
    <row r="43">
      <c r="A43" s="63">
        <f t="shared" si="11"/>
        <v>41</v>
      </c>
      <c r="B43" s="12" t="s">
        <v>31</v>
      </c>
      <c r="C43" s="12">
        <v>3.0</v>
      </c>
      <c r="D43" s="61">
        <v>0.0</v>
      </c>
      <c r="E43" s="61">
        <v>0.0</v>
      </c>
      <c r="F43" s="61">
        <v>2.0</v>
      </c>
      <c r="G43" s="61">
        <v>0.0</v>
      </c>
      <c r="H43" s="61">
        <v>0.0</v>
      </c>
      <c r="I43" s="101">
        <f t="shared" si="1"/>
        <v>0.32</v>
      </c>
      <c r="J43" s="63">
        <f t="shared" si="2"/>
        <v>27.6</v>
      </c>
      <c r="K43" s="63">
        <f t="shared" si="3"/>
        <v>3.353394051</v>
      </c>
      <c r="L43" s="63">
        <f t="shared" si="4"/>
        <v>16</v>
      </c>
      <c r="M43" s="63">
        <f t="shared" si="5"/>
        <v>20</v>
      </c>
      <c r="N43" s="101" t="str">
        <f t="shared" si="6"/>
        <v>'1/2''</v>
      </c>
      <c r="O43" s="61">
        <v>1.7603</v>
      </c>
      <c r="P43" s="61">
        <v>0.0</v>
      </c>
      <c r="Q43" s="63">
        <f t="shared" si="7"/>
        <v>15</v>
      </c>
      <c r="R43" s="63">
        <f t="shared" si="8"/>
        <v>0</v>
      </c>
      <c r="S43" s="101" t="str">
        <f t="shared" si="9"/>
        <v>'1/2''</v>
      </c>
      <c r="T43" s="63">
        <f t="shared" si="10"/>
        <v>20</v>
      </c>
    </row>
    <row r="44">
      <c r="A44" s="63">
        <f t="shared" si="11"/>
        <v>42</v>
      </c>
      <c r="B44" s="12" t="s">
        <v>31</v>
      </c>
      <c r="C44" s="12">
        <v>12.0</v>
      </c>
      <c r="D44" s="61">
        <v>0.0</v>
      </c>
      <c r="E44" s="61">
        <v>2.0</v>
      </c>
      <c r="F44" s="61">
        <v>0.0</v>
      </c>
      <c r="G44" s="61">
        <v>0.0</v>
      </c>
      <c r="H44" s="61">
        <v>0.0</v>
      </c>
      <c r="I44" s="101">
        <f t="shared" si="1"/>
        <v>0.32</v>
      </c>
      <c r="J44" s="63">
        <f t="shared" si="2"/>
        <v>21.4</v>
      </c>
      <c r="K44" s="63">
        <f t="shared" si="3"/>
        <v>2.952819738</v>
      </c>
      <c r="L44" s="63">
        <f t="shared" si="4"/>
        <v>16</v>
      </c>
      <c r="M44" s="63">
        <f t="shared" si="5"/>
        <v>20</v>
      </c>
      <c r="N44" s="101" t="str">
        <f t="shared" si="6"/>
        <v>'1/2''</v>
      </c>
      <c r="O44" s="61">
        <v>1.3172</v>
      </c>
      <c r="P44" s="61">
        <v>0.0</v>
      </c>
      <c r="Q44" s="63">
        <f t="shared" si="7"/>
        <v>15</v>
      </c>
      <c r="R44" s="63">
        <f t="shared" si="8"/>
        <v>0</v>
      </c>
      <c r="S44" s="101" t="str">
        <f t="shared" si="9"/>
        <v>'1/2''</v>
      </c>
      <c r="T44" s="63">
        <f t="shared" si="10"/>
        <v>20</v>
      </c>
    </row>
    <row r="45">
      <c r="A45" s="63">
        <f t="shared" si="11"/>
        <v>43</v>
      </c>
      <c r="B45" s="12" t="s">
        <v>31</v>
      </c>
      <c r="C45" s="12">
        <v>11.0</v>
      </c>
      <c r="D45" s="61">
        <v>0.0</v>
      </c>
      <c r="E45" s="61">
        <v>2.0</v>
      </c>
      <c r="F45" s="61">
        <v>0.0</v>
      </c>
      <c r="G45" s="61">
        <v>0.0</v>
      </c>
      <c r="H45" s="61">
        <v>0.0</v>
      </c>
      <c r="I45" s="101">
        <f t="shared" si="1"/>
        <v>0.32</v>
      </c>
      <c r="J45" s="63">
        <f t="shared" si="2"/>
        <v>21.4</v>
      </c>
      <c r="K45" s="63">
        <f t="shared" si="3"/>
        <v>2.952819738</v>
      </c>
      <c r="L45" s="63">
        <f t="shared" si="4"/>
        <v>16</v>
      </c>
      <c r="M45" s="63">
        <f t="shared" si="5"/>
        <v>20</v>
      </c>
      <c r="N45" s="101" t="str">
        <f t="shared" si="6"/>
        <v>'1/2''</v>
      </c>
      <c r="O45" s="61">
        <v>0.6995</v>
      </c>
      <c r="P45" s="61">
        <v>0.0</v>
      </c>
      <c r="Q45" s="63">
        <f t="shared" si="7"/>
        <v>15</v>
      </c>
      <c r="R45" s="63">
        <f t="shared" si="8"/>
        <v>0</v>
      </c>
      <c r="S45" s="101" t="str">
        <f t="shared" si="9"/>
        <v>'1/2''</v>
      </c>
      <c r="T45" s="63">
        <f t="shared" si="10"/>
        <v>20</v>
      </c>
    </row>
    <row r="46">
      <c r="A46" s="63">
        <f t="shared" si="11"/>
        <v>44</v>
      </c>
      <c r="B46" s="12" t="s">
        <v>31</v>
      </c>
      <c r="C46" s="12">
        <v>3.0</v>
      </c>
      <c r="D46" s="61">
        <v>0.0</v>
      </c>
      <c r="E46" s="61">
        <v>0.0</v>
      </c>
      <c r="F46" s="61">
        <v>2.0</v>
      </c>
      <c r="G46" s="61">
        <v>0.0</v>
      </c>
      <c r="H46" s="61">
        <v>0.0</v>
      </c>
      <c r="I46" s="101">
        <f t="shared" si="1"/>
        <v>0.32</v>
      </c>
      <c r="J46" s="63">
        <f t="shared" si="2"/>
        <v>27.6</v>
      </c>
      <c r="K46" s="63">
        <f t="shared" si="3"/>
        <v>3.353394051</v>
      </c>
      <c r="L46" s="63">
        <f t="shared" si="4"/>
        <v>16</v>
      </c>
      <c r="M46" s="63">
        <f t="shared" si="5"/>
        <v>20</v>
      </c>
      <c r="N46" s="101" t="str">
        <f t="shared" si="6"/>
        <v>'1/2''</v>
      </c>
      <c r="O46" s="61">
        <v>1.3386</v>
      </c>
      <c r="P46" s="61">
        <v>0.0</v>
      </c>
      <c r="Q46" s="63">
        <f t="shared" si="7"/>
        <v>15</v>
      </c>
      <c r="R46" s="63">
        <f t="shared" si="8"/>
        <v>0</v>
      </c>
      <c r="S46" s="101" t="str">
        <f t="shared" si="9"/>
        <v>'1/2''</v>
      </c>
      <c r="T46" s="63">
        <f t="shared" si="10"/>
        <v>20</v>
      </c>
    </row>
    <row r="47">
      <c r="A47" s="63">
        <f t="shared" si="11"/>
        <v>45</v>
      </c>
      <c r="B47" s="12" t="s">
        <v>31</v>
      </c>
      <c r="C47" s="12">
        <v>2.0</v>
      </c>
      <c r="D47" s="61">
        <v>2.0</v>
      </c>
      <c r="E47" s="61">
        <v>0.0</v>
      </c>
      <c r="F47" s="61">
        <v>0.0</v>
      </c>
      <c r="G47" s="61">
        <v>0.0</v>
      </c>
      <c r="H47" s="61">
        <v>0.0</v>
      </c>
      <c r="I47" s="101">
        <f t="shared" si="1"/>
        <v>0.32</v>
      </c>
      <c r="J47" s="63">
        <f t="shared" si="2"/>
        <v>14.2</v>
      </c>
      <c r="K47" s="63">
        <f t="shared" si="3"/>
        <v>2.405327523</v>
      </c>
      <c r="L47" s="63">
        <f t="shared" si="4"/>
        <v>16</v>
      </c>
      <c r="M47" s="63">
        <f t="shared" si="5"/>
        <v>20</v>
      </c>
      <c r="N47" s="101" t="str">
        <f t="shared" si="6"/>
        <v>'1/2''</v>
      </c>
      <c r="O47" s="61">
        <v>1.6852</v>
      </c>
      <c r="P47" s="61">
        <v>0.0</v>
      </c>
      <c r="Q47" s="63">
        <f t="shared" si="7"/>
        <v>15</v>
      </c>
      <c r="R47" s="63">
        <f t="shared" si="8"/>
        <v>0</v>
      </c>
      <c r="S47" s="101" t="str">
        <f t="shared" si="9"/>
        <v>'1/2''</v>
      </c>
      <c r="T47" s="63">
        <f t="shared" si="10"/>
        <v>20</v>
      </c>
    </row>
    <row r="48">
      <c r="A48" s="63">
        <f t="shared" si="11"/>
        <v>46</v>
      </c>
      <c r="B48" s="7" t="s">
        <v>228</v>
      </c>
      <c r="C48" s="167">
        <v>40270.0</v>
      </c>
      <c r="D48" s="168">
        <v>2.0</v>
      </c>
      <c r="E48" s="168">
        <v>2.0</v>
      </c>
      <c r="F48" s="168">
        <v>2.0</v>
      </c>
      <c r="G48" s="168">
        <v>0.0</v>
      </c>
      <c r="H48" s="168">
        <v>0.0</v>
      </c>
      <c r="I48" s="169">
        <f t="shared" si="1"/>
        <v>0.4</v>
      </c>
      <c r="J48" s="63">
        <f t="shared" si="2"/>
        <v>63.2</v>
      </c>
      <c r="K48" s="166">
        <f t="shared" si="3"/>
        <v>5.673402479</v>
      </c>
      <c r="L48" s="166">
        <f t="shared" si="4"/>
        <v>16</v>
      </c>
      <c r="M48" s="166">
        <f t="shared" si="5"/>
        <v>20</v>
      </c>
      <c r="N48" s="169" t="str">
        <f t="shared" si="6"/>
        <v>'1/2''</v>
      </c>
      <c r="O48" s="168">
        <v>3.1103</v>
      </c>
      <c r="P48" s="61">
        <v>0.0</v>
      </c>
      <c r="Q48" s="63">
        <f t="shared" si="7"/>
        <v>15</v>
      </c>
      <c r="R48" s="63">
        <f t="shared" si="8"/>
        <v>0</v>
      </c>
      <c r="S48" s="101" t="str">
        <f t="shared" si="9"/>
        <v>'1/2''</v>
      </c>
      <c r="T48" s="63">
        <f t="shared" si="10"/>
        <v>20</v>
      </c>
    </row>
    <row r="49">
      <c r="A49" s="63">
        <f t="shared" si="11"/>
        <v>47</v>
      </c>
      <c r="B49" s="61" t="s">
        <v>229</v>
      </c>
      <c r="C49" s="12">
        <v>2.0</v>
      </c>
      <c r="D49" s="61">
        <v>2.0</v>
      </c>
      <c r="E49" s="61">
        <v>0.0</v>
      </c>
      <c r="F49" s="61">
        <v>0.0</v>
      </c>
      <c r="G49" s="61">
        <v>0.0</v>
      </c>
      <c r="H49" s="61">
        <v>0.0</v>
      </c>
      <c r="I49" s="101">
        <f t="shared" si="1"/>
        <v>0.32</v>
      </c>
      <c r="J49" s="63">
        <f t="shared" si="2"/>
        <v>14.2</v>
      </c>
      <c r="K49" s="63">
        <f t="shared" si="3"/>
        <v>2.405327523</v>
      </c>
      <c r="L49" s="63">
        <f t="shared" si="4"/>
        <v>16</v>
      </c>
      <c r="M49" s="63">
        <f t="shared" si="5"/>
        <v>20</v>
      </c>
      <c r="N49" s="101" t="str">
        <f t="shared" si="6"/>
        <v>'1/2''</v>
      </c>
      <c r="O49" s="61">
        <v>0.1706</v>
      </c>
      <c r="P49" s="61">
        <v>0.0</v>
      </c>
      <c r="Q49" s="63">
        <f t="shared" si="7"/>
        <v>15</v>
      </c>
      <c r="R49" s="63">
        <f t="shared" si="8"/>
        <v>0</v>
      </c>
      <c r="S49" s="101" t="str">
        <f t="shared" si="9"/>
        <v>'1/2''</v>
      </c>
      <c r="T49" s="63">
        <f t="shared" si="10"/>
        <v>20</v>
      </c>
    </row>
    <row r="50">
      <c r="A50" s="63">
        <f t="shared" si="11"/>
        <v>48</v>
      </c>
      <c r="B50" s="61" t="s">
        <v>229</v>
      </c>
      <c r="C50" s="12">
        <v>4.0</v>
      </c>
      <c r="D50" s="61">
        <v>0.0</v>
      </c>
      <c r="E50" s="61">
        <v>0.0</v>
      </c>
      <c r="F50" s="61">
        <v>2.0</v>
      </c>
      <c r="G50" s="61">
        <v>0.0</v>
      </c>
      <c r="H50" s="61">
        <v>0.0</v>
      </c>
      <c r="I50" s="101">
        <f t="shared" si="1"/>
        <v>0.32</v>
      </c>
      <c r="J50" s="63">
        <f t="shared" si="2"/>
        <v>27.6</v>
      </c>
      <c r="K50" s="63">
        <f t="shared" si="3"/>
        <v>3.353394051</v>
      </c>
      <c r="L50" s="63">
        <f t="shared" si="4"/>
        <v>16</v>
      </c>
      <c r="M50" s="63">
        <f t="shared" si="5"/>
        <v>20</v>
      </c>
      <c r="N50" s="101" t="str">
        <f t="shared" si="6"/>
        <v>'1/2''</v>
      </c>
      <c r="O50" s="61">
        <v>0.7485</v>
      </c>
      <c r="P50" s="61">
        <v>0.0</v>
      </c>
      <c r="Q50" s="63">
        <f t="shared" si="7"/>
        <v>15</v>
      </c>
      <c r="R50" s="63">
        <f t="shared" si="8"/>
        <v>0</v>
      </c>
      <c r="S50" s="101" t="str">
        <f t="shared" si="9"/>
        <v>'1/2''</v>
      </c>
      <c r="T50" s="63">
        <f t="shared" si="10"/>
        <v>20</v>
      </c>
    </row>
    <row r="51">
      <c r="A51" s="63">
        <f t="shared" si="11"/>
        <v>49</v>
      </c>
      <c r="B51" s="61" t="s">
        <v>229</v>
      </c>
      <c r="C51" s="12">
        <v>10.0</v>
      </c>
      <c r="D51" s="61">
        <v>0.0</v>
      </c>
      <c r="E51" s="61">
        <v>2.0</v>
      </c>
      <c r="F51" s="61">
        <v>0.0</v>
      </c>
      <c r="G51" s="61">
        <v>0.0</v>
      </c>
      <c r="H51" s="61">
        <v>0.0</v>
      </c>
      <c r="I51" s="101">
        <f t="shared" si="1"/>
        <v>0.32</v>
      </c>
      <c r="J51" s="63">
        <f t="shared" si="2"/>
        <v>21.4</v>
      </c>
      <c r="K51" s="63">
        <f t="shared" si="3"/>
        <v>2.952819738</v>
      </c>
      <c r="L51" s="63">
        <f t="shared" si="4"/>
        <v>16</v>
      </c>
      <c r="M51" s="63">
        <f t="shared" si="5"/>
        <v>20</v>
      </c>
      <c r="N51" s="101" t="str">
        <f t="shared" si="6"/>
        <v>'1/2''</v>
      </c>
      <c r="O51" s="61">
        <v>0.6004</v>
      </c>
      <c r="P51" s="61">
        <v>0.0</v>
      </c>
      <c r="Q51" s="63">
        <f t="shared" si="7"/>
        <v>15</v>
      </c>
      <c r="R51" s="63">
        <f t="shared" si="8"/>
        <v>0</v>
      </c>
      <c r="S51" s="101" t="str">
        <f t="shared" si="9"/>
        <v>'1/2''</v>
      </c>
      <c r="T51" s="63">
        <f t="shared" si="10"/>
        <v>20</v>
      </c>
    </row>
    <row r="52">
      <c r="A52" s="63">
        <f t="shared" si="11"/>
        <v>50</v>
      </c>
      <c r="B52" s="61" t="s">
        <v>229</v>
      </c>
      <c r="C52" s="12">
        <v>4.0</v>
      </c>
      <c r="D52" s="61">
        <v>0.0</v>
      </c>
      <c r="E52" s="61">
        <v>0.0</v>
      </c>
      <c r="F52" s="61">
        <v>2.0</v>
      </c>
      <c r="G52" s="61">
        <v>0.0</v>
      </c>
      <c r="H52" s="61">
        <v>0.0</v>
      </c>
      <c r="I52" s="101">
        <f t="shared" si="1"/>
        <v>0.32</v>
      </c>
      <c r="J52" s="63">
        <f t="shared" si="2"/>
        <v>27.6</v>
      </c>
      <c r="K52" s="63">
        <f t="shared" si="3"/>
        <v>3.353394051</v>
      </c>
      <c r="L52" s="63">
        <f t="shared" si="4"/>
        <v>16</v>
      </c>
      <c r="M52" s="63">
        <f t="shared" si="5"/>
        <v>20</v>
      </c>
      <c r="N52" s="101" t="str">
        <f t="shared" si="6"/>
        <v>'1/2''</v>
      </c>
      <c r="O52" s="61">
        <v>0.7164</v>
      </c>
      <c r="P52" s="61">
        <v>0.0</v>
      </c>
      <c r="Q52" s="63">
        <f t="shared" si="7"/>
        <v>15</v>
      </c>
      <c r="R52" s="63">
        <f t="shared" si="8"/>
        <v>0</v>
      </c>
      <c r="S52" s="101" t="str">
        <f t="shared" si="9"/>
        <v>'1/2''</v>
      </c>
      <c r="T52" s="63">
        <f t="shared" si="10"/>
        <v>20</v>
      </c>
    </row>
    <row r="53">
      <c r="A53" s="63">
        <f t="shared" si="11"/>
        <v>51</v>
      </c>
      <c r="B53" s="61" t="s">
        <v>229</v>
      </c>
      <c r="C53" s="12">
        <v>4.0</v>
      </c>
      <c r="D53" s="61">
        <v>0.0</v>
      </c>
      <c r="E53" s="61">
        <v>0.0</v>
      </c>
      <c r="F53" s="61">
        <v>2.0</v>
      </c>
      <c r="G53" s="61">
        <v>0.0</v>
      </c>
      <c r="H53" s="61">
        <v>0.0</v>
      </c>
      <c r="I53" s="101">
        <f t="shared" si="1"/>
        <v>0.32</v>
      </c>
      <c r="J53" s="63">
        <f t="shared" si="2"/>
        <v>27.6</v>
      </c>
      <c r="K53" s="63">
        <f t="shared" si="3"/>
        <v>3.353394051</v>
      </c>
      <c r="L53" s="63">
        <f t="shared" si="4"/>
        <v>16</v>
      </c>
      <c r="M53" s="63">
        <f t="shared" si="5"/>
        <v>20</v>
      </c>
      <c r="N53" s="101" t="str">
        <f t="shared" si="6"/>
        <v>'1/2''</v>
      </c>
      <c r="O53" s="61">
        <v>0.8394</v>
      </c>
      <c r="P53" s="61">
        <v>0.0</v>
      </c>
      <c r="Q53" s="63">
        <f t="shared" si="7"/>
        <v>15</v>
      </c>
      <c r="R53" s="63">
        <f t="shared" si="8"/>
        <v>0</v>
      </c>
      <c r="S53" s="101" t="str">
        <f t="shared" si="9"/>
        <v>'1/2''</v>
      </c>
      <c r="T53" s="63">
        <f t="shared" si="10"/>
        <v>20</v>
      </c>
    </row>
    <row r="54">
      <c r="A54" s="68">
        <f t="shared" si="11"/>
        <v>52</v>
      </c>
      <c r="B54" s="65" t="s">
        <v>66</v>
      </c>
      <c r="C54" s="66">
        <v>19.0</v>
      </c>
      <c r="D54" s="65">
        <v>0.0</v>
      </c>
      <c r="E54" s="65">
        <v>0.0</v>
      </c>
      <c r="F54" s="65">
        <v>0.0</v>
      </c>
      <c r="G54" s="65">
        <v>1.0</v>
      </c>
      <c r="H54" s="65">
        <v>3.0</v>
      </c>
      <c r="I54" s="173">
        <f t="shared" si="1"/>
        <v>0.4</v>
      </c>
      <c r="J54" s="68">
        <f t="shared" si="2"/>
        <v>269.7</v>
      </c>
      <c r="K54" s="68">
        <f t="shared" si="3"/>
        <v>11.71994377</v>
      </c>
      <c r="L54" s="68">
        <f t="shared" si="4"/>
        <v>16</v>
      </c>
      <c r="M54" s="68">
        <f t="shared" si="5"/>
        <v>20</v>
      </c>
      <c r="N54" s="173" t="str">
        <f t="shared" si="6"/>
        <v>'1/2''</v>
      </c>
      <c r="O54" s="174">
        <v>5.4134</v>
      </c>
      <c r="P54" s="61">
        <v>0.0</v>
      </c>
      <c r="Q54" s="68">
        <f t="shared" si="7"/>
        <v>15</v>
      </c>
      <c r="R54" s="68">
        <f t="shared" si="8"/>
        <v>0</v>
      </c>
      <c r="S54" s="173" t="str">
        <f t="shared" si="9"/>
        <v>'1/2''</v>
      </c>
      <c r="T54" s="68">
        <f t="shared" si="10"/>
        <v>20</v>
      </c>
    </row>
    <row r="55">
      <c r="C55" s="175"/>
      <c r="I55" s="175"/>
      <c r="N55" s="175"/>
      <c r="S55" s="175"/>
    </row>
    <row r="56">
      <c r="I56" s="175"/>
      <c r="N56" s="175"/>
      <c r="S56" s="175"/>
    </row>
    <row r="57">
      <c r="I57" s="175"/>
      <c r="N57" s="175"/>
      <c r="S57" s="175"/>
    </row>
    <row r="58">
      <c r="I58" s="175"/>
      <c r="N58" s="175"/>
      <c r="S58" s="175"/>
    </row>
    <row r="59">
      <c r="I59" s="175"/>
      <c r="N59" s="175"/>
      <c r="S59" s="175"/>
    </row>
    <row r="60">
      <c r="I60" s="175"/>
      <c r="N60" s="175"/>
      <c r="S60" s="175"/>
    </row>
    <row r="61">
      <c r="I61" s="175"/>
      <c r="N61" s="175"/>
      <c r="S61" s="175"/>
    </row>
    <row r="62">
      <c r="I62" s="175"/>
      <c r="N62" s="175"/>
      <c r="S62" s="175"/>
    </row>
    <row r="63">
      <c r="I63" s="175"/>
      <c r="N63" s="175"/>
      <c r="S63" s="175"/>
    </row>
    <row r="64">
      <c r="I64" s="175"/>
      <c r="N64" s="175"/>
      <c r="S64" s="175"/>
    </row>
    <row r="65">
      <c r="I65" s="175"/>
      <c r="N65" s="175"/>
      <c r="S65" s="175"/>
    </row>
    <row r="66">
      <c r="I66" s="175"/>
      <c r="N66" s="175"/>
      <c r="S66" s="175"/>
    </row>
    <row r="67">
      <c r="I67" s="175"/>
      <c r="N67" s="175"/>
      <c r="S67" s="175"/>
    </row>
    <row r="68">
      <c r="I68" s="175"/>
      <c r="N68" s="175"/>
      <c r="S68" s="175"/>
    </row>
    <row r="69">
      <c r="I69" s="175"/>
      <c r="N69" s="175"/>
      <c r="S69" s="175"/>
    </row>
  </sheetData>
  <mergeCells count="16">
    <mergeCell ref="A1:A2"/>
    <mergeCell ref="B1:B2"/>
    <mergeCell ref="C1:C2"/>
    <mergeCell ref="D1:H1"/>
    <mergeCell ref="I1:I2"/>
    <mergeCell ref="J1:J2"/>
    <mergeCell ref="K1:K2"/>
    <mergeCell ref="S1:S2"/>
    <mergeCell ref="T1:T2"/>
    <mergeCell ref="L1:L2"/>
    <mergeCell ref="M1:M2"/>
    <mergeCell ref="N1:N2"/>
    <mergeCell ref="O1:O2"/>
    <mergeCell ref="P1:P2"/>
    <mergeCell ref="Q1:Q2"/>
    <mergeCell ref="R1:R2"/>
  </mergeCells>
  <drawing r:id="rId1"/>
</worksheet>
</file>