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amon\Documents\UFES\GitHub\Instel-I\"/>
    </mc:Choice>
  </mc:AlternateContent>
  <xr:revisionPtr revIDLastSave="0" documentId="13_ncr:1_{8E2A8699-9CDA-4518-8098-E05930468CCF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  <sheet name="Secção Mínima" sheetId="4" r:id="rId4"/>
    <sheet name="Capacidade de Corrente" sheetId="5" r:id="rId5"/>
    <sheet name="Limite de Queda de Tensã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6" l="1"/>
  <c r="J40" i="6"/>
  <c r="J39" i="6"/>
  <c r="J38" i="6"/>
  <c r="J37" i="6"/>
  <c r="J36" i="6"/>
  <c r="J35" i="6"/>
  <c r="J34" i="6"/>
  <c r="J33" i="6"/>
  <c r="J32" i="6"/>
  <c r="J31" i="6"/>
  <c r="J30" i="6"/>
  <c r="J29" i="6"/>
  <c r="J42" i="6"/>
  <c r="J43" i="6"/>
  <c r="G42" i="6"/>
  <c r="E42" i="6"/>
  <c r="I42" i="6" s="1"/>
  <c r="G43" i="6"/>
  <c r="E43" i="6"/>
  <c r="G41" i="6"/>
  <c r="E41" i="6"/>
  <c r="G40" i="6"/>
  <c r="E40" i="6"/>
  <c r="G39" i="6"/>
  <c r="E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30" i="6"/>
  <c r="E30" i="6"/>
  <c r="G29" i="6"/>
  <c r="E29" i="6"/>
  <c r="I29" i="6" s="1"/>
  <c r="G18" i="6"/>
  <c r="G19" i="6"/>
  <c r="G20" i="6"/>
  <c r="G21" i="6"/>
  <c r="G22" i="6"/>
  <c r="G23" i="6"/>
  <c r="E20" i="6"/>
  <c r="E21" i="6"/>
  <c r="E22" i="6"/>
  <c r="E23" i="6"/>
  <c r="E19" i="6"/>
  <c r="E18" i="6"/>
  <c r="G15" i="6"/>
  <c r="G16" i="6"/>
  <c r="G17" i="6"/>
  <c r="G14" i="6"/>
  <c r="E15" i="6"/>
  <c r="E16" i="6"/>
  <c r="E17" i="6"/>
  <c r="E14" i="6"/>
  <c r="I5" i="5"/>
  <c r="K5" i="5" s="1"/>
  <c r="I6" i="5"/>
  <c r="K6" i="5" s="1"/>
  <c r="I7" i="5"/>
  <c r="K7" i="5" s="1"/>
  <c r="I8" i="5"/>
  <c r="K8" i="5" s="1"/>
  <c r="D26" i="3"/>
  <c r="E26" i="3"/>
  <c r="F26" i="3"/>
  <c r="G26" i="3"/>
  <c r="H26" i="3"/>
  <c r="J26" i="3"/>
  <c r="K25" i="5"/>
  <c r="O25" i="5" s="1"/>
  <c r="K24" i="5"/>
  <c r="O24" i="5" s="1"/>
  <c r="K23" i="5"/>
  <c r="O23" i="5" s="1"/>
  <c r="K22" i="5"/>
  <c r="O22" i="5" s="1"/>
  <c r="I21" i="5"/>
  <c r="K21" i="5" s="1"/>
  <c r="O21" i="5" s="1"/>
  <c r="I20" i="5"/>
  <c r="K20" i="5" s="1"/>
  <c r="O20" i="5" s="1"/>
  <c r="I19" i="5"/>
  <c r="K19" i="5" s="1"/>
  <c r="O19" i="5" s="1"/>
  <c r="I18" i="5"/>
  <c r="K18" i="5" s="1"/>
  <c r="O18" i="5" s="1"/>
  <c r="I17" i="5"/>
  <c r="K17" i="5" s="1"/>
  <c r="O17" i="5" s="1"/>
  <c r="I16" i="5"/>
  <c r="K16" i="5" s="1"/>
  <c r="O16" i="5" s="1"/>
  <c r="I15" i="5"/>
  <c r="K15" i="5" s="1"/>
  <c r="O15" i="5" s="1"/>
  <c r="I14" i="5"/>
  <c r="K14" i="5" s="1"/>
  <c r="O14" i="5" s="1"/>
  <c r="I13" i="5"/>
  <c r="K13" i="5" s="1"/>
  <c r="O13" i="5" s="1"/>
  <c r="I12" i="5"/>
  <c r="K12" i="5" s="1"/>
  <c r="O12" i="5" s="1"/>
  <c r="I11" i="5"/>
  <c r="K11" i="5" s="1"/>
  <c r="O11" i="5" s="1"/>
  <c r="I10" i="5"/>
  <c r="K10" i="5" s="1"/>
  <c r="O10" i="5" s="1"/>
  <c r="I9" i="5"/>
  <c r="K9" i="5" s="1"/>
  <c r="O9" i="5" s="1"/>
  <c r="O8" i="5"/>
  <c r="O7" i="5"/>
  <c r="O6" i="5"/>
  <c r="O5" i="5"/>
  <c r="K22" i="3"/>
  <c r="K23" i="3"/>
  <c r="K24" i="3"/>
  <c r="K25" i="3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I10" i="3"/>
  <c r="K10" i="3" s="1"/>
  <c r="I9" i="3"/>
  <c r="K9" i="3" s="1"/>
  <c r="I8" i="3"/>
  <c r="K8" i="3" s="1"/>
  <c r="I7" i="3"/>
  <c r="K7" i="3" s="1"/>
  <c r="I6" i="3"/>
  <c r="K6" i="3" s="1"/>
  <c r="I5" i="3"/>
  <c r="I26" i="3" s="1"/>
  <c r="L21" i="2"/>
  <c r="J21" i="2"/>
  <c r="I21" i="2"/>
  <c r="H21" i="2"/>
  <c r="G21" i="2"/>
  <c r="F21" i="2"/>
  <c r="E21" i="2"/>
  <c r="D21" i="2"/>
  <c r="C21" i="2"/>
  <c r="I20" i="6" l="1"/>
  <c r="I37" i="6"/>
  <c r="I41" i="6"/>
  <c r="I39" i="6"/>
  <c r="I32" i="6"/>
  <c r="I40" i="6"/>
  <c r="I43" i="6"/>
  <c r="I35" i="6"/>
  <c r="I34" i="6"/>
  <c r="I33" i="6"/>
  <c r="I31" i="6"/>
  <c r="I30" i="6"/>
  <c r="I38" i="6"/>
  <c r="I36" i="6"/>
  <c r="I18" i="6"/>
  <c r="I19" i="6"/>
  <c r="I23" i="6"/>
  <c r="I22" i="6"/>
  <c r="I21" i="6"/>
  <c r="I14" i="6"/>
  <c r="I17" i="6"/>
  <c r="I16" i="6"/>
  <c r="I15" i="6"/>
  <c r="I26" i="5"/>
  <c r="K5" i="3"/>
  <c r="K26" i="3" s="1"/>
  <c r="J14" i="6" l="1"/>
  <c r="J20" i="6"/>
  <c r="J15" i="6"/>
  <c r="J16" i="6"/>
  <c r="J17" i="6"/>
  <c r="J18" i="6"/>
  <c r="J19" i="6"/>
  <c r="J23" i="6"/>
  <c r="J22" i="6"/>
  <c r="J21" i="6"/>
</calcChain>
</file>

<file path=xl/sharedStrings.xml><?xml version="1.0" encoding="utf-8"?>
<sst xmlns="http://schemas.openxmlformats.org/spreadsheetml/2006/main" count="260" uniqueCount="182">
  <si>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</si>
  <si>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</si>
  <si>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</si>
  <si>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</si>
  <si>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</si>
  <si>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</si>
  <si>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</si>
  <si>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</si>
  <si>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</si>
  <si>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</si>
  <si>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</si>
  <si>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</si>
  <si>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</si>
  <si>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</si>
  <si>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</si>
  <si>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</si>
  <si>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</si>
  <si>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</si>
  <si>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</si>
  <si>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</si>
  <si>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</si>
  <si>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</si>
  <si>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</si>
  <si>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</si>
  <si>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</si>
  <si>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</si>
  <si>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</si>
  <si>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</si>
  <si>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</si>
  <si>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</si>
  <si>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</si>
  <si>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</si>
  <si>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</si>
  <si>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</si>
  <si>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</si>
  <si>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</si>
  <si>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</si>
  <si>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</si>
  <si>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</si>
  <si>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</si>
  <si>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</si>
  <si>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</si>
  <si>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</si>
  <si>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</si>
  <si>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</si>
  <si>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</si>
  <si>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</si>
  <si>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</si>
  <si>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</si>
  <si>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</si>
  <si>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</si>
  <si>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</si>
  <si>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</si>
  <si>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</si>
  <si>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</si>
  <si>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</si>
  <si>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</si>
  <si>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</si>
  <si>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</si>
  <si>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</si>
  <si>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</si>
  <si>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</si>
  <si>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</si>
  <si>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</si>
  <si>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</si>
  <si>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</si>
  <si>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</si>
  <si>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</si>
  <si>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</si>
  <si>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</si>
  <si>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</si>
  <si>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</si>
  <si>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100 VA</t>
  </si>
  <si>
    <t>200 VA</t>
  </si>
  <si>
    <t>600 VA</t>
  </si>
  <si>
    <t>(VA)</t>
  </si>
  <si>
    <t>(V)</t>
  </si>
  <si>
    <t>(A)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</si>
  <si>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</si>
  <si>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</si>
  <si>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</si>
  <si>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</si>
  <si>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</si>
  <si>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</si>
  <si>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</si>
  <si>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</si>
  <si>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</si>
  <si>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</si>
  <si>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</si>
  <si>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</si>
  <si>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</si>
  <si>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</si>
  <si>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</si>
  <si>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</si>
  <si>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</si>
  <si>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</si>
  <si>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r>
      <t xml:space="preserve">Obs.: As referências completas estão no arquivo </t>
    </r>
    <r>
      <rPr>
        <i/>
        <sz val="12"/>
        <color theme="1"/>
        <rFont val="Times New Roman"/>
      </rPr>
      <t>"Calculos explicitos - Memorial de calculo.docx"</t>
    </r>
  </si>
  <si>
    <t>CRITÉRIO DE SECÇÃO MÍNIMA [mm²]</t>
  </si>
  <si>
    <t>TOMADAS COZINHA (TUG)</t>
  </si>
  <si>
    <t>TOMADAS AREA DE SERVIÇO + BANHEIRO EXTERNO (TUG)</t>
  </si>
  <si>
    <t>TOMADAS AREA DE LAZER + CORREDOR FRONTAL (TUG)</t>
  </si>
  <si>
    <t>TOMADAS QUARTO + BANHEIRO INTERNO (TUG)</t>
  </si>
  <si>
    <t>TOMADAS SUÍTE (TUG)</t>
  </si>
  <si>
    <t>TOMADAS SALA (TUG)</t>
  </si>
  <si>
    <t>TOMADAS BANHEIRO DA SUÍTE + GARAGEM (TUG)</t>
  </si>
  <si>
    <t>CHUVEIRO SUÍTE (TUE)</t>
  </si>
  <si>
    <t>CHUVEIRO SOCIAL (TUE)</t>
  </si>
  <si>
    <t>MÁQ. LAVAR (TUE)</t>
  </si>
  <si>
    <t>AR CONDICIONADO QUARTO (TUE)</t>
  </si>
  <si>
    <t>AR CONDICIONADO SUITE (TUE)</t>
  </si>
  <si>
    <t>BOMBA PISCINA (TUE)</t>
  </si>
  <si>
    <t>FORNO MICROONDAS (TUE)</t>
  </si>
  <si>
    <t>MOTOR DO PORTÃO (TUE)</t>
  </si>
  <si>
    <t>CORRENTE DE PROJETO [IP]</t>
  </si>
  <si>
    <t>-</t>
  </si>
  <si>
    <t>FCA</t>
  </si>
  <si>
    <t>FCT</t>
  </si>
  <si>
    <t>FCR</t>
  </si>
  <si>
    <t>Anotações temporárias - REMOVER</t>
  </si>
  <si>
    <t>↓</t>
  </si>
  <si>
    <t xml:space="preserve">Como usar o FCA no nosso caso? R: considerar o condutor por onde o circuito mais tem contato com outros cabos. </t>
  </si>
  <si>
    <t>Ex.: em um trecho o circuito 1, está junto de outros 4 circuitos, logo o FCA desse trecho é o que vale para todos</t>
  </si>
  <si>
    <t>Para os circuitos reservas foi suposto que eles vão se agrupar nos eletrodutos que já possuem 5 cabos, passando no máximo para 6 cabos.</t>
  </si>
  <si>
    <t xml:space="preserve">considerando a suposição acima, eu deveria considerar um circuito a mais em todos os eletrodutos, visando que um dia pode ser colocado um circuito extra? </t>
  </si>
  <si>
    <t>opinião: gasto desnecessário, se em ocasião futura for adicionado um dos circuitos reservas, deverá quebrar a parede e trocar todos os cabos por cabos maiores. Outra, duvido que ele tenha tempo para verificar 1 por 1.</t>
  </si>
  <si>
    <t>ALIMENTADOR</t>
  </si>
  <si>
    <t>CAPACIDADE DE CORRENTE [IC]</t>
  </si>
  <si>
    <t>REFERÊNCIAS</t>
  </si>
  <si>
    <r>
      <t xml:space="preserve">[1]: Tabela de capacidade de condução de corrente em ampéres (Referência B1/3 condutores carregados) </t>
    </r>
    <r>
      <rPr>
        <sz val="18"/>
        <color rgb="FFFF0000"/>
        <rFont val="Times New Roman"/>
        <family val="1"/>
      </rPr>
      <t>[Inserir as tabela como imagem nessa planilha]</t>
    </r>
  </si>
  <si>
    <t>[mm²]</t>
  </si>
  <si>
    <t>CAPACIDADE DE CORRENTE TABELADA [IC']*[1]</t>
  </si>
  <si>
    <t>RESULTADO DO CRITÉRIO DA CAP. CORRENTE</t>
  </si>
  <si>
    <t>WHAT?</t>
  </si>
  <si>
    <t>[IC']:  Capacidade de corrente que será usada para dimensionar eletrodutos</t>
  </si>
  <si>
    <t>OBSERVAÇÕES</t>
  </si>
  <si>
    <t>1) O cálculo do método "limte de queda de tensão" utilizará a corrente de projeto já calculada na planinha "Capacidade de Corrente", as colunas estão relacionadas!</t>
  </si>
  <si>
    <t>LEGENDA</t>
  </si>
  <si>
    <t>PL: Ponto de Luz</t>
  </si>
  <si>
    <t>TM: Tomada</t>
  </si>
  <si>
    <t>TRECHO</t>
  </si>
  <si>
    <t>Potência aparente do trecho (VA)</t>
  </si>
  <si>
    <t>Corrente de projeto (A)</t>
  </si>
  <si>
    <t>Comprimento do circuito (m)</t>
  </si>
  <si>
    <t>Comprimento do circuito (km)</t>
  </si>
  <si>
    <t>Δe_trecho (%)</t>
  </si>
  <si>
    <t>Δe_acumulado (%)</t>
  </si>
  <si>
    <t>EXEMPLO</t>
  </si>
  <si>
    <t>QDC até ponto de luz A = QDC - PL(A)</t>
  </si>
  <si>
    <t>Ponto de luz A até tomada 8 = PL(A) - TM(8)</t>
  </si>
  <si>
    <t>QDC - PL(B1)</t>
  </si>
  <si>
    <t>PL(B1) - PL(B2)</t>
  </si>
  <si>
    <t>PL(B2) - PL(B3)</t>
  </si>
  <si>
    <t>PL(B3) - PL(B4)</t>
  </si>
  <si>
    <t>QDC - PL(I)</t>
  </si>
  <si>
    <t>PL(I) - PL(J)</t>
  </si>
  <si>
    <t>ANOTAÇÃO  EXTRA</t>
  </si>
  <si>
    <t>Se houver mais um de um ponto de luz com mesma letra, eles serão numerados conforme proximadade do QDC, onde PL(A1) é o ponto de luz A mais proximo do QDC.</t>
  </si>
  <si>
    <t>PL(I) - PL(K1)</t>
  </si>
  <si>
    <t>PL(K1) - PL(K2)</t>
  </si>
  <si>
    <t>PL(N1) - PL(N2)</t>
  </si>
  <si>
    <t>PL(N2) - PL(N3)</t>
  </si>
  <si>
    <t>Secção sugerida (mm²)</t>
  </si>
  <si>
    <t>PL(N3) - PL(O)</t>
  </si>
  <si>
    <t>QDC - PL(N1)</t>
  </si>
  <si>
    <t>ΔV                (V/A*km) [2]</t>
  </si>
  <si>
    <t>2) Os valores de "ΔV" utlizado nas tabelas a seguir será escolhido baseando-se na secção sugerida pelo método "Capacidade de Corrente" e com FP = 0.8</t>
  </si>
  <si>
    <t>Tensão                    (V)</t>
  </si>
  <si>
    <t>PL(M1) - PL(M2)</t>
  </si>
  <si>
    <t>QDC - PL(M1)</t>
  </si>
  <si>
    <t>QDC - PL(Q1)</t>
  </si>
  <si>
    <t>PL(Q1) - PL(Q2)</t>
  </si>
  <si>
    <t>PL(Q1) - PL(P1)</t>
  </si>
  <si>
    <t>PL(P1) - PL(P2)</t>
  </si>
  <si>
    <t>CIRCUITO 1: ILUMINAÇÃO EXTERNA</t>
  </si>
  <si>
    <t>CIRCUITO 2: ILUMINAÇÃO INTERNA</t>
  </si>
  <si>
    <t>QDC - PL(H)</t>
  </si>
  <si>
    <t>PL(H) - PL(G)</t>
  </si>
  <si>
    <t>PL(G) - PL(F)</t>
  </si>
  <si>
    <t>PL(E) - PL(D)</t>
  </si>
  <si>
    <t>PL(F) - PL(E)</t>
  </si>
  <si>
    <t>PL(E) - PL(C.)</t>
  </si>
  <si>
    <t>PL(B1) - PL(A)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</si>
</sst>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8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sz val="12"/>
      <name val="Times New Roman"/>
      <family val="1"/>
    </font>
    <font>
      <b/>
      <sz val="28"/>
      <color rgb="FFFF0000"/>
      <name val="Times New Roman"/>
      <family val="1"/>
    </font>
    <font>
      <b/>
      <sz val="28"/>
      <color rgb="FFFF0000"/>
      <name val="Arial"/>
      <family val="2"/>
    </font>
    <font>
      <b/>
      <sz val="18"/>
      <color theme="1"/>
      <name val="Times New Roman"/>
      <family val="1"/>
    </font>
    <font>
      <sz val="18"/>
      <color rgb="FFFF0000"/>
      <name val="Times New Roman"/>
      <family val="1"/>
    </font>
    <font>
      <b/>
      <u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1" fillId="0" borderId="0" xfId="0" applyFont="1"/>
    <xf numFmtId="0" fontId="5" fillId="4" borderId="8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4" fontId="10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0" fillId="4" borderId="43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2" fontId="1" fillId="0" borderId="43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 wrapText="1"/>
    </xf>
    <xf numFmtId="0" fontId="19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7" fillId="5" borderId="43" xfId="0" applyFont="1" applyFill="1" applyBorder="1" applyAlignment="1">
      <alignment horizontal="center" vertical="center"/>
    </xf>
    <xf numFmtId="0" fontId="17" fillId="5" borderId="43" xfId="0" applyFont="1" applyFill="1" applyBorder="1" applyAlignment="1">
      <alignment horizontal="center" vertical="center" wrapText="1"/>
    </xf>
    <xf numFmtId="2" fontId="17" fillId="5" borderId="43" xfId="0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2" fontId="20" fillId="6" borderId="43" xfId="0" applyNumberFormat="1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2" fontId="1" fillId="6" borderId="43" xfId="0" applyNumberFormat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vertical="center" wrapText="1"/>
    </xf>
    <xf numFmtId="0" fontId="25" fillId="0" borderId="4" xfId="0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164" fontId="16" fillId="0" borderId="43" xfId="0" applyNumberFormat="1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7" fillId="0" borderId="45" xfId="0" applyFont="1" applyBorder="1" applyAlignment="1">
      <alignment horizontal="left" vertical="center" wrapText="1"/>
    </xf>
    <xf numFmtId="0" fontId="16" fillId="0" borderId="51" xfId="0" applyFont="1" applyBorder="1" applyAlignment="1">
      <alignment horizontal="center" vertical="center"/>
    </xf>
    <xf numFmtId="0" fontId="25" fillId="0" borderId="45" xfId="0" applyFont="1" applyBorder="1" applyAlignment="1">
      <alignment vertical="center"/>
    </xf>
    <xf numFmtId="0" fontId="17" fillId="0" borderId="45" xfId="0" applyFont="1" applyBorder="1" applyAlignment="1">
      <alignment vertical="center" wrapText="1"/>
    </xf>
    <xf numFmtId="0" fontId="17" fillId="0" borderId="52" xfId="0" applyFont="1" applyBorder="1" applyAlignment="1">
      <alignment vertical="center" wrapText="1"/>
    </xf>
    <xf numFmtId="0" fontId="17" fillId="0" borderId="55" xfId="0" applyFont="1" applyBorder="1" applyAlignment="1">
      <alignment vertical="center" wrapText="1"/>
    </xf>
    <xf numFmtId="0" fontId="16" fillId="0" borderId="53" xfId="0" applyFont="1" applyBorder="1" applyAlignment="1">
      <alignment horizontal="center" vertical="center"/>
    </xf>
    <xf numFmtId="1" fontId="16" fillId="0" borderId="43" xfId="0" applyNumberFormat="1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" fillId="0" borderId="19" xfId="0" applyFont="1" applyBorder="1" applyAlignment="1">
      <alignment horizontal="left" vertical="center" wrapText="1"/>
    </xf>
    <xf numFmtId="0" fontId="0" fillId="0" borderId="0" xfId="0"/>
    <xf numFmtId="0" fontId="3" fillId="0" borderId="20" xfId="0" applyFont="1" applyBorder="1"/>
    <xf numFmtId="0" fontId="1" fillId="0" borderId="12" xfId="0" applyFont="1" applyBorder="1" applyAlignment="1">
      <alignment horizontal="left" vertical="center"/>
    </xf>
    <xf numFmtId="0" fontId="3" fillId="0" borderId="21" xfId="0" applyFont="1" applyBorder="1"/>
    <xf numFmtId="0" fontId="4" fillId="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1" fillId="0" borderId="9" xfId="0" applyFont="1" applyBorder="1" applyAlignment="1">
      <alignment horizontal="left" vertical="center" wrapText="1"/>
    </xf>
    <xf numFmtId="0" fontId="3" fillId="0" borderId="18" xfId="0" applyFont="1" applyBorder="1"/>
    <xf numFmtId="0" fontId="7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19" xfId="0" applyFont="1" applyBorder="1"/>
    <xf numFmtId="0" fontId="1" fillId="0" borderId="11" xfId="0" applyFont="1" applyBorder="1" applyAlignment="1">
      <alignment horizontal="center" vertical="center" wrapText="1"/>
    </xf>
    <xf numFmtId="0" fontId="3" fillId="0" borderId="25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3" fillId="0" borderId="24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3" fillId="0" borderId="31" xfId="0" applyFont="1" applyBorder="1"/>
    <xf numFmtId="0" fontId="10" fillId="4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10" fillId="4" borderId="43" xfId="0" applyFont="1" applyFill="1" applyBorder="1" applyAlignment="1">
      <alignment horizontal="center" vertical="center"/>
    </xf>
    <xf numFmtId="0" fontId="3" fillId="0" borderId="43" xfId="0" applyFont="1" applyBorder="1"/>
    <xf numFmtId="0" fontId="17" fillId="4" borderId="43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wrapText="1"/>
    </xf>
    <xf numFmtId="0" fontId="18" fillId="0" borderId="45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51" xfId="0" applyFont="1" applyBorder="1" applyAlignment="1">
      <alignment horizontal="left" vertical="center" wrapText="1"/>
    </xf>
    <xf numFmtId="0" fontId="18" fillId="0" borderId="52" xfId="0" applyFont="1" applyBorder="1" applyAlignment="1">
      <alignment horizontal="left" vertical="center" wrapText="1"/>
    </xf>
    <xf numFmtId="0" fontId="18" fillId="0" borderId="55" xfId="0" applyFont="1" applyBorder="1" applyAlignment="1">
      <alignment horizontal="left" vertical="center" wrapText="1"/>
    </xf>
    <xf numFmtId="0" fontId="18" fillId="0" borderId="53" xfId="0" applyFont="1" applyBorder="1" applyAlignment="1">
      <alignment horizontal="left" vertical="center" wrapText="1"/>
    </xf>
    <xf numFmtId="0" fontId="23" fillId="0" borderId="49" xfId="0" applyFont="1" applyBorder="1" applyAlignment="1">
      <alignment horizontal="left" vertical="center" wrapText="1"/>
    </xf>
    <xf numFmtId="0" fontId="23" fillId="0" borderId="54" xfId="0" applyFont="1" applyBorder="1" applyAlignment="1">
      <alignment horizontal="left" vertical="center" wrapText="1"/>
    </xf>
    <xf numFmtId="0" fontId="23" fillId="0" borderId="50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center" vertical="center" wrapText="1"/>
    </xf>
    <xf numFmtId="0" fontId="10" fillId="4" borderId="49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51" xfId="0" applyFont="1" applyFill="1" applyBorder="1" applyAlignment="1">
      <alignment horizontal="center" vertical="center"/>
    </xf>
    <xf numFmtId="0" fontId="10" fillId="4" borderId="52" xfId="0" applyFont="1" applyFill="1" applyBorder="1" applyAlignment="1">
      <alignment horizontal="center" vertical="center"/>
    </xf>
    <xf numFmtId="0" fontId="10" fillId="4" borderId="53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center" vertical="center"/>
    </xf>
    <xf numFmtId="0" fontId="10" fillId="4" borderId="48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top" wrapText="1"/>
    </xf>
    <xf numFmtId="0" fontId="17" fillId="5" borderId="48" xfId="0" applyFont="1" applyFill="1" applyBorder="1" applyAlignment="1">
      <alignment horizontal="center" vertical="center" wrapText="1"/>
    </xf>
    <xf numFmtId="0" fontId="17" fillId="5" borderId="43" xfId="0" applyFont="1" applyFill="1" applyBorder="1" applyAlignment="1">
      <alignment horizontal="center" vertical="center" wrapText="1"/>
    </xf>
    <xf numFmtId="0" fontId="26" fillId="5" borderId="43" xfId="0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left" vertical="center"/>
    </xf>
    <xf numFmtId="0" fontId="25" fillId="0" borderId="49" xfId="0" applyFont="1" applyBorder="1" applyAlignment="1">
      <alignment horizontal="left" vertical="center"/>
    </xf>
    <xf numFmtId="0" fontId="25" fillId="0" borderId="54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 wrapText="1"/>
    </xf>
    <xf numFmtId="0" fontId="17" fillId="0" borderId="55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7" fillId="0" borderId="4" xfId="0" applyFont="1" applyBorder="1" applyAlignment="1">
      <alignment vertical="center" wrapText="1"/>
    </xf>
    <xf numFmtId="0" fontId="17" fillId="0" borderId="55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23" fillId="0" borderId="46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16" fillId="7" borderId="43" xfId="0" applyFont="1" applyFill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0" fontId="27" fillId="0" borderId="4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7" workbookViewId="0">
      <selection activeCell="B24" sqref="B24:G24"/>
    </sheetView>
  </sheetViews>
  <sheetFormatPr defaultColWidth="14.42578125" defaultRowHeight="15" customHeight="1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30" customHeight="1">
      <c r="A1" s="1"/>
      <c r="B1" s="94" t="s">
        <v>0</v>
      </c>
      <c r="C1" s="95"/>
      <c r="D1" s="95"/>
      <c r="E1" s="95"/>
      <c r="F1" s="95"/>
      <c r="G1" s="9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97" t="s">
        <v>1</v>
      </c>
      <c r="C2" s="95"/>
      <c r="D2" s="95"/>
      <c r="E2" s="95"/>
      <c r="F2" s="95"/>
      <c r="G2" s="9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98" t="s">
        <v>2</v>
      </c>
      <c r="C4" s="99"/>
      <c r="D4" s="93"/>
      <c r="E4" s="98" t="s">
        <v>3</v>
      </c>
      <c r="F4" s="99"/>
      <c r="G4" s="9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92" t="s">
        <v>4</v>
      </c>
      <c r="C5" s="93"/>
      <c r="D5" s="3" t="s">
        <v>5</v>
      </c>
      <c r="E5" s="92" t="s">
        <v>4</v>
      </c>
      <c r="F5" s="93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92" t="s">
        <v>6</v>
      </c>
      <c r="C6" s="93"/>
      <c r="D6" s="3" t="s">
        <v>7</v>
      </c>
      <c r="E6" s="92" t="s">
        <v>8</v>
      </c>
      <c r="F6" s="93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92" t="s">
        <v>10</v>
      </c>
      <c r="C7" s="93"/>
      <c r="D7" s="3" t="s">
        <v>11</v>
      </c>
      <c r="E7" s="92" t="s">
        <v>12</v>
      </c>
      <c r="F7" s="93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92" t="s">
        <v>14</v>
      </c>
      <c r="C8" s="93"/>
      <c r="D8" s="5" t="s">
        <v>11</v>
      </c>
      <c r="E8" s="92"/>
      <c r="F8" s="93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92" t="s">
        <v>15</v>
      </c>
      <c r="C9" s="93"/>
      <c r="D9" s="5" t="s">
        <v>16</v>
      </c>
      <c r="E9" s="92"/>
      <c r="F9" s="93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86" t="s">
        <v>17</v>
      </c>
      <c r="C10" s="87"/>
      <c r="D10" s="90" t="s">
        <v>18</v>
      </c>
      <c r="E10" s="92"/>
      <c r="F10" s="93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88"/>
      <c r="C11" s="89"/>
      <c r="D11" s="91"/>
      <c r="E11" s="92"/>
      <c r="F11" s="93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92"/>
      <c r="C12" s="93"/>
      <c r="D12" s="5"/>
      <c r="E12" s="92"/>
      <c r="F12" s="93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05"/>
      <c r="C13" s="106"/>
      <c r="D13" s="6"/>
      <c r="E13" s="105"/>
      <c r="F13" s="106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92"/>
      <c r="C14" s="93"/>
      <c r="D14" s="5"/>
      <c r="E14" s="92"/>
      <c r="F14" s="93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07" t="s">
        <v>19</v>
      </c>
      <c r="C17" s="108"/>
      <c r="D17" s="108"/>
      <c r="E17" s="108"/>
      <c r="F17" s="108"/>
      <c r="G17" s="8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09" t="s">
        <v>20</v>
      </c>
      <c r="C18" s="101"/>
      <c r="D18" s="101"/>
      <c r="E18" s="101"/>
      <c r="F18" s="101"/>
      <c r="G18" s="10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00" t="s">
        <v>21</v>
      </c>
      <c r="C19" s="101"/>
      <c r="D19" s="101"/>
      <c r="E19" s="101"/>
      <c r="F19" s="101"/>
      <c r="G19" s="10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00" t="s">
        <v>22</v>
      </c>
      <c r="C20" s="101"/>
      <c r="D20" s="101"/>
      <c r="E20" s="101"/>
      <c r="F20" s="101"/>
      <c r="G20" s="10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10" t="s">
        <v>23</v>
      </c>
      <c r="C21" s="101"/>
      <c r="D21" s="101"/>
      <c r="E21" s="101"/>
      <c r="F21" s="101"/>
      <c r="G21" s="10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00" t="s">
        <v>24</v>
      </c>
      <c r="C22" s="101"/>
      <c r="D22" s="101"/>
      <c r="E22" s="101"/>
      <c r="F22" s="101"/>
      <c r="G22" s="10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00"/>
      <c r="C23" s="101"/>
      <c r="D23" s="101"/>
      <c r="E23" s="101"/>
      <c r="F23" s="101"/>
      <c r="G23" s="10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03" t="s">
        <v>96</v>
      </c>
      <c r="C24" s="104"/>
      <c r="D24" s="104"/>
      <c r="E24" s="104"/>
      <c r="F24" s="104"/>
      <c r="G24" s="89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  <mergeCell ref="B1:G1"/>
    <mergeCell ref="B2:G2"/>
    <mergeCell ref="B4:D4"/>
    <mergeCell ref="E4:G4"/>
    <mergeCell ref="B5:C5"/>
    <mergeCell ref="E5:F5"/>
    <mergeCell ref="E6:F6"/>
    <mergeCell ref="B6:C6"/>
    <mergeCell ref="B7:C7"/>
    <mergeCell ref="B8:C8"/>
    <mergeCell ref="B9:C9"/>
    <mergeCell ref="B10:C11"/>
    <mergeCell ref="D10:D11"/>
    <mergeCell ref="E7:F7"/>
    <mergeCell ref="E8:F8"/>
    <mergeCell ref="E9:F9"/>
    <mergeCell ref="E10:F10"/>
    <mergeCell ref="E11:F11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="85" zoomScaleNormal="85" workbookViewId="0">
      <selection activeCell="B26" sqref="B26:F26"/>
    </sheetView>
  </sheetViews>
  <sheetFormatPr defaultColWidth="14.42578125" defaultRowHeight="15" customHeight="1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19" t="s">
        <v>25</v>
      </c>
      <c r="C2" s="108"/>
      <c r="D2" s="108"/>
      <c r="E2" s="108"/>
      <c r="F2" s="108"/>
      <c r="G2" s="108"/>
      <c r="H2" s="108"/>
      <c r="I2" s="108"/>
      <c r="J2" s="108"/>
      <c r="K2" s="108"/>
      <c r="L2" s="8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88"/>
      <c r="C3" s="104"/>
      <c r="D3" s="104"/>
      <c r="E3" s="104"/>
      <c r="F3" s="104"/>
      <c r="G3" s="104"/>
      <c r="H3" s="104"/>
      <c r="I3" s="104"/>
      <c r="J3" s="104"/>
      <c r="K3" s="104"/>
      <c r="L3" s="8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20" t="s">
        <v>26</v>
      </c>
      <c r="C4" s="121" t="s">
        <v>27</v>
      </c>
      <c r="D4" s="93"/>
      <c r="E4" s="121" t="s">
        <v>28</v>
      </c>
      <c r="F4" s="99"/>
      <c r="G4" s="93"/>
      <c r="H4" s="122" t="s">
        <v>29</v>
      </c>
      <c r="I4" s="99"/>
      <c r="J4" s="93"/>
      <c r="K4" s="122" t="s">
        <v>30</v>
      </c>
      <c r="L4" s="9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91"/>
      <c r="C5" s="9" t="s">
        <v>31</v>
      </c>
      <c r="D5" s="10" t="s">
        <v>32</v>
      </c>
      <c r="E5" s="11" t="s">
        <v>33</v>
      </c>
      <c r="F5" s="9" t="s">
        <v>34</v>
      </c>
      <c r="G5" s="9" t="s">
        <v>35</v>
      </c>
      <c r="H5" s="11" t="s">
        <v>33</v>
      </c>
      <c r="I5" s="9" t="s">
        <v>34</v>
      </c>
      <c r="J5" s="9" t="s">
        <v>35</v>
      </c>
      <c r="K5" s="12" t="s">
        <v>36</v>
      </c>
      <c r="L5" s="12" t="s">
        <v>37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3" t="s">
        <v>38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39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3" t="s">
        <v>40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41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16" t="s">
        <v>42</v>
      </c>
      <c r="C8" s="118">
        <v>17.579999999999998</v>
      </c>
      <c r="D8" s="118">
        <v>23.9</v>
      </c>
      <c r="E8" s="114">
        <v>3</v>
      </c>
      <c r="F8" s="114">
        <v>100</v>
      </c>
      <c r="G8" s="112">
        <v>300</v>
      </c>
      <c r="H8" s="112">
        <v>4</v>
      </c>
      <c r="I8" s="114" t="s">
        <v>43</v>
      </c>
      <c r="J8" s="114">
        <v>200</v>
      </c>
      <c r="K8" s="114"/>
      <c r="L8" s="11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17"/>
      <c r="C9" s="115"/>
      <c r="D9" s="115"/>
      <c r="E9" s="115"/>
      <c r="F9" s="115"/>
      <c r="G9" s="113"/>
      <c r="H9" s="113"/>
      <c r="I9" s="115"/>
      <c r="J9" s="115"/>
      <c r="K9" s="115"/>
      <c r="L9" s="11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2" t="s">
        <v>44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3" t="s">
        <v>45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3" t="s">
        <v>46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3" t="s">
        <v>47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3" t="s">
        <v>48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3" t="s">
        <v>49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50</v>
      </c>
      <c r="J15" s="24">
        <v>2100</v>
      </c>
      <c r="K15" s="24" t="s">
        <v>51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3" t="s">
        <v>52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1</v>
      </c>
      <c r="I16" s="24">
        <v>600</v>
      </c>
      <c r="J16" s="24">
        <v>600</v>
      </c>
      <c r="K16" s="24" t="s">
        <v>53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3" t="s">
        <v>54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3" t="s">
        <v>55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56</v>
      </c>
      <c r="J18" s="24">
        <v>1900</v>
      </c>
      <c r="K18" s="24" t="s">
        <v>57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3" t="s">
        <v>58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43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59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43</v>
      </c>
      <c r="J20" s="15">
        <v>2000</v>
      </c>
      <c r="K20" s="24" t="s">
        <v>57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60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31</v>
      </c>
      <c r="I21" s="28">
        <f t="shared" si="0"/>
        <v>3600</v>
      </c>
      <c r="J21" s="28">
        <f t="shared" si="0"/>
        <v>13000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26"/>
      <c r="K22" s="108"/>
      <c r="L22" s="10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11" t="s">
        <v>61</v>
      </c>
      <c r="C23" s="101"/>
      <c r="D23" s="101"/>
      <c r="E23" s="101"/>
      <c r="F23" s="10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 t="s">
        <v>62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 t="s">
        <v>63</v>
      </c>
      <c r="C25" s="29"/>
      <c r="D25" s="29"/>
      <c r="E25" s="1"/>
      <c r="F25" s="1"/>
      <c r="G25" s="1"/>
      <c r="H25" s="1"/>
      <c r="J25" s="127"/>
      <c r="K25" s="101"/>
      <c r="L25" s="10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11" t="s">
        <v>64</v>
      </c>
      <c r="C26" s="101"/>
      <c r="D26" s="101"/>
      <c r="E26" s="101"/>
      <c r="F26" s="101"/>
      <c r="G26" s="1"/>
      <c r="H26" s="1"/>
      <c r="I26" s="1"/>
      <c r="J26" s="124"/>
      <c r="K26" s="101"/>
      <c r="L26" s="101"/>
      <c r="M26" s="12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24"/>
      <c r="K27" s="101"/>
      <c r="L27" s="101"/>
      <c r="M27" s="10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24"/>
      <c r="K28" s="101"/>
      <c r="L28" s="101"/>
      <c r="M28" s="128"/>
      <c r="N28" s="101"/>
      <c r="O28" s="10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24"/>
      <c r="K29" s="101"/>
      <c r="L29" s="101"/>
      <c r="M29" s="101"/>
      <c r="N29" s="101"/>
      <c r="O29" s="10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24"/>
      <c r="K30" s="101"/>
      <c r="L30" s="101"/>
      <c r="M30" s="12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24"/>
      <c r="K31" s="101"/>
      <c r="L31" s="101"/>
      <c r="M31" s="10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25"/>
      <c r="K32" s="101"/>
      <c r="L32" s="10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01"/>
      <c r="K33" s="101"/>
      <c r="L33" s="10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01"/>
      <c r="K34" s="101"/>
      <c r="L34" s="10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  <mergeCell ref="B2:L3"/>
    <mergeCell ref="B4:B5"/>
    <mergeCell ref="C4:D4"/>
    <mergeCell ref="E4:G4"/>
    <mergeCell ref="H4:J4"/>
    <mergeCell ref="K4:L4"/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5"/>
  <sheetViews>
    <sheetView showGridLines="0" zoomScale="70" zoomScaleNormal="70" workbookViewId="0">
      <selection activeCell="I6" sqref="I6"/>
    </sheetView>
  </sheetViews>
  <sheetFormatPr defaultColWidth="14.42578125" defaultRowHeight="15" customHeight="1"/>
  <cols>
    <col min="1" max="1" width="9.140625" customWidth="1"/>
    <col min="2" max="2" width="15.7109375" customWidth="1"/>
    <col min="3" max="3" width="90.7109375" customWidth="1"/>
    <col min="4" max="11" width="20.7109375" customWidth="1"/>
    <col min="12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29" t="s">
        <v>65</v>
      </c>
      <c r="C3" s="130" t="s">
        <v>66</v>
      </c>
      <c r="D3" s="132" t="s">
        <v>67</v>
      </c>
      <c r="E3" s="133"/>
      <c r="F3" s="132" t="s">
        <v>68</v>
      </c>
      <c r="G3" s="133"/>
      <c r="H3" s="30" t="s">
        <v>30</v>
      </c>
      <c r="I3" s="31" t="s">
        <v>69</v>
      </c>
      <c r="J3" s="27" t="s">
        <v>70</v>
      </c>
      <c r="K3" s="27" t="s">
        <v>71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91"/>
      <c r="C4" s="131"/>
      <c r="D4" s="32" t="s">
        <v>72</v>
      </c>
      <c r="E4" s="33" t="s">
        <v>73</v>
      </c>
      <c r="F4" s="32" t="s">
        <v>72</v>
      </c>
      <c r="G4" s="33" t="s">
        <v>74</v>
      </c>
      <c r="H4" s="34" t="s">
        <v>75</v>
      </c>
      <c r="I4" s="31" t="s">
        <v>75</v>
      </c>
      <c r="J4" s="27" t="s">
        <v>76</v>
      </c>
      <c r="K4" s="27" t="s">
        <v>77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5">
        <v>1</v>
      </c>
      <c r="C5" s="35" t="s">
        <v>78</v>
      </c>
      <c r="D5" s="36">
        <v>8</v>
      </c>
      <c r="E5" s="37">
        <v>2</v>
      </c>
      <c r="F5" s="36"/>
      <c r="G5" s="37"/>
      <c r="H5" s="38"/>
      <c r="I5" s="18">
        <f t="shared" ref="I5:I21" si="0">(D5*100+E5*200)+(F5*100+G5*600)+H5</f>
        <v>1200</v>
      </c>
      <c r="J5" s="15">
        <v>127</v>
      </c>
      <c r="K5" s="14">
        <f t="shared" ref="K5:K25" si="1">I5/J5</f>
        <v>9.4488188976377945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5">
        <v>2</v>
      </c>
      <c r="C6" s="35" t="s">
        <v>79</v>
      </c>
      <c r="D6" s="36">
        <v>13</v>
      </c>
      <c r="E6" s="37">
        <v>2</v>
      </c>
      <c r="F6" s="36"/>
      <c r="G6" s="37"/>
      <c r="H6" s="38"/>
      <c r="I6" s="18">
        <f t="shared" si="0"/>
        <v>1700</v>
      </c>
      <c r="J6" s="15">
        <v>127</v>
      </c>
      <c r="K6" s="14">
        <f t="shared" si="1"/>
        <v>13.385826771653543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5">
        <v>3</v>
      </c>
      <c r="C7" s="35" t="s">
        <v>80</v>
      </c>
      <c r="D7" s="36"/>
      <c r="E7" s="37"/>
      <c r="F7" s="36">
        <v>3</v>
      </c>
      <c r="G7" s="37">
        <v>3</v>
      </c>
      <c r="H7" s="38"/>
      <c r="I7" s="18">
        <f t="shared" si="0"/>
        <v>2100</v>
      </c>
      <c r="J7" s="15">
        <v>127</v>
      </c>
      <c r="K7" s="14">
        <f t="shared" si="1"/>
        <v>16.535433070866141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5">
        <v>4</v>
      </c>
      <c r="C8" s="35" t="s">
        <v>81</v>
      </c>
      <c r="D8" s="36"/>
      <c r="E8" s="37"/>
      <c r="F8" s="36">
        <v>1</v>
      </c>
      <c r="G8" s="37">
        <v>3</v>
      </c>
      <c r="H8" s="38"/>
      <c r="I8" s="18">
        <f t="shared" si="0"/>
        <v>1900</v>
      </c>
      <c r="J8" s="15">
        <v>127</v>
      </c>
      <c r="K8" s="14">
        <f t="shared" si="1"/>
        <v>14.960629921259843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5">
        <v>5</v>
      </c>
      <c r="C9" s="35" t="s">
        <v>82</v>
      </c>
      <c r="D9" s="36"/>
      <c r="E9" s="37"/>
      <c r="F9" s="36">
        <v>1</v>
      </c>
      <c r="G9" s="37">
        <v>3</v>
      </c>
      <c r="H9" s="38"/>
      <c r="I9" s="18">
        <f t="shared" si="0"/>
        <v>1900</v>
      </c>
      <c r="J9" s="15">
        <v>127</v>
      </c>
      <c r="K9" s="14">
        <f t="shared" si="1"/>
        <v>14.960629921259843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5">
        <v>6</v>
      </c>
      <c r="C10" s="35" t="s">
        <v>83</v>
      </c>
      <c r="D10" s="36"/>
      <c r="E10" s="37"/>
      <c r="F10" s="36">
        <v>1</v>
      </c>
      <c r="G10" s="37">
        <v>4</v>
      </c>
      <c r="H10" s="38"/>
      <c r="I10" s="18">
        <f t="shared" si="0"/>
        <v>2500</v>
      </c>
      <c r="J10" s="15">
        <v>127</v>
      </c>
      <c r="K10" s="14">
        <f t="shared" si="1"/>
        <v>19.685039370078741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5">
        <v>7</v>
      </c>
      <c r="C11" s="35" t="s">
        <v>84</v>
      </c>
      <c r="D11" s="36"/>
      <c r="E11" s="37"/>
      <c r="F11" s="36">
        <v>2</v>
      </c>
      <c r="G11" s="37">
        <v>3</v>
      </c>
      <c r="H11" s="38"/>
      <c r="I11" s="18">
        <f t="shared" si="0"/>
        <v>2000</v>
      </c>
      <c r="J11" s="15">
        <v>127</v>
      </c>
      <c r="K11" s="14">
        <f t="shared" si="1"/>
        <v>15.748031496062993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5">
        <v>8</v>
      </c>
      <c r="C12" s="35" t="s">
        <v>85</v>
      </c>
      <c r="D12" s="36"/>
      <c r="E12" s="37"/>
      <c r="F12" s="36">
        <v>2</v>
      </c>
      <c r="G12" s="37">
        <v>3</v>
      </c>
      <c r="H12" s="38"/>
      <c r="I12" s="18">
        <f t="shared" si="0"/>
        <v>2000</v>
      </c>
      <c r="J12" s="15">
        <v>127</v>
      </c>
      <c r="K12" s="14">
        <f t="shared" si="1"/>
        <v>15.748031496062993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5">
        <v>9</v>
      </c>
      <c r="C13" s="35" t="s">
        <v>86</v>
      </c>
      <c r="D13" s="36"/>
      <c r="E13" s="37"/>
      <c r="F13" s="36">
        <v>2</v>
      </c>
      <c r="G13" s="37">
        <v>3</v>
      </c>
      <c r="H13" s="38"/>
      <c r="I13" s="18">
        <f t="shared" si="0"/>
        <v>2000</v>
      </c>
      <c r="J13" s="15">
        <v>127</v>
      </c>
      <c r="K13" s="14">
        <f t="shared" si="1"/>
        <v>15.748031496062993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5">
        <v>10</v>
      </c>
      <c r="C14" s="35" t="s">
        <v>87</v>
      </c>
      <c r="D14" s="36"/>
      <c r="E14" s="37"/>
      <c r="F14" s="36"/>
      <c r="G14" s="37"/>
      <c r="H14" s="38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5">
        <v>11</v>
      </c>
      <c r="C15" s="35" t="s">
        <v>88</v>
      </c>
      <c r="D15" s="36"/>
      <c r="E15" s="37"/>
      <c r="F15" s="36"/>
      <c r="G15" s="37"/>
      <c r="H15" s="38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5">
        <v>12</v>
      </c>
      <c r="C16" s="35" t="s">
        <v>89</v>
      </c>
      <c r="D16" s="36"/>
      <c r="E16" s="37"/>
      <c r="F16" s="36"/>
      <c r="G16" s="37"/>
      <c r="H16" s="38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5">
        <v>13</v>
      </c>
      <c r="C17" s="35" t="s">
        <v>90</v>
      </c>
      <c r="D17" s="36"/>
      <c r="E17" s="37"/>
      <c r="F17" s="36"/>
      <c r="G17" s="37"/>
      <c r="H17" s="38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5">
        <v>14</v>
      </c>
      <c r="C18" s="35" t="s">
        <v>91</v>
      </c>
      <c r="D18" s="36"/>
      <c r="E18" s="37"/>
      <c r="F18" s="36"/>
      <c r="G18" s="37"/>
      <c r="H18" s="38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5">
        <v>15</v>
      </c>
      <c r="C19" s="35" t="s">
        <v>92</v>
      </c>
      <c r="D19" s="36"/>
      <c r="E19" s="37"/>
      <c r="F19" s="36"/>
      <c r="G19" s="37"/>
      <c r="H19" s="39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5">
        <v>16</v>
      </c>
      <c r="C20" s="35" t="s">
        <v>93</v>
      </c>
      <c r="D20" s="36"/>
      <c r="E20" s="37"/>
      <c r="F20" s="36"/>
      <c r="G20" s="37"/>
      <c r="H20" s="40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5">
        <v>17</v>
      </c>
      <c r="C21" s="35" t="s">
        <v>94</v>
      </c>
      <c r="D21" s="36"/>
      <c r="E21" s="37"/>
      <c r="F21" s="36"/>
      <c r="G21" s="37"/>
      <c r="H21" s="40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5">
        <v>18</v>
      </c>
      <c r="C22" s="46" t="s">
        <v>95</v>
      </c>
      <c r="D22" s="48"/>
      <c r="E22" s="49"/>
      <c r="F22" s="48"/>
      <c r="G22" s="49">
        <v>1</v>
      </c>
      <c r="H22" s="50"/>
      <c r="I22" s="47">
        <v>600</v>
      </c>
      <c r="J22" s="15">
        <v>127</v>
      </c>
      <c r="K22" s="14">
        <f t="shared" si="1"/>
        <v>4.7244094488188972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5">
        <v>19</v>
      </c>
      <c r="C23" s="46" t="s">
        <v>95</v>
      </c>
      <c r="D23" s="48"/>
      <c r="E23" s="49"/>
      <c r="F23" s="48"/>
      <c r="G23" s="49">
        <v>1</v>
      </c>
      <c r="H23" s="50"/>
      <c r="I23" s="47">
        <v>600</v>
      </c>
      <c r="J23" s="15">
        <v>127</v>
      </c>
      <c r="K23" s="14">
        <f t="shared" si="1"/>
        <v>4.7244094488188972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5">
        <v>20</v>
      </c>
      <c r="C24" s="46" t="s">
        <v>95</v>
      </c>
      <c r="D24" s="48"/>
      <c r="E24" s="49"/>
      <c r="F24" s="48"/>
      <c r="G24" s="49">
        <v>1</v>
      </c>
      <c r="H24" s="50"/>
      <c r="I24" s="47">
        <v>600</v>
      </c>
      <c r="J24" s="15">
        <v>127</v>
      </c>
      <c r="K24" s="14">
        <f t="shared" si="1"/>
        <v>4.7244094488188972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5">
        <v>21</v>
      </c>
      <c r="C25" s="46" t="s">
        <v>95</v>
      </c>
      <c r="D25" s="48"/>
      <c r="E25" s="49"/>
      <c r="F25" s="48"/>
      <c r="G25" s="49">
        <v>1</v>
      </c>
      <c r="H25" s="50"/>
      <c r="I25" s="47">
        <v>600</v>
      </c>
      <c r="J25" s="15">
        <v>127</v>
      </c>
      <c r="K25" s="14">
        <f t="shared" si="1"/>
        <v>4.7244094488188972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thickBot="1">
      <c r="A26" s="1"/>
      <c r="B26" s="27" t="s">
        <v>60</v>
      </c>
      <c r="C26" s="41"/>
      <c r="D26" s="42">
        <f t="shared" ref="D26:K26" si="2">SUM(D5:D25)</f>
        <v>21</v>
      </c>
      <c r="E26" s="43">
        <f t="shared" si="2"/>
        <v>4</v>
      </c>
      <c r="F26" s="42">
        <f t="shared" si="2"/>
        <v>12</v>
      </c>
      <c r="G26" s="43">
        <f t="shared" si="2"/>
        <v>26</v>
      </c>
      <c r="H26" s="44">
        <f t="shared" si="2"/>
        <v>19185</v>
      </c>
      <c r="I26" s="31">
        <f t="shared" si="2"/>
        <v>38885</v>
      </c>
      <c r="J26" s="27">
        <f t="shared" si="2"/>
        <v>3318</v>
      </c>
      <c r="K26" s="45">
        <f t="shared" si="2"/>
        <v>243.65408017179678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4">
    <mergeCell ref="B3:B4"/>
    <mergeCell ref="C3:C4"/>
    <mergeCell ref="D3:E3"/>
    <mergeCell ref="F3:G3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9B52-4959-44EC-8CDD-E150AEF41805}">
  <dimension ref="B4:D26"/>
  <sheetViews>
    <sheetView showGridLines="0" topLeftCell="A4" workbookViewId="0">
      <selection activeCell="D13" sqref="D13"/>
    </sheetView>
  </sheetViews>
  <sheetFormatPr defaultRowHeight="15.75"/>
  <cols>
    <col min="1" max="1" width="9.140625" style="51"/>
    <col min="2" max="2" width="15.7109375" style="51" customWidth="1"/>
    <col min="3" max="3" width="70.7109375" style="51" customWidth="1"/>
    <col min="4" max="4" width="30.7109375" style="51" customWidth="1"/>
    <col min="5" max="16384" width="9.140625" style="51"/>
  </cols>
  <sheetData>
    <row r="4" spans="2:4">
      <c r="B4" s="134" t="s">
        <v>65</v>
      </c>
      <c r="C4" s="134" t="s">
        <v>66</v>
      </c>
      <c r="D4" s="136" t="s">
        <v>97</v>
      </c>
    </row>
    <row r="5" spans="2:4">
      <c r="B5" s="135"/>
      <c r="C5" s="135"/>
      <c r="D5" s="137"/>
    </row>
    <row r="6" spans="2:4">
      <c r="B6" s="53">
        <v>1</v>
      </c>
      <c r="C6" s="53" t="s">
        <v>78</v>
      </c>
      <c r="D6" s="54">
        <v>1.5</v>
      </c>
    </row>
    <row r="7" spans="2:4">
      <c r="B7" s="53">
        <v>2</v>
      </c>
      <c r="C7" s="53" t="s">
        <v>79</v>
      </c>
      <c r="D7" s="54">
        <v>1.5</v>
      </c>
    </row>
    <row r="8" spans="2:4">
      <c r="B8" s="53">
        <v>3</v>
      </c>
      <c r="C8" s="54" t="s">
        <v>98</v>
      </c>
      <c r="D8" s="54">
        <v>2.5</v>
      </c>
    </row>
    <row r="9" spans="2:4">
      <c r="B9" s="53">
        <v>4</v>
      </c>
      <c r="C9" s="54" t="s">
        <v>99</v>
      </c>
      <c r="D9" s="54">
        <v>2.5</v>
      </c>
    </row>
    <row r="10" spans="2:4">
      <c r="B10" s="53">
        <v>5</v>
      </c>
      <c r="C10" s="54" t="s">
        <v>100</v>
      </c>
      <c r="D10" s="54">
        <v>2.5</v>
      </c>
    </row>
    <row r="11" spans="2:4">
      <c r="B11" s="53">
        <v>6</v>
      </c>
      <c r="C11" s="54" t="s">
        <v>101</v>
      </c>
      <c r="D11" s="54">
        <v>2.5</v>
      </c>
    </row>
    <row r="12" spans="2:4">
      <c r="B12" s="53">
        <v>7</v>
      </c>
      <c r="C12" s="54" t="s">
        <v>102</v>
      </c>
      <c r="D12" s="54">
        <v>2.5</v>
      </c>
    </row>
    <row r="13" spans="2:4">
      <c r="B13" s="53">
        <v>8</v>
      </c>
      <c r="C13" s="54" t="s">
        <v>103</v>
      </c>
      <c r="D13" s="54">
        <v>2.5</v>
      </c>
    </row>
    <row r="14" spans="2:4">
      <c r="B14" s="53">
        <v>9</v>
      </c>
      <c r="C14" s="54" t="s">
        <v>104</v>
      </c>
      <c r="D14" s="54">
        <v>2.5</v>
      </c>
    </row>
    <row r="15" spans="2:4">
      <c r="B15" s="53">
        <v>10</v>
      </c>
      <c r="C15" s="54" t="s">
        <v>105</v>
      </c>
      <c r="D15" s="54">
        <v>2.5</v>
      </c>
    </row>
    <row r="16" spans="2:4">
      <c r="B16" s="53">
        <v>11</v>
      </c>
      <c r="C16" s="54" t="s">
        <v>106</v>
      </c>
      <c r="D16" s="54">
        <v>2.5</v>
      </c>
    </row>
    <row r="17" spans="2:4">
      <c r="B17" s="53">
        <v>12</v>
      </c>
      <c r="C17" s="54" t="s">
        <v>107</v>
      </c>
      <c r="D17" s="54">
        <v>2.5</v>
      </c>
    </row>
    <row r="18" spans="2:4">
      <c r="B18" s="53">
        <v>13</v>
      </c>
      <c r="C18" s="54" t="s">
        <v>108</v>
      </c>
      <c r="D18" s="54">
        <v>2.5</v>
      </c>
    </row>
    <row r="19" spans="2:4">
      <c r="B19" s="53">
        <v>14</v>
      </c>
      <c r="C19" s="54" t="s">
        <v>109</v>
      </c>
      <c r="D19" s="54">
        <v>2.5</v>
      </c>
    </row>
    <row r="20" spans="2:4">
      <c r="B20" s="53">
        <v>15</v>
      </c>
      <c r="C20" s="54" t="s">
        <v>110</v>
      </c>
      <c r="D20" s="54">
        <v>2.5</v>
      </c>
    </row>
    <row r="21" spans="2:4">
      <c r="B21" s="53">
        <v>16</v>
      </c>
      <c r="C21" s="54" t="s">
        <v>111</v>
      </c>
      <c r="D21" s="54">
        <v>2.5</v>
      </c>
    </row>
    <row r="22" spans="2:4">
      <c r="B22" s="53">
        <v>17</v>
      </c>
      <c r="C22" s="54" t="s">
        <v>112</v>
      </c>
      <c r="D22" s="54">
        <v>2.5</v>
      </c>
    </row>
    <row r="23" spans="2:4">
      <c r="B23" s="53">
        <v>18</v>
      </c>
      <c r="C23" s="53" t="s">
        <v>95</v>
      </c>
      <c r="D23" s="54">
        <v>2.5</v>
      </c>
    </row>
    <row r="24" spans="2:4">
      <c r="B24" s="53">
        <v>19</v>
      </c>
      <c r="C24" s="53" t="s">
        <v>95</v>
      </c>
      <c r="D24" s="54">
        <v>2.5</v>
      </c>
    </row>
    <row r="25" spans="2:4">
      <c r="B25" s="53">
        <v>20</v>
      </c>
      <c r="C25" s="53" t="s">
        <v>95</v>
      </c>
      <c r="D25" s="54">
        <v>2.5</v>
      </c>
    </row>
    <row r="26" spans="2:4">
      <c r="B26" s="53">
        <v>21</v>
      </c>
      <c r="C26" s="53" t="s">
        <v>95</v>
      </c>
      <c r="D26" s="54">
        <v>2.5</v>
      </c>
    </row>
  </sheetData>
  <mergeCells count="3">
    <mergeCell ref="B4:B5"/>
    <mergeCell ref="C4:C5"/>
    <mergeCell ref="D4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D55B-3867-4EF4-9271-23288EED3B45}">
  <dimension ref="A1:R60"/>
  <sheetViews>
    <sheetView showGridLines="0" zoomScale="70" zoomScaleNormal="70" workbookViewId="0">
      <selection activeCell="Q5" sqref="Q5"/>
    </sheetView>
  </sheetViews>
  <sheetFormatPr defaultRowHeight="15.75"/>
  <cols>
    <col min="1" max="1" width="9.140625" style="55"/>
    <col min="2" max="2" width="15.7109375" style="55" customWidth="1"/>
    <col min="3" max="3" width="65.7109375" style="55" customWidth="1"/>
    <col min="4" max="5" width="10.7109375" style="55" customWidth="1"/>
    <col min="6" max="14" width="15.7109375" style="55" customWidth="1"/>
    <col min="15" max="15" width="30.7109375" style="55" customWidth="1"/>
    <col min="16" max="16" width="26.28515625" style="55" customWidth="1"/>
    <col min="17" max="17" width="21.42578125" style="55" customWidth="1"/>
    <col min="18" max="18" width="11.5703125" style="55" customWidth="1"/>
    <col min="19" max="16384" width="9.140625" style="55"/>
  </cols>
  <sheetData>
    <row r="1" spans="2:17">
      <c r="B1" s="134" t="s">
        <v>65</v>
      </c>
      <c r="C1" s="134" t="s">
        <v>66</v>
      </c>
      <c r="D1" s="148" t="s">
        <v>67</v>
      </c>
      <c r="E1" s="149"/>
      <c r="F1" s="148" t="s">
        <v>68</v>
      </c>
      <c r="G1" s="149"/>
      <c r="H1" s="154" t="s">
        <v>30</v>
      </c>
      <c r="I1" s="134" t="s">
        <v>69</v>
      </c>
      <c r="J1" s="134" t="s">
        <v>70</v>
      </c>
      <c r="K1" s="136" t="s">
        <v>113</v>
      </c>
      <c r="L1" s="136" t="s">
        <v>115</v>
      </c>
      <c r="M1" s="136" t="s">
        <v>116</v>
      </c>
      <c r="N1" s="136" t="s">
        <v>117</v>
      </c>
      <c r="O1" s="136" t="s">
        <v>126</v>
      </c>
      <c r="P1" s="136" t="s">
        <v>130</v>
      </c>
      <c r="Q1" s="136" t="s">
        <v>131</v>
      </c>
    </row>
    <row r="2" spans="2:17">
      <c r="B2" s="134"/>
      <c r="C2" s="134"/>
      <c r="D2" s="150"/>
      <c r="E2" s="151"/>
      <c r="F2" s="150"/>
      <c r="G2" s="151"/>
      <c r="H2" s="155"/>
      <c r="I2" s="134"/>
      <c r="J2" s="134"/>
      <c r="K2" s="136"/>
      <c r="L2" s="136"/>
      <c r="M2" s="136"/>
      <c r="N2" s="136"/>
      <c r="O2" s="136"/>
      <c r="P2" s="136"/>
      <c r="Q2" s="136"/>
    </row>
    <row r="3" spans="2:17" ht="31.5" customHeight="1">
      <c r="B3" s="134"/>
      <c r="C3" s="134"/>
      <c r="D3" s="152"/>
      <c r="E3" s="153"/>
      <c r="F3" s="152"/>
      <c r="G3" s="153"/>
      <c r="H3" s="156"/>
      <c r="I3" s="134"/>
      <c r="J3" s="134"/>
      <c r="K3" s="136"/>
      <c r="L3" s="136"/>
      <c r="M3" s="136"/>
      <c r="N3" s="136"/>
      <c r="O3" s="136"/>
      <c r="P3" s="136"/>
      <c r="Q3" s="136"/>
    </row>
    <row r="4" spans="2:17">
      <c r="B4" s="134"/>
      <c r="C4" s="134"/>
      <c r="D4" s="52" t="s">
        <v>72</v>
      </c>
      <c r="E4" s="52" t="s">
        <v>73</v>
      </c>
      <c r="F4" s="52" t="s">
        <v>72</v>
      </c>
      <c r="G4" s="52" t="s">
        <v>74</v>
      </c>
      <c r="H4" s="52" t="s">
        <v>75</v>
      </c>
      <c r="I4" s="52" t="s">
        <v>75</v>
      </c>
      <c r="J4" s="52" t="s">
        <v>76</v>
      </c>
      <c r="K4" s="52" t="s">
        <v>77</v>
      </c>
      <c r="L4" s="58" t="s">
        <v>114</v>
      </c>
      <c r="M4" s="58" t="s">
        <v>114</v>
      </c>
      <c r="N4" s="58" t="s">
        <v>114</v>
      </c>
      <c r="O4" s="58" t="s">
        <v>77</v>
      </c>
      <c r="P4" s="58" t="s">
        <v>77</v>
      </c>
      <c r="Q4" s="58" t="s">
        <v>129</v>
      </c>
    </row>
    <row r="5" spans="2:17">
      <c r="B5" s="53">
        <v>1</v>
      </c>
      <c r="C5" s="53" t="s">
        <v>78</v>
      </c>
      <c r="D5" s="53">
        <v>8</v>
      </c>
      <c r="E5" s="53">
        <v>2</v>
      </c>
      <c r="F5" s="53"/>
      <c r="G5" s="53"/>
      <c r="H5" s="53"/>
      <c r="I5" s="53">
        <f t="shared" ref="I5:I21" si="0">(D5*100+E5*200)+(F5*100+G5*600)+H5</f>
        <v>1200</v>
      </c>
      <c r="J5" s="53">
        <v>127</v>
      </c>
      <c r="K5" s="56">
        <f t="shared" ref="K5:K25" si="1">I5/J5</f>
        <v>9.4488188976377945</v>
      </c>
      <c r="L5" s="56">
        <v>0.6</v>
      </c>
      <c r="M5" s="56">
        <v>1</v>
      </c>
      <c r="N5" s="56">
        <v>1</v>
      </c>
      <c r="O5" s="56">
        <f>K5/L5*M5*N5</f>
        <v>15.748031496062991</v>
      </c>
      <c r="P5" s="56">
        <v>21</v>
      </c>
      <c r="Q5" s="56">
        <v>2.5</v>
      </c>
    </row>
    <row r="6" spans="2:17">
      <c r="B6" s="53">
        <v>2</v>
      </c>
      <c r="C6" s="53" t="s">
        <v>79</v>
      </c>
      <c r="D6" s="53">
        <v>13</v>
      </c>
      <c r="E6" s="53">
        <v>2</v>
      </c>
      <c r="F6" s="53"/>
      <c r="G6" s="53"/>
      <c r="H6" s="53"/>
      <c r="I6" s="53">
        <f t="shared" si="0"/>
        <v>1700</v>
      </c>
      <c r="J6" s="53">
        <v>127</v>
      </c>
      <c r="K6" s="56">
        <f t="shared" si="1"/>
        <v>13.385826771653543</v>
      </c>
      <c r="L6" s="56">
        <v>0.6</v>
      </c>
      <c r="M6" s="56">
        <v>1</v>
      </c>
      <c r="N6" s="56">
        <v>1</v>
      </c>
      <c r="O6" s="56">
        <f>K6/L6*M6*N6</f>
        <v>22.309711286089239</v>
      </c>
      <c r="P6" s="56">
        <v>28</v>
      </c>
      <c r="Q6" s="56">
        <v>4</v>
      </c>
    </row>
    <row r="7" spans="2:17">
      <c r="B7" s="53">
        <v>3</v>
      </c>
      <c r="C7" s="53" t="s">
        <v>80</v>
      </c>
      <c r="D7" s="53"/>
      <c r="E7" s="53"/>
      <c r="F7" s="53">
        <v>3</v>
      </c>
      <c r="G7" s="53">
        <v>3</v>
      </c>
      <c r="H7" s="53"/>
      <c r="I7" s="53">
        <f t="shared" si="0"/>
        <v>2100</v>
      </c>
      <c r="J7" s="53">
        <v>127</v>
      </c>
      <c r="K7" s="56">
        <f t="shared" si="1"/>
        <v>16.535433070866141</v>
      </c>
      <c r="L7" s="56">
        <v>0.6</v>
      </c>
      <c r="M7" s="56">
        <v>1</v>
      </c>
      <c r="N7" s="56">
        <v>1</v>
      </c>
      <c r="O7" s="56">
        <f t="shared" ref="O7:O25" si="2">K7/L7*M7*N7</f>
        <v>27.559055118110237</v>
      </c>
      <c r="P7" s="56">
        <v>28</v>
      </c>
      <c r="Q7" s="56">
        <v>4</v>
      </c>
    </row>
    <row r="8" spans="2:17">
      <c r="B8" s="53">
        <v>4</v>
      </c>
      <c r="C8" s="53" t="s">
        <v>81</v>
      </c>
      <c r="D8" s="53"/>
      <c r="E8" s="53"/>
      <c r="F8" s="53">
        <v>1</v>
      </c>
      <c r="G8" s="53">
        <v>3</v>
      </c>
      <c r="H8" s="53"/>
      <c r="I8" s="53">
        <f t="shared" si="0"/>
        <v>1900</v>
      </c>
      <c r="J8" s="53">
        <v>127</v>
      </c>
      <c r="K8" s="56">
        <f t="shared" si="1"/>
        <v>14.960629921259843</v>
      </c>
      <c r="L8" s="56">
        <v>0.6</v>
      </c>
      <c r="M8" s="56">
        <v>1</v>
      </c>
      <c r="N8" s="56">
        <v>1</v>
      </c>
      <c r="O8" s="56">
        <f t="shared" si="2"/>
        <v>24.934383202099738</v>
      </c>
      <c r="P8" s="56">
        <v>28</v>
      </c>
      <c r="Q8" s="56">
        <v>4</v>
      </c>
    </row>
    <row r="9" spans="2:17">
      <c r="B9" s="53">
        <v>5</v>
      </c>
      <c r="C9" s="53" t="s">
        <v>82</v>
      </c>
      <c r="D9" s="53"/>
      <c r="E9" s="53"/>
      <c r="F9" s="53">
        <v>1</v>
      </c>
      <c r="G9" s="53">
        <v>3</v>
      </c>
      <c r="H9" s="53"/>
      <c r="I9" s="53">
        <f t="shared" si="0"/>
        <v>1900</v>
      </c>
      <c r="J9" s="53">
        <v>127</v>
      </c>
      <c r="K9" s="56">
        <f t="shared" si="1"/>
        <v>14.960629921259843</v>
      </c>
      <c r="L9" s="56">
        <v>0.6</v>
      </c>
      <c r="M9" s="56">
        <v>1</v>
      </c>
      <c r="N9" s="56">
        <v>1</v>
      </c>
      <c r="O9" s="56">
        <f t="shared" si="2"/>
        <v>24.934383202099738</v>
      </c>
      <c r="P9" s="56">
        <v>28</v>
      </c>
      <c r="Q9" s="56">
        <v>4</v>
      </c>
    </row>
    <row r="10" spans="2:17">
      <c r="B10" s="53">
        <v>6</v>
      </c>
      <c r="C10" s="53" t="s">
        <v>83</v>
      </c>
      <c r="D10" s="53"/>
      <c r="E10" s="53"/>
      <c r="F10" s="53">
        <v>1</v>
      </c>
      <c r="G10" s="53">
        <v>4</v>
      </c>
      <c r="H10" s="53"/>
      <c r="I10" s="53">
        <f t="shared" si="0"/>
        <v>2500</v>
      </c>
      <c r="J10" s="53">
        <v>127</v>
      </c>
      <c r="K10" s="56">
        <f t="shared" si="1"/>
        <v>19.685039370078741</v>
      </c>
      <c r="L10" s="56">
        <v>0.6</v>
      </c>
      <c r="M10" s="56">
        <v>1</v>
      </c>
      <c r="N10" s="56">
        <v>1</v>
      </c>
      <c r="O10" s="56">
        <f t="shared" si="2"/>
        <v>32.808398950131235</v>
      </c>
      <c r="P10" s="56">
        <v>36</v>
      </c>
      <c r="Q10" s="56">
        <v>6</v>
      </c>
    </row>
    <row r="11" spans="2:17">
      <c r="B11" s="53">
        <v>7</v>
      </c>
      <c r="C11" s="53" t="s">
        <v>84</v>
      </c>
      <c r="D11" s="53"/>
      <c r="E11" s="53"/>
      <c r="F11" s="53">
        <v>2</v>
      </c>
      <c r="G11" s="53">
        <v>3</v>
      </c>
      <c r="H11" s="53"/>
      <c r="I11" s="53">
        <f t="shared" si="0"/>
        <v>2000</v>
      </c>
      <c r="J11" s="53">
        <v>127</v>
      </c>
      <c r="K11" s="56">
        <f t="shared" si="1"/>
        <v>15.748031496062993</v>
      </c>
      <c r="L11" s="56">
        <v>0.65</v>
      </c>
      <c r="M11" s="56">
        <v>1</v>
      </c>
      <c r="N11" s="56">
        <v>1</v>
      </c>
      <c r="O11" s="56">
        <f t="shared" si="2"/>
        <v>24.227740763173834</v>
      </c>
      <c r="P11" s="56">
        <v>28</v>
      </c>
      <c r="Q11" s="56">
        <v>4</v>
      </c>
    </row>
    <row r="12" spans="2:17">
      <c r="B12" s="53">
        <v>8</v>
      </c>
      <c r="C12" s="53" t="s">
        <v>85</v>
      </c>
      <c r="D12" s="53"/>
      <c r="E12" s="53"/>
      <c r="F12" s="53">
        <v>2</v>
      </c>
      <c r="G12" s="53">
        <v>3</v>
      </c>
      <c r="H12" s="53"/>
      <c r="I12" s="53">
        <f t="shared" si="0"/>
        <v>2000</v>
      </c>
      <c r="J12" s="53">
        <v>127</v>
      </c>
      <c r="K12" s="56">
        <f t="shared" si="1"/>
        <v>15.748031496062993</v>
      </c>
      <c r="L12" s="56">
        <v>0.6</v>
      </c>
      <c r="M12" s="56">
        <v>1</v>
      </c>
      <c r="N12" s="56">
        <v>1</v>
      </c>
      <c r="O12" s="56">
        <f t="shared" si="2"/>
        <v>26.246719160104988</v>
      </c>
      <c r="P12" s="56">
        <v>28</v>
      </c>
      <c r="Q12" s="56">
        <v>4</v>
      </c>
    </row>
    <row r="13" spans="2:17">
      <c r="B13" s="53">
        <v>9</v>
      </c>
      <c r="C13" s="53" t="s">
        <v>86</v>
      </c>
      <c r="D13" s="53"/>
      <c r="E13" s="53"/>
      <c r="F13" s="53">
        <v>2</v>
      </c>
      <c r="G13" s="53">
        <v>3</v>
      </c>
      <c r="H13" s="53"/>
      <c r="I13" s="53">
        <f t="shared" si="0"/>
        <v>2000</v>
      </c>
      <c r="J13" s="53">
        <v>127</v>
      </c>
      <c r="K13" s="56">
        <f t="shared" si="1"/>
        <v>15.748031496062993</v>
      </c>
      <c r="L13" s="56">
        <v>0.65</v>
      </c>
      <c r="M13" s="56">
        <v>1</v>
      </c>
      <c r="N13" s="56">
        <v>1</v>
      </c>
      <c r="O13" s="56">
        <f t="shared" si="2"/>
        <v>24.227740763173834</v>
      </c>
      <c r="P13" s="56">
        <v>28</v>
      </c>
      <c r="Q13" s="56">
        <v>4</v>
      </c>
    </row>
    <row r="14" spans="2:17">
      <c r="B14" s="53">
        <v>10</v>
      </c>
      <c r="C14" s="53" t="s">
        <v>87</v>
      </c>
      <c r="D14" s="53"/>
      <c r="E14" s="53"/>
      <c r="F14" s="53"/>
      <c r="G14" s="53"/>
      <c r="H14" s="53">
        <v>5400</v>
      </c>
      <c r="I14" s="53">
        <f t="shared" si="0"/>
        <v>5400</v>
      </c>
      <c r="J14" s="53">
        <v>220</v>
      </c>
      <c r="K14" s="56">
        <f t="shared" si="1"/>
        <v>24.545454545454547</v>
      </c>
      <c r="L14" s="56">
        <v>0.6</v>
      </c>
      <c r="M14" s="56">
        <v>1</v>
      </c>
      <c r="N14" s="56">
        <v>1</v>
      </c>
      <c r="O14" s="56">
        <f t="shared" si="2"/>
        <v>40.909090909090914</v>
      </c>
      <c r="P14" s="56">
        <v>50</v>
      </c>
      <c r="Q14" s="56">
        <v>10</v>
      </c>
    </row>
    <row r="15" spans="2:17">
      <c r="B15" s="53">
        <v>11</v>
      </c>
      <c r="C15" s="53" t="s">
        <v>88</v>
      </c>
      <c r="D15" s="53"/>
      <c r="E15" s="53"/>
      <c r="F15" s="53"/>
      <c r="G15" s="53"/>
      <c r="H15" s="53">
        <v>5400</v>
      </c>
      <c r="I15" s="53">
        <f t="shared" si="0"/>
        <v>5400</v>
      </c>
      <c r="J15" s="53">
        <v>220</v>
      </c>
      <c r="K15" s="56">
        <f t="shared" si="1"/>
        <v>24.545454545454547</v>
      </c>
      <c r="L15" s="56">
        <v>0.6</v>
      </c>
      <c r="M15" s="56">
        <v>1</v>
      </c>
      <c r="N15" s="56">
        <v>1</v>
      </c>
      <c r="O15" s="56">
        <f t="shared" si="2"/>
        <v>40.909090909090914</v>
      </c>
      <c r="P15" s="56">
        <v>50</v>
      </c>
      <c r="Q15" s="56">
        <v>10</v>
      </c>
    </row>
    <row r="16" spans="2:17">
      <c r="B16" s="53">
        <v>12</v>
      </c>
      <c r="C16" s="53" t="s">
        <v>89</v>
      </c>
      <c r="D16" s="53"/>
      <c r="E16" s="53"/>
      <c r="F16" s="53"/>
      <c r="G16" s="53"/>
      <c r="H16" s="53">
        <v>2625</v>
      </c>
      <c r="I16" s="53">
        <f t="shared" si="0"/>
        <v>2625</v>
      </c>
      <c r="J16" s="53">
        <v>220</v>
      </c>
      <c r="K16" s="56">
        <f t="shared" si="1"/>
        <v>11.931818181818182</v>
      </c>
      <c r="L16" s="56">
        <v>0.6</v>
      </c>
      <c r="M16" s="56">
        <v>1</v>
      </c>
      <c r="N16" s="56">
        <v>1</v>
      </c>
      <c r="O16" s="56">
        <f t="shared" si="2"/>
        <v>19.886363636363637</v>
      </c>
      <c r="P16" s="56">
        <v>21</v>
      </c>
      <c r="Q16" s="56">
        <v>2.5</v>
      </c>
    </row>
    <row r="17" spans="2:18">
      <c r="B17" s="53">
        <v>13</v>
      </c>
      <c r="C17" s="53" t="s">
        <v>90</v>
      </c>
      <c r="D17" s="53"/>
      <c r="E17" s="53"/>
      <c r="F17" s="53"/>
      <c r="G17" s="53"/>
      <c r="H17" s="53">
        <v>1650</v>
      </c>
      <c r="I17" s="53">
        <f t="shared" si="0"/>
        <v>1650</v>
      </c>
      <c r="J17" s="53">
        <v>220</v>
      </c>
      <c r="K17" s="56">
        <f t="shared" si="1"/>
        <v>7.5</v>
      </c>
      <c r="L17" s="56">
        <v>0.6</v>
      </c>
      <c r="M17" s="56">
        <v>1</v>
      </c>
      <c r="N17" s="56">
        <v>1</v>
      </c>
      <c r="O17" s="56">
        <f t="shared" si="2"/>
        <v>12.5</v>
      </c>
      <c r="P17" s="56">
        <v>15.5</v>
      </c>
      <c r="Q17" s="69">
        <v>1.5</v>
      </c>
      <c r="R17" s="70" t="s">
        <v>132</v>
      </c>
    </row>
    <row r="18" spans="2:18">
      <c r="B18" s="53">
        <v>14</v>
      </c>
      <c r="C18" s="53" t="s">
        <v>91</v>
      </c>
      <c r="D18" s="53"/>
      <c r="E18" s="53"/>
      <c r="F18" s="53"/>
      <c r="G18" s="53"/>
      <c r="H18" s="53">
        <v>1650</v>
      </c>
      <c r="I18" s="53">
        <f t="shared" si="0"/>
        <v>1650</v>
      </c>
      <c r="J18" s="53">
        <v>220</v>
      </c>
      <c r="K18" s="56">
        <f t="shared" si="1"/>
        <v>7.5</v>
      </c>
      <c r="L18" s="56">
        <v>0.65</v>
      </c>
      <c r="M18" s="56">
        <v>1</v>
      </c>
      <c r="N18" s="56">
        <v>1</v>
      </c>
      <c r="O18" s="56">
        <f t="shared" si="2"/>
        <v>11.538461538461538</v>
      </c>
      <c r="P18" s="56">
        <v>12</v>
      </c>
      <c r="Q18" s="71">
        <v>1</v>
      </c>
    </row>
    <row r="19" spans="2:18">
      <c r="B19" s="53">
        <v>15</v>
      </c>
      <c r="C19" s="53" t="s">
        <v>92</v>
      </c>
      <c r="D19" s="53"/>
      <c r="E19" s="53"/>
      <c r="F19" s="53"/>
      <c r="G19" s="53"/>
      <c r="H19" s="53">
        <v>400</v>
      </c>
      <c r="I19" s="53">
        <f t="shared" si="0"/>
        <v>400</v>
      </c>
      <c r="J19" s="53">
        <v>127</v>
      </c>
      <c r="K19" s="56">
        <f t="shared" si="1"/>
        <v>3.1496062992125986</v>
      </c>
      <c r="L19" s="56">
        <v>0.6</v>
      </c>
      <c r="M19" s="56">
        <v>1</v>
      </c>
      <c r="N19" s="56">
        <v>1</v>
      </c>
      <c r="O19" s="56">
        <f t="shared" si="2"/>
        <v>5.2493438320209975</v>
      </c>
      <c r="P19" s="56">
        <v>8</v>
      </c>
      <c r="Q19" s="71">
        <v>0.5</v>
      </c>
    </row>
    <row r="20" spans="2:18">
      <c r="B20" s="53">
        <v>16</v>
      </c>
      <c r="C20" s="53" t="s">
        <v>93</v>
      </c>
      <c r="D20" s="53"/>
      <c r="E20" s="53"/>
      <c r="F20" s="53"/>
      <c r="G20" s="53"/>
      <c r="H20" s="57">
        <v>1760</v>
      </c>
      <c r="I20" s="53">
        <f t="shared" si="0"/>
        <v>1760</v>
      </c>
      <c r="J20" s="53">
        <v>220</v>
      </c>
      <c r="K20" s="56">
        <f t="shared" si="1"/>
        <v>8</v>
      </c>
      <c r="L20" s="56">
        <v>0.6</v>
      </c>
      <c r="M20" s="56">
        <v>1</v>
      </c>
      <c r="N20" s="56">
        <v>1</v>
      </c>
      <c r="O20" s="56">
        <f t="shared" si="2"/>
        <v>13.333333333333334</v>
      </c>
      <c r="P20" s="56">
        <v>15.5</v>
      </c>
      <c r="Q20" s="71">
        <v>1.5</v>
      </c>
    </row>
    <row r="21" spans="2:18">
      <c r="B21" s="53">
        <v>17</v>
      </c>
      <c r="C21" s="53" t="s">
        <v>94</v>
      </c>
      <c r="D21" s="53"/>
      <c r="E21" s="53"/>
      <c r="F21" s="53"/>
      <c r="G21" s="53"/>
      <c r="H21" s="57">
        <v>300</v>
      </c>
      <c r="I21" s="53">
        <f t="shared" si="0"/>
        <v>300</v>
      </c>
      <c r="J21" s="53">
        <v>220</v>
      </c>
      <c r="K21" s="56">
        <f t="shared" si="1"/>
        <v>1.3636363636363635</v>
      </c>
      <c r="L21" s="56">
        <v>0.65</v>
      </c>
      <c r="M21" s="56">
        <v>1</v>
      </c>
      <c r="N21" s="56">
        <v>1</v>
      </c>
      <c r="O21" s="56">
        <f t="shared" si="2"/>
        <v>2.0979020979020975</v>
      </c>
      <c r="P21" s="56">
        <v>8</v>
      </c>
      <c r="Q21" s="71">
        <v>0.5</v>
      </c>
    </row>
    <row r="22" spans="2:18">
      <c r="B22" s="53">
        <v>18</v>
      </c>
      <c r="C22" s="53" t="s">
        <v>95</v>
      </c>
      <c r="D22" s="53"/>
      <c r="E22" s="53"/>
      <c r="F22" s="53"/>
      <c r="G22" s="53">
        <v>1</v>
      </c>
      <c r="H22" s="57"/>
      <c r="I22" s="53">
        <v>600</v>
      </c>
      <c r="J22" s="53">
        <v>127</v>
      </c>
      <c r="K22" s="56">
        <f t="shared" si="1"/>
        <v>4.7244094488188972</v>
      </c>
      <c r="L22" s="56">
        <v>0.56999999999999995</v>
      </c>
      <c r="M22" s="56">
        <v>1</v>
      </c>
      <c r="N22" s="56">
        <v>1</v>
      </c>
      <c r="O22" s="56">
        <f t="shared" si="2"/>
        <v>8.2884376295068378</v>
      </c>
      <c r="P22" s="56">
        <v>10</v>
      </c>
      <c r="Q22" s="56">
        <v>0.75</v>
      </c>
    </row>
    <row r="23" spans="2:18">
      <c r="B23" s="53">
        <v>19</v>
      </c>
      <c r="C23" s="53" t="s">
        <v>95</v>
      </c>
      <c r="D23" s="53"/>
      <c r="E23" s="53"/>
      <c r="F23" s="53"/>
      <c r="G23" s="53">
        <v>1</v>
      </c>
      <c r="H23" s="57"/>
      <c r="I23" s="53">
        <v>600</v>
      </c>
      <c r="J23" s="53">
        <v>127</v>
      </c>
      <c r="K23" s="56">
        <f t="shared" si="1"/>
        <v>4.7244094488188972</v>
      </c>
      <c r="L23" s="56">
        <v>0.56999999999999995</v>
      </c>
      <c r="M23" s="56">
        <v>1</v>
      </c>
      <c r="N23" s="56">
        <v>1</v>
      </c>
      <c r="O23" s="56">
        <f t="shared" si="2"/>
        <v>8.2884376295068378</v>
      </c>
      <c r="P23" s="56">
        <v>10</v>
      </c>
      <c r="Q23" s="56">
        <v>0.75</v>
      </c>
    </row>
    <row r="24" spans="2:18">
      <c r="B24" s="53">
        <v>20</v>
      </c>
      <c r="C24" s="53" t="s">
        <v>95</v>
      </c>
      <c r="D24" s="53"/>
      <c r="E24" s="53"/>
      <c r="F24" s="53"/>
      <c r="G24" s="53">
        <v>1</v>
      </c>
      <c r="H24" s="57"/>
      <c r="I24" s="53">
        <v>600</v>
      </c>
      <c r="J24" s="53">
        <v>127</v>
      </c>
      <c r="K24" s="56">
        <f t="shared" si="1"/>
        <v>4.7244094488188972</v>
      </c>
      <c r="L24" s="56">
        <v>0.56999999999999995</v>
      </c>
      <c r="M24" s="56">
        <v>1</v>
      </c>
      <c r="N24" s="56">
        <v>1</v>
      </c>
      <c r="O24" s="56">
        <f t="shared" si="2"/>
        <v>8.2884376295068378</v>
      </c>
      <c r="P24" s="56">
        <v>10</v>
      </c>
      <c r="Q24" s="56">
        <v>0.75</v>
      </c>
    </row>
    <row r="25" spans="2:18">
      <c r="B25" s="53">
        <v>21</v>
      </c>
      <c r="C25" s="53" t="s">
        <v>95</v>
      </c>
      <c r="D25" s="53"/>
      <c r="E25" s="53"/>
      <c r="F25" s="53"/>
      <c r="G25" s="53">
        <v>1</v>
      </c>
      <c r="H25" s="57"/>
      <c r="I25" s="53">
        <v>600</v>
      </c>
      <c r="J25" s="53">
        <v>127</v>
      </c>
      <c r="K25" s="56">
        <f t="shared" si="1"/>
        <v>4.7244094488188972</v>
      </c>
      <c r="L25" s="56">
        <v>0.56999999999999995</v>
      </c>
      <c r="M25" s="56">
        <v>1</v>
      </c>
      <c r="N25" s="56">
        <v>1</v>
      </c>
      <c r="O25" s="56">
        <f t="shared" si="2"/>
        <v>8.2884376295068378</v>
      </c>
      <c r="P25" s="56">
        <v>10</v>
      </c>
      <c r="Q25" s="56">
        <v>0.75</v>
      </c>
    </row>
    <row r="26" spans="2:18">
      <c r="B26" s="65">
        <v>22</v>
      </c>
      <c r="C26" s="65" t="s">
        <v>125</v>
      </c>
      <c r="D26" s="65"/>
      <c r="E26" s="65"/>
      <c r="F26" s="65"/>
      <c r="G26" s="65"/>
      <c r="H26" s="66"/>
      <c r="I26" s="65">
        <f>SUM(I5:I25)</f>
        <v>38885</v>
      </c>
      <c r="J26" s="65"/>
      <c r="K26" s="67"/>
      <c r="L26" s="67"/>
      <c r="M26" s="67"/>
      <c r="N26" s="67"/>
      <c r="O26" s="67"/>
      <c r="P26" s="67"/>
      <c r="Q26" s="67"/>
    </row>
    <row r="28" spans="2:18" ht="31.5" customHeight="1">
      <c r="B28" s="144" t="s">
        <v>127</v>
      </c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6"/>
    </row>
    <row r="29" spans="2:18" s="61" customFormat="1" ht="22.5" customHeight="1">
      <c r="B29" s="138" t="s">
        <v>128</v>
      </c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40"/>
    </row>
    <row r="30" spans="2:18" s="61" customFormat="1" ht="22.5" customHeight="1">
      <c r="B30" s="138" t="s">
        <v>133</v>
      </c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40"/>
    </row>
    <row r="31" spans="2:18" s="61" customFormat="1" ht="22.5" customHeight="1">
      <c r="B31" s="138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40"/>
    </row>
    <row r="32" spans="2:18" s="61" customFormat="1" ht="22.5" customHeight="1">
      <c r="B32" s="138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40"/>
    </row>
    <row r="33" spans="1:16" s="61" customFormat="1" ht="22.5" customHeight="1">
      <c r="B33" s="141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3"/>
    </row>
    <row r="34" spans="1:16" s="61" customFormat="1" ht="20.100000000000001" customHeight="1"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</row>
    <row r="35" spans="1:16" ht="16.5" thickBo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</row>
    <row r="36" spans="1:16" ht="47.25" customHeight="1">
      <c r="A36" s="147" t="s">
        <v>118</v>
      </c>
      <c r="B36" s="147"/>
      <c r="C36" s="147"/>
      <c r="D36" s="63" t="s">
        <v>119</v>
      </c>
      <c r="E36" s="63" t="s">
        <v>119</v>
      </c>
      <c r="F36" s="63" t="s">
        <v>119</v>
      </c>
      <c r="G36" s="63"/>
    </row>
    <row r="37" spans="1:16"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</row>
    <row r="38" spans="1:16" ht="26.25" customHeight="1">
      <c r="A38" s="159" t="s">
        <v>120</v>
      </c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</row>
    <row r="39" spans="1:16" ht="26.25" customHeight="1">
      <c r="A39" s="159" t="s">
        <v>121</v>
      </c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</row>
    <row r="40" spans="1:16" ht="26.25"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</row>
    <row r="41" spans="1:16" ht="38.25" customHeight="1">
      <c r="A41" s="158" t="s">
        <v>122</v>
      </c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62"/>
    </row>
    <row r="42" spans="1:16" ht="39.75" customHeight="1">
      <c r="A42" s="158" t="s">
        <v>123</v>
      </c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59"/>
      <c r="P42" s="59"/>
    </row>
    <row r="43" spans="1:16" ht="60.75" customHeight="1">
      <c r="A43" s="158" t="s">
        <v>124</v>
      </c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59"/>
      <c r="P43" s="59"/>
    </row>
    <row r="44" spans="1:16">
      <c r="A44" s="157"/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59"/>
      <c r="P44" s="59"/>
    </row>
    <row r="45" spans="1:16">
      <c r="A45" s="157"/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59"/>
      <c r="P45" s="59"/>
    </row>
    <row r="46" spans="1:16">
      <c r="A46" s="157"/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59"/>
      <c r="P46" s="59"/>
    </row>
    <row r="47" spans="1:16">
      <c r="A47" s="157"/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59"/>
      <c r="P47" s="59"/>
    </row>
    <row r="48" spans="1:16">
      <c r="A48" s="157"/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59"/>
      <c r="P48" s="59"/>
    </row>
    <row r="49" spans="1:16">
      <c r="A49" s="157"/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59"/>
      <c r="P49" s="59"/>
    </row>
    <row r="50" spans="1:16">
      <c r="A50" s="157"/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59"/>
      <c r="P50" s="59"/>
    </row>
    <row r="51" spans="1:16">
      <c r="A51" s="157"/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59"/>
      <c r="P51" s="59"/>
    </row>
    <row r="52" spans="1:16">
      <c r="A52" s="157"/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59"/>
      <c r="P52" s="59"/>
    </row>
    <row r="53" spans="1:16">
      <c r="A53" s="157"/>
      <c r="B53" s="157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59"/>
      <c r="P53" s="59"/>
    </row>
    <row r="54" spans="1:16">
      <c r="A54" s="157"/>
      <c r="B54" s="157"/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59"/>
      <c r="P54" s="59"/>
    </row>
    <row r="55" spans="1:16">
      <c r="A55" s="157"/>
      <c r="B55" s="157"/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59"/>
      <c r="P55" s="59"/>
    </row>
    <row r="56" spans="1:16">
      <c r="A56" s="157"/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59"/>
      <c r="P56" s="59"/>
    </row>
    <row r="57" spans="1:16">
      <c r="A57" s="157"/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59"/>
      <c r="P57" s="59"/>
    </row>
    <row r="58" spans="1:16">
      <c r="A58" s="157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59"/>
      <c r="P58" s="59"/>
    </row>
    <row r="59" spans="1:16">
      <c r="A59" s="157"/>
      <c r="B59" s="157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59"/>
      <c r="P59" s="59"/>
    </row>
    <row r="60" spans="1:16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</row>
  </sheetData>
  <mergeCells count="43">
    <mergeCell ref="B37:N37"/>
    <mergeCell ref="A43:N43"/>
    <mergeCell ref="A44:N44"/>
    <mergeCell ref="A45:N45"/>
    <mergeCell ref="A50:N50"/>
    <mergeCell ref="A38:N38"/>
    <mergeCell ref="A39:N39"/>
    <mergeCell ref="A46:N46"/>
    <mergeCell ref="A47:N47"/>
    <mergeCell ref="A48:N48"/>
    <mergeCell ref="A49:N49"/>
    <mergeCell ref="A42:N42"/>
    <mergeCell ref="A56:N56"/>
    <mergeCell ref="A57:N57"/>
    <mergeCell ref="A58:N58"/>
    <mergeCell ref="A59:N59"/>
    <mergeCell ref="A41:M41"/>
    <mergeCell ref="A51:N51"/>
    <mergeCell ref="A52:N52"/>
    <mergeCell ref="A53:N53"/>
    <mergeCell ref="A54:N54"/>
    <mergeCell ref="A55:N55"/>
    <mergeCell ref="A36:C36"/>
    <mergeCell ref="O1:O3"/>
    <mergeCell ref="I1:I3"/>
    <mergeCell ref="J1:J3"/>
    <mergeCell ref="B1:B4"/>
    <mergeCell ref="L1:L3"/>
    <mergeCell ref="M1:M3"/>
    <mergeCell ref="N1:N3"/>
    <mergeCell ref="K1:K3"/>
    <mergeCell ref="C1:C4"/>
    <mergeCell ref="D1:E3"/>
    <mergeCell ref="F1:G3"/>
    <mergeCell ref="H1:H3"/>
    <mergeCell ref="Q1:Q3"/>
    <mergeCell ref="B30:O30"/>
    <mergeCell ref="B31:O31"/>
    <mergeCell ref="B32:O32"/>
    <mergeCell ref="B33:O33"/>
    <mergeCell ref="B28:O28"/>
    <mergeCell ref="P1:P3"/>
    <mergeCell ref="B29:O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EFEF-EC0B-4984-B180-595A6EF1BBAD}">
  <dimension ref="B2:K43"/>
  <sheetViews>
    <sheetView showGridLines="0" tabSelected="1" topLeftCell="A16" zoomScaleNormal="100" workbookViewId="0">
      <selection activeCell="K29" sqref="K29:K43"/>
    </sheetView>
  </sheetViews>
  <sheetFormatPr defaultColWidth="20.7109375" defaultRowHeight="20.100000000000001" customHeight="1"/>
  <cols>
    <col min="1" max="1" width="20.7109375" style="51"/>
    <col min="2" max="4" width="20.7109375" style="51" customWidth="1"/>
    <col min="5" max="16384" width="20.7109375" style="51"/>
  </cols>
  <sheetData>
    <row r="2" spans="2:11" ht="20.100000000000001" customHeight="1">
      <c r="B2" s="164" t="s">
        <v>134</v>
      </c>
      <c r="C2" s="165"/>
      <c r="D2" s="165"/>
      <c r="E2" s="165"/>
      <c r="F2" s="165"/>
      <c r="G2" s="165"/>
      <c r="H2" s="165"/>
      <c r="I2" s="165"/>
      <c r="J2" s="165"/>
      <c r="K2" s="77"/>
    </row>
    <row r="3" spans="2:11" ht="20.100000000000001" customHeight="1">
      <c r="B3" s="168" t="s">
        <v>135</v>
      </c>
      <c r="C3" s="166"/>
      <c r="D3" s="166"/>
      <c r="E3" s="166"/>
      <c r="F3" s="166"/>
      <c r="G3" s="166"/>
      <c r="H3" s="166"/>
      <c r="I3" s="166"/>
      <c r="J3" s="166"/>
      <c r="K3" s="79"/>
    </row>
    <row r="4" spans="2:11" ht="20.100000000000001" customHeight="1">
      <c r="B4" s="168" t="s">
        <v>165</v>
      </c>
      <c r="C4" s="166"/>
      <c r="D4" s="166"/>
      <c r="E4" s="166"/>
      <c r="F4" s="166"/>
      <c r="G4" s="166"/>
      <c r="H4" s="166"/>
      <c r="I4" s="166"/>
      <c r="J4" s="166"/>
      <c r="K4" s="79"/>
    </row>
    <row r="5" spans="2:11" ht="20.100000000000001" customHeight="1">
      <c r="B5" s="78"/>
      <c r="C5" s="72"/>
      <c r="D5" s="72"/>
      <c r="E5" s="72"/>
      <c r="F5" s="72"/>
      <c r="G5" s="72"/>
      <c r="H5" s="72"/>
      <c r="I5" s="75"/>
      <c r="J5" s="75"/>
      <c r="K5" s="79"/>
    </row>
    <row r="6" spans="2:11" ht="20.100000000000001" customHeight="1">
      <c r="B6" s="80" t="s">
        <v>136</v>
      </c>
      <c r="C6" s="74"/>
      <c r="D6" s="163" t="s">
        <v>146</v>
      </c>
      <c r="E6" s="163"/>
      <c r="F6" s="163"/>
      <c r="G6" s="163" t="s">
        <v>155</v>
      </c>
      <c r="H6" s="163"/>
      <c r="I6" s="75"/>
      <c r="J6" s="75"/>
      <c r="K6" s="79"/>
    </row>
    <row r="7" spans="2:11" ht="20.100000000000001" customHeight="1">
      <c r="B7" s="81" t="s">
        <v>137</v>
      </c>
      <c r="C7" s="73"/>
      <c r="D7" s="169" t="s">
        <v>147</v>
      </c>
      <c r="E7" s="169"/>
      <c r="F7" s="169"/>
      <c r="G7" s="166" t="s">
        <v>156</v>
      </c>
      <c r="H7" s="166"/>
      <c r="I7" s="166"/>
      <c r="J7" s="166"/>
      <c r="K7" s="79"/>
    </row>
    <row r="8" spans="2:11" ht="20.100000000000001" customHeight="1">
      <c r="B8" s="81" t="s">
        <v>138</v>
      </c>
      <c r="C8" s="73"/>
      <c r="D8" s="169" t="s">
        <v>148</v>
      </c>
      <c r="E8" s="169"/>
      <c r="F8" s="169"/>
      <c r="G8" s="166"/>
      <c r="H8" s="166"/>
      <c r="I8" s="166"/>
      <c r="J8" s="166"/>
      <c r="K8" s="79"/>
    </row>
    <row r="9" spans="2:11" ht="20.100000000000001" customHeight="1">
      <c r="B9" s="82"/>
      <c r="C9" s="83"/>
      <c r="D9" s="170"/>
      <c r="E9" s="170"/>
      <c r="F9" s="170"/>
      <c r="G9" s="167"/>
      <c r="H9" s="167"/>
      <c r="I9" s="167"/>
      <c r="J9" s="167"/>
      <c r="K9" s="84"/>
    </row>
    <row r="10" spans="2:11" ht="20.100000000000001" customHeight="1">
      <c r="B10" s="171"/>
      <c r="C10" s="171"/>
      <c r="D10" s="171"/>
      <c r="E10" s="171"/>
      <c r="F10" s="171"/>
      <c r="G10" s="171"/>
      <c r="H10" s="171"/>
    </row>
    <row r="11" spans="2:11" ht="20.100000000000001" customHeight="1">
      <c r="B11" s="162" t="s">
        <v>173</v>
      </c>
      <c r="C11" s="162"/>
      <c r="D11" s="162"/>
      <c r="E11" s="162"/>
      <c r="F11" s="162"/>
      <c r="G11" s="162"/>
      <c r="H11" s="162"/>
      <c r="I11" s="162"/>
      <c r="J11" s="162"/>
      <c r="K11" s="162"/>
    </row>
    <row r="12" spans="2:11" ht="20.100000000000001" customHeight="1">
      <c r="B12" s="160" t="s">
        <v>139</v>
      </c>
      <c r="C12" s="160" t="s">
        <v>140</v>
      </c>
      <c r="D12" s="160" t="s">
        <v>166</v>
      </c>
      <c r="E12" s="160" t="s">
        <v>141</v>
      </c>
      <c r="F12" s="160" t="s">
        <v>142</v>
      </c>
      <c r="G12" s="160" t="s">
        <v>143</v>
      </c>
      <c r="H12" s="160" t="s">
        <v>164</v>
      </c>
      <c r="I12" s="160" t="s">
        <v>144</v>
      </c>
      <c r="J12" s="160" t="s">
        <v>145</v>
      </c>
      <c r="K12" s="160" t="s">
        <v>161</v>
      </c>
    </row>
    <row r="13" spans="2:11" ht="20.100000000000001" customHeight="1">
      <c r="B13" s="161"/>
      <c r="C13" s="161"/>
      <c r="D13" s="161"/>
      <c r="E13" s="161"/>
      <c r="F13" s="161"/>
      <c r="G13" s="161"/>
      <c r="H13" s="161"/>
      <c r="I13" s="161"/>
      <c r="J13" s="161"/>
      <c r="K13" s="161"/>
    </row>
    <row r="14" spans="2:11" ht="20.100000000000001" customHeight="1">
      <c r="B14" s="175" t="s">
        <v>163</v>
      </c>
      <c r="C14" s="54">
        <v>400</v>
      </c>
      <c r="D14" s="85">
        <v>127</v>
      </c>
      <c r="E14" s="76">
        <f>C14/D14</f>
        <v>3.1496062992125986</v>
      </c>
      <c r="F14" s="76">
        <v>14.629899999999999</v>
      </c>
      <c r="G14" s="76">
        <f>F14/1000</f>
        <v>1.46299E-2</v>
      </c>
      <c r="H14" s="54">
        <v>14.3</v>
      </c>
      <c r="I14" s="76">
        <f>H14*E14*G14*100/D14</f>
        <v>0.51883581127162259</v>
      </c>
      <c r="J14" s="76">
        <f>I14</f>
        <v>0.51883581127162259</v>
      </c>
      <c r="K14" s="172">
        <v>2.5</v>
      </c>
    </row>
    <row r="15" spans="2:11" ht="20.100000000000001" customHeight="1">
      <c r="B15" s="54" t="s">
        <v>159</v>
      </c>
      <c r="C15" s="54">
        <v>300</v>
      </c>
      <c r="D15" s="85">
        <v>127</v>
      </c>
      <c r="E15" s="76">
        <f t="shared" ref="E15:E17" si="0">C15/D15</f>
        <v>2.3622047244094486</v>
      </c>
      <c r="F15" s="76">
        <v>4.0477999999999996</v>
      </c>
      <c r="G15" s="76">
        <f t="shared" ref="G15:G23" si="1">F15/1000</f>
        <v>4.0477999999999998E-3</v>
      </c>
      <c r="H15" s="54">
        <v>14.3</v>
      </c>
      <c r="I15" s="76">
        <f t="shared" ref="I15:I23" si="2">H15*E15*G15*100/D15</f>
        <v>0.10766359972719945</v>
      </c>
      <c r="J15" s="76">
        <f>SUM(I14:I15)</f>
        <v>0.626499410998822</v>
      </c>
      <c r="K15" s="173"/>
    </row>
    <row r="16" spans="2:11" ht="20.100000000000001" customHeight="1">
      <c r="B16" s="54" t="s">
        <v>160</v>
      </c>
      <c r="C16" s="54">
        <v>200</v>
      </c>
      <c r="D16" s="85">
        <v>127</v>
      </c>
      <c r="E16" s="76">
        <f t="shared" si="0"/>
        <v>1.5748031496062993</v>
      </c>
      <c r="F16" s="76">
        <v>4.4528999999999996</v>
      </c>
      <c r="G16" s="76">
        <f t="shared" si="1"/>
        <v>4.4528999999999992E-3</v>
      </c>
      <c r="H16" s="54">
        <v>14.3</v>
      </c>
      <c r="I16" s="76">
        <f t="shared" si="2"/>
        <v>7.8958980717961438E-2</v>
      </c>
      <c r="J16" s="76">
        <f>SUM(I14:I16)</f>
        <v>0.70545839171678348</v>
      </c>
      <c r="K16" s="173"/>
    </row>
    <row r="17" spans="2:11" ht="20.100000000000001" customHeight="1">
      <c r="B17" s="54" t="s">
        <v>162</v>
      </c>
      <c r="C17" s="54">
        <v>100</v>
      </c>
      <c r="D17" s="85">
        <v>127</v>
      </c>
      <c r="E17" s="76">
        <f t="shared" si="0"/>
        <v>0.78740157480314965</v>
      </c>
      <c r="F17" s="76">
        <v>4.1230000000000002</v>
      </c>
      <c r="G17" s="76">
        <f t="shared" si="1"/>
        <v>4.1229999999999999E-3</v>
      </c>
      <c r="H17" s="54">
        <v>14.3</v>
      </c>
      <c r="I17" s="76">
        <f t="shared" si="2"/>
        <v>3.6554591109182216E-2</v>
      </c>
      <c r="J17" s="76">
        <f>SUM(I14:I17)</f>
        <v>0.74201298282596573</v>
      </c>
      <c r="K17" s="173"/>
    </row>
    <row r="18" spans="2:11" ht="20.100000000000001" customHeight="1">
      <c r="B18" s="175" t="s">
        <v>168</v>
      </c>
      <c r="C18" s="54">
        <v>200</v>
      </c>
      <c r="D18" s="85">
        <v>127</v>
      </c>
      <c r="E18" s="76">
        <f>C18/D18</f>
        <v>1.5748031496062993</v>
      </c>
      <c r="F18" s="76">
        <v>9.98</v>
      </c>
      <c r="G18" s="76">
        <f t="shared" si="1"/>
        <v>9.980000000000001E-3</v>
      </c>
      <c r="H18" s="54">
        <v>14.3</v>
      </c>
      <c r="I18" s="76">
        <f t="shared" si="2"/>
        <v>0.1769657139314279</v>
      </c>
      <c r="J18" s="76">
        <f>SUM(I14:I18)</f>
        <v>0.91897869675739363</v>
      </c>
      <c r="K18" s="173"/>
    </row>
    <row r="19" spans="2:11" ht="20.100000000000001" customHeight="1">
      <c r="B19" s="54" t="s">
        <v>167</v>
      </c>
      <c r="C19" s="54">
        <v>100</v>
      </c>
      <c r="D19" s="85">
        <v>127</v>
      </c>
      <c r="E19" s="76">
        <f>C19/D19</f>
        <v>0.78740157480314965</v>
      </c>
      <c r="F19" s="76">
        <v>3.3422999999999998</v>
      </c>
      <c r="G19" s="76">
        <f t="shared" si="1"/>
        <v>3.3422999999999999E-3</v>
      </c>
      <c r="H19" s="54">
        <v>14.3</v>
      </c>
      <c r="I19" s="76">
        <f t="shared" si="2"/>
        <v>2.9632891065782135E-2</v>
      </c>
      <c r="J19" s="76">
        <f>SUM(I14:I19)</f>
        <v>0.94861158782317578</v>
      </c>
      <c r="K19" s="173"/>
    </row>
    <row r="20" spans="2:11" ht="20.100000000000001" customHeight="1">
      <c r="B20" s="175" t="s">
        <v>169</v>
      </c>
      <c r="C20" s="54">
        <v>600</v>
      </c>
      <c r="D20" s="85">
        <v>127</v>
      </c>
      <c r="E20" s="76">
        <f t="shared" ref="E20:E23" si="3">C20/D20</f>
        <v>4.7244094488188972</v>
      </c>
      <c r="F20" s="76">
        <v>8.1341999999999999</v>
      </c>
      <c r="G20" s="76">
        <f t="shared" si="1"/>
        <v>8.1341999999999994E-3</v>
      </c>
      <c r="H20" s="54">
        <v>14.3</v>
      </c>
      <c r="I20" s="76">
        <f t="shared" si="2"/>
        <v>0.43270776861553717</v>
      </c>
      <c r="J20" s="76">
        <f>SUM(I14:I20)</f>
        <v>1.381319356438713</v>
      </c>
      <c r="K20" s="173"/>
    </row>
    <row r="21" spans="2:11" ht="20.100000000000001" customHeight="1">
      <c r="B21" s="54" t="s">
        <v>170</v>
      </c>
      <c r="C21" s="54">
        <v>100</v>
      </c>
      <c r="D21" s="85">
        <v>127</v>
      </c>
      <c r="E21" s="76">
        <f t="shared" si="3"/>
        <v>0.78740157480314965</v>
      </c>
      <c r="F21" s="76">
        <v>4.5681000000000003</v>
      </c>
      <c r="G21" s="76">
        <f t="shared" si="1"/>
        <v>4.5681000000000003E-3</v>
      </c>
      <c r="H21" s="54">
        <v>14.3</v>
      </c>
      <c r="I21" s="76">
        <f t="shared" si="2"/>
        <v>4.0500855601711211E-2</v>
      </c>
      <c r="J21" s="76">
        <f>SUM(I14:I21)</f>
        <v>1.4218202120404242</v>
      </c>
      <c r="K21" s="173"/>
    </row>
    <row r="22" spans="2:11" ht="20.100000000000001" customHeight="1">
      <c r="B22" s="54" t="s">
        <v>171</v>
      </c>
      <c r="C22" s="54">
        <v>400</v>
      </c>
      <c r="D22" s="85">
        <v>127</v>
      </c>
      <c r="E22" s="76">
        <f t="shared" si="3"/>
        <v>3.1496062992125986</v>
      </c>
      <c r="F22" s="76">
        <v>4.7576999999999998</v>
      </c>
      <c r="G22" s="76">
        <f t="shared" si="1"/>
        <v>4.7577000000000001E-3</v>
      </c>
      <c r="H22" s="54">
        <v>14.3</v>
      </c>
      <c r="I22" s="76">
        <f t="shared" si="2"/>
        <v>0.16872741025482052</v>
      </c>
      <c r="J22" s="76">
        <f>SUM(I14:I22)</f>
        <v>1.5905476222952446</v>
      </c>
      <c r="K22" s="173"/>
    </row>
    <row r="23" spans="2:11" ht="20.100000000000001" customHeight="1">
      <c r="B23" s="54" t="s">
        <v>172</v>
      </c>
      <c r="C23" s="54">
        <v>200</v>
      </c>
      <c r="D23" s="85">
        <v>127</v>
      </c>
      <c r="E23" s="76">
        <f t="shared" si="3"/>
        <v>1.5748031496062993</v>
      </c>
      <c r="F23" s="76">
        <v>11.351800000000001</v>
      </c>
      <c r="G23" s="76">
        <f t="shared" si="1"/>
        <v>1.13518E-2</v>
      </c>
      <c r="H23" s="54">
        <v>14.3</v>
      </c>
      <c r="I23" s="76">
        <f t="shared" si="2"/>
        <v>0.20129052018104041</v>
      </c>
      <c r="J23" s="76">
        <f>SUM(I14:I23)</f>
        <v>1.791838142476285</v>
      </c>
      <c r="K23" s="174"/>
    </row>
    <row r="26" spans="2:11" ht="20.100000000000001" customHeight="1">
      <c r="B26" s="162" t="s">
        <v>174</v>
      </c>
      <c r="C26" s="162"/>
      <c r="D26" s="162"/>
      <c r="E26" s="162"/>
      <c r="F26" s="162"/>
      <c r="G26" s="162"/>
      <c r="H26" s="162"/>
      <c r="I26" s="162"/>
      <c r="J26" s="162"/>
      <c r="K26" s="162"/>
    </row>
    <row r="27" spans="2:11" ht="20.100000000000001" customHeight="1">
      <c r="B27" s="160" t="s">
        <v>139</v>
      </c>
      <c r="C27" s="160" t="s">
        <v>140</v>
      </c>
      <c r="D27" s="160" t="s">
        <v>166</v>
      </c>
      <c r="E27" s="160" t="s">
        <v>141</v>
      </c>
      <c r="F27" s="160" t="s">
        <v>142</v>
      </c>
      <c r="G27" s="160" t="s">
        <v>143</v>
      </c>
      <c r="H27" s="160" t="s">
        <v>164</v>
      </c>
      <c r="I27" s="160" t="s">
        <v>144</v>
      </c>
      <c r="J27" s="160" t="s">
        <v>145</v>
      </c>
      <c r="K27" s="160" t="s">
        <v>161</v>
      </c>
    </row>
    <row r="28" spans="2:11" ht="20.100000000000001" customHeight="1">
      <c r="B28" s="161"/>
      <c r="C28" s="161"/>
      <c r="D28" s="161"/>
      <c r="E28" s="161"/>
      <c r="F28" s="161"/>
      <c r="G28" s="161"/>
      <c r="H28" s="161"/>
      <c r="I28" s="161"/>
      <c r="J28" s="161"/>
      <c r="K28" s="161"/>
    </row>
    <row r="29" spans="2:11" ht="20.100000000000001" customHeight="1">
      <c r="B29" s="175" t="s">
        <v>153</v>
      </c>
      <c r="C29" s="54">
        <v>600</v>
      </c>
      <c r="D29" s="85">
        <v>127</v>
      </c>
      <c r="E29" s="76">
        <f>C29/D29</f>
        <v>4.7244094488188972</v>
      </c>
      <c r="F29" s="76">
        <v>1.7907</v>
      </c>
      <c r="G29" s="76">
        <f>F29/1000</f>
        <v>1.7906999999999999E-3</v>
      </c>
      <c r="H29" s="54">
        <v>14.3</v>
      </c>
      <c r="I29" s="76">
        <f>H29*E29*G29*100/D29</f>
        <v>9.5258267716535422E-2</v>
      </c>
      <c r="J29" s="76">
        <f>I29</f>
        <v>9.5258267716535422E-2</v>
      </c>
      <c r="K29" s="176">
        <v>2.5</v>
      </c>
    </row>
    <row r="30" spans="2:11" ht="20.100000000000001" customHeight="1">
      <c r="B30" s="54" t="s">
        <v>157</v>
      </c>
      <c r="C30" s="54">
        <v>400</v>
      </c>
      <c r="D30" s="85">
        <v>127</v>
      </c>
      <c r="E30" s="76">
        <f t="shared" ref="E30:E32" si="4">C30/D30</f>
        <v>3.1496062992125986</v>
      </c>
      <c r="F30" s="76">
        <v>3.5156999999999998</v>
      </c>
      <c r="G30" s="76">
        <f t="shared" ref="G30:G43" si="5">F30/1000</f>
        <v>3.5156999999999996E-3</v>
      </c>
      <c r="H30" s="54">
        <v>14.3</v>
      </c>
      <c r="I30" s="76">
        <f t="shared" ref="I30:I32" si="6">H30*E30*G30*100/D30</f>
        <v>0.12468103416206831</v>
      </c>
      <c r="J30" s="76">
        <f>SUM(I29:I30)</f>
        <v>0.21993930187860372</v>
      </c>
      <c r="K30" s="177"/>
    </row>
    <row r="31" spans="2:11" ht="20.100000000000001" customHeight="1">
      <c r="B31" s="54" t="s">
        <v>158</v>
      </c>
      <c r="C31" s="54">
        <v>200</v>
      </c>
      <c r="D31" s="85">
        <v>127</v>
      </c>
      <c r="E31" s="76">
        <f t="shared" si="4"/>
        <v>1.5748031496062993</v>
      </c>
      <c r="F31" s="76">
        <v>3.3047</v>
      </c>
      <c r="G31" s="76">
        <f t="shared" si="5"/>
        <v>3.3046999999999998E-3</v>
      </c>
      <c r="H31" s="54">
        <v>14.3</v>
      </c>
      <c r="I31" s="76">
        <f t="shared" si="6"/>
        <v>5.8599057598115199E-2</v>
      </c>
      <c r="J31" s="76">
        <f>SUM(I29:I31)</f>
        <v>0.2785383594767189</v>
      </c>
      <c r="K31" s="177"/>
    </row>
    <row r="32" spans="2:11" ht="20.100000000000001" customHeight="1">
      <c r="B32" s="54" t="s">
        <v>154</v>
      </c>
      <c r="C32" s="54">
        <v>100</v>
      </c>
      <c r="D32" s="85">
        <v>127</v>
      </c>
      <c r="E32" s="76">
        <f t="shared" si="4"/>
        <v>0.78740157480314965</v>
      </c>
      <c r="F32" s="76">
        <v>2.2797000000000001</v>
      </c>
      <c r="G32" s="76">
        <f t="shared" si="5"/>
        <v>2.2797E-3</v>
      </c>
      <c r="H32" s="54">
        <v>14.3</v>
      </c>
      <c r="I32" s="76">
        <f t="shared" si="6"/>
        <v>2.0211860623721253E-2</v>
      </c>
      <c r="J32" s="76">
        <f>SUM(I29:I32)</f>
        <v>0.29875022010044017</v>
      </c>
      <c r="K32" s="177"/>
    </row>
    <row r="33" spans="2:11" ht="20.100000000000001" customHeight="1">
      <c r="B33" s="175" t="s">
        <v>175</v>
      </c>
      <c r="C33" s="54">
        <v>600</v>
      </c>
      <c r="D33" s="85">
        <v>127</v>
      </c>
      <c r="E33" s="76">
        <f>C33/D33</f>
        <v>4.7244094488188972</v>
      </c>
      <c r="F33" s="76">
        <v>2.3816999999999999</v>
      </c>
      <c r="G33" s="76">
        <f t="shared" si="5"/>
        <v>2.3817E-3</v>
      </c>
      <c r="H33" s="54">
        <v>14.3</v>
      </c>
      <c r="I33" s="76">
        <f t="shared" ref="I33:I34" si="7">H33*E33*G33*100/D33</f>
        <v>0.12669716659433319</v>
      </c>
      <c r="J33" s="76">
        <f>SUM(I29:I33)</f>
        <v>0.42544738669477333</v>
      </c>
      <c r="K33" s="177"/>
    </row>
    <row r="34" spans="2:11" ht="20.100000000000001" customHeight="1">
      <c r="B34" s="54" t="s">
        <v>176</v>
      </c>
      <c r="C34" s="54">
        <v>500</v>
      </c>
      <c r="D34" s="85">
        <v>127</v>
      </c>
      <c r="E34" s="76">
        <f>C34/D34</f>
        <v>3.9370078740157481</v>
      </c>
      <c r="F34" s="76">
        <v>2.3018999999999998</v>
      </c>
      <c r="G34" s="76">
        <f t="shared" si="5"/>
        <v>2.3019E-3</v>
      </c>
      <c r="H34" s="54">
        <v>14.3</v>
      </c>
      <c r="I34" s="76">
        <f t="shared" si="7"/>
        <v>0.10204343108686219</v>
      </c>
      <c r="J34" s="76">
        <f>SUM(I29:I34)</f>
        <v>0.52749081778163553</v>
      </c>
      <c r="K34" s="177"/>
    </row>
    <row r="35" spans="2:11" ht="20.100000000000001" customHeight="1">
      <c r="B35" s="54" t="s">
        <v>177</v>
      </c>
      <c r="C35" s="54">
        <v>400</v>
      </c>
      <c r="D35" s="85">
        <v>127</v>
      </c>
      <c r="E35" s="76">
        <f t="shared" ref="E35:E38" si="8">C35/D35</f>
        <v>3.1496062992125986</v>
      </c>
      <c r="F35" s="76">
        <v>2.0811999999999999</v>
      </c>
      <c r="G35" s="76">
        <f t="shared" si="5"/>
        <v>2.0812000000000001E-3</v>
      </c>
      <c r="H35" s="54">
        <v>14.3</v>
      </c>
      <c r="I35" s="76">
        <f t="shared" ref="I35:I42" si="9">H35*E35*G35*100/D35</f>
        <v>7.3807824415648843E-2</v>
      </c>
      <c r="J35" s="76">
        <f>SUM(I29:I35)</f>
        <v>0.60129864219728435</v>
      </c>
      <c r="K35" s="177"/>
    </row>
    <row r="36" spans="2:11" ht="20.100000000000001" customHeight="1">
      <c r="B36" s="54" t="s">
        <v>179</v>
      </c>
      <c r="C36" s="54">
        <v>300</v>
      </c>
      <c r="D36" s="85">
        <v>127</v>
      </c>
      <c r="E36" s="76">
        <f t="shared" si="8"/>
        <v>2.3622047244094486</v>
      </c>
      <c r="F36" s="76">
        <v>1.9261999999999999</v>
      </c>
      <c r="G36" s="76">
        <f t="shared" si="5"/>
        <v>1.9261999999999999E-3</v>
      </c>
      <c r="H36" s="54">
        <v>14.3</v>
      </c>
      <c r="I36" s="76">
        <f t="shared" si="9"/>
        <v>5.1233170066340129E-2</v>
      </c>
      <c r="J36" s="76">
        <f>SUM(I29:I36)</f>
        <v>0.65253181226362444</v>
      </c>
      <c r="K36" s="177"/>
    </row>
    <row r="37" spans="2:11" ht="20.100000000000001" customHeight="1">
      <c r="B37" s="54" t="s">
        <v>178</v>
      </c>
      <c r="C37" s="54">
        <v>100</v>
      </c>
      <c r="D37" s="85">
        <v>127</v>
      </c>
      <c r="E37" s="76">
        <f t="shared" si="8"/>
        <v>0.78740157480314965</v>
      </c>
      <c r="F37" s="76">
        <v>2.5341</v>
      </c>
      <c r="G37" s="76">
        <f t="shared" si="5"/>
        <v>2.5341000000000001E-3</v>
      </c>
      <c r="H37" s="54">
        <v>14.3</v>
      </c>
      <c r="I37" s="76">
        <f t="shared" si="9"/>
        <v>2.2467375534751075E-2</v>
      </c>
      <c r="J37" s="76">
        <f>SUM(I29:I37)</f>
        <v>0.67499918779837553</v>
      </c>
      <c r="K37" s="177"/>
    </row>
    <row r="38" spans="2:11" ht="20.100000000000001" customHeight="1">
      <c r="B38" s="54" t="s">
        <v>180</v>
      </c>
      <c r="C38" s="54">
        <v>100</v>
      </c>
      <c r="D38" s="85">
        <v>127</v>
      </c>
      <c r="E38" s="76">
        <f t="shared" si="8"/>
        <v>0.78740157480314965</v>
      </c>
      <c r="F38" s="76">
        <v>3.4512999999999998</v>
      </c>
      <c r="G38" s="76">
        <f t="shared" si="5"/>
        <v>3.4513E-3</v>
      </c>
      <c r="H38" s="54">
        <v>14.3</v>
      </c>
      <c r="I38" s="76">
        <f t="shared" si="9"/>
        <v>3.0599286998574001E-2</v>
      </c>
      <c r="J38" s="76">
        <f>SUM(I29:I38)</f>
        <v>0.70559847479694948</v>
      </c>
      <c r="K38" s="177"/>
    </row>
    <row r="39" spans="2:11" ht="20.100000000000001" customHeight="1">
      <c r="B39" s="175" t="s">
        <v>149</v>
      </c>
      <c r="C39" s="54">
        <v>500</v>
      </c>
      <c r="D39" s="85">
        <v>127</v>
      </c>
      <c r="E39" s="76">
        <f>C39/D39</f>
        <v>3.9370078740157481</v>
      </c>
      <c r="F39" s="76">
        <v>1.8081</v>
      </c>
      <c r="G39" s="76">
        <f t="shared" si="5"/>
        <v>1.8081E-3</v>
      </c>
      <c r="H39" s="54">
        <v>14.3</v>
      </c>
      <c r="I39" s="76">
        <f t="shared" si="9"/>
        <v>8.015323330646662E-2</v>
      </c>
      <c r="J39" s="76">
        <f>SUM(I29:I39)</f>
        <v>0.7857517081034161</v>
      </c>
      <c r="K39" s="177"/>
    </row>
    <row r="40" spans="2:11" ht="20.100000000000001" customHeight="1">
      <c r="B40" s="54" t="s">
        <v>181</v>
      </c>
      <c r="C40" s="54">
        <v>100</v>
      </c>
      <c r="D40" s="85">
        <v>127</v>
      </c>
      <c r="E40" s="76">
        <f>C40/D40</f>
        <v>0.78740157480314965</v>
      </c>
      <c r="F40" s="76">
        <v>1.9812000000000001</v>
      </c>
      <c r="G40" s="76">
        <f t="shared" si="5"/>
        <v>1.9812000000000002E-3</v>
      </c>
      <c r="H40" s="54">
        <v>14.3</v>
      </c>
      <c r="I40" s="76">
        <f t="shared" si="9"/>
        <v>1.7565354330708664E-2</v>
      </c>
      <c r="J40" s="76">
        <f>SUM(I29:I40)</f>
        <v>0.80331706243412482</v>
      </c>
      <c r="K40" s="177"/>
    </row>
    <row r="41" spans="2:11" ht="20.100000000000001" customHeight="1">
      <c r="B41" s="54" t="s">
        <v>150</v>
      </c>
      <c r="C41" s="54">
        <v>300</v>
      </c>
      <c r="D41" s="85">
        <v>127</v>
      </c>
      <c r="E41" s="76">
        <f t="shared" ref="E41:E43" si="10">C41/D41</f>
        <v>2.3622047244094486</v>
      </c>
      <c r="F41" s="76">
        <v>1.5363</v>
      </c>
      <c r="G41" s="76">
        <f t="shared" si="5"/>
        <v>1.5363E-3</v>
      </c>
      <c r="H41" s="54">
        <v>14.3</v>
      </c>
      <c r="I41" s="76">
        <f t="shared" ref="I41:I43" si="11">H41*E41*G41*100/D41</f>
        <v>4.0862589125178254E-2</v>
      </c>
      <c r="J41" s="76">
        <f>SUM(I29:I41)</f>
        <v>0.84417965155930308</v>
      </c>
      <c r="K41" s="177"/>
    </row>
    <row r="42" spans="2:11" ht="20.100000000000001" customHeight="1">
      <c r="B42" s="54" t="s">
        <v>151</v>
      </c>
      <c r="C42" s="54">
        <v>200</v>
      </c>
      <c r="D42" s="85">
        <v>127</v>
      </c>
      <c r="E42" s="76">
        <f t="shared" si="10"/>
        <v>1.5748031496062993</v>
      </c>
      <c r="F42" s="76">
        <v>1.2608999999999999</v>
      </c>
      <c r="G42" s="76">
        <f t="shared" si="5"/>
        <v>1.2608999999999999E-3</v>
      </c>
      <c r="H42" s="54">
        <v>14.3</v>
      </c>
      <c r="I42" s="76">
        <f t="shared" si="9"/>
        <v>2.2358323516647034E-2</v>
      </c>
      <c r="J42" s="76">
        <f>SUM(I29:I42)</f>
        <v>0.8665379750759501</v>
      </c>
      <c r="K42" s="177"/>
    </row>
    <row r="43" spans="2:11" ht="20.100000000000001" customHeight="1">
      <c r="B43" s="54" t="s">
        <v>152</v>
      </c>
      <c r="C43" s="54">
        <v>100</v>
      </c>
      <c r="D43" s="85">
        <v>127</v>
      </c>
      <c r="E43" s="76">
        <f t="shared" si="10"/>
        <v>0.78740157480314965</v>
      </c>
      <c r="F43" s="76">
        <v>1.5118</v>
      </c>
      <c r="G43" s="76">
        <f t="shared" si="5"/>
        <v>1.5118E-3</v>
      </c>
      <c r="H43" s="54">
        <v>14.3</v>
      </c>
      <c r="I43" s="76">
        <f t="shared" si="11"/>
        <v>1.3403645607291216E-2</v>
      </c>
      <c r="J43" s="76">
        <f>SUM(I29:I43)</f>
        <v>0.87994162068324133</v>
      </c>
      <c r="K43" s="178"/>
    </row>
  </sheetData>
  <mergeCells count="34">
    <mergeCell ref="B2:J2"/>
    <mergeCell ref="G7:J9"/>
    <mergeCell ref="B3:J3"/>
    <mergeCell ref="B4:J4"/>
    <mergeCell ref="D7:F7"/>
    <mergeCell ref="D8:F8"/>
    <mergeCell ref="D9:F9"/>
    <mergeCell ref="D6:F6"/>
    <mergeCell ref="B11:K11"/>
    <mergeCell ref="K12:K13"/>
    <mergeCell ref="E12:E13"/>
    <mergeCell ref="G6:H6"/>
    <mergeCell ref="I12:I13"/>
    <mergeCell ref="J12:J13"/>
    <mergeCell ref="C12:C13"/>
    <mergeCell ref="B12:B13"/>
    <mergeCell ref="D12:D13"/>
    <mergeCell ref="F12:F13"/>
    <mergeCell ref="G12:G13"/>
    <mergeCell ref="H12:H13"/>
    <mergeCell ref="B10:H10"/>
    <mergeCell ref="K14:K23"/>
    <mergeCell ref="B26:K26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K27:K28"/>
    <mergeCell ref="K29:K4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Identificação_Informações</vt:lpstr>
      <vt:lpstr>Previsão_de_cargas</vt:lpstr>
      <vt:lpstr>Quadro_de_cargas</vt:lpstr>
      <vt:lpstr>Secção Mínima</vt:lpstr>
      <vt:lpstr>Capacidade de Corrente</vt:lpstr>
      <vt:lpstr>Limite de Queda de Tensão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2023-06-27T20:48:25Z</dcterms:modified>
</cp:coreProperties>
</file>