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mon/OneDrive/ULBRA - AULAS/2016-2/ED1/"/>
    </mc:Choice>
  </mc:AlternateContent>
  <bookViews>
    <workbookView xWindow="800" yWindow="460" windowWidth="24880" windowHeight="15540"/>
  </bookViews>
  <sheets>
    <sheet name="Notas" sheetId="1" r:id="rId1"/>
    <sheet name="G1" sheetId="2" r:id="rId2"/>
    <sheet name="G2" sheetId="3" r:id="rId3"/>
    <sheet name="Aluno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  <c r="AW6" i="1"/>
  <c r="AW19" i="1"/>
  <c r="D19" i="1"/>
  <c r="D6" i="1"/>
  <c r="AW7" i="1"/>
  <c r="D7" i="1"/>
  <c r="AW8" i="1"/>
  <c r="D8" i="1"/>
  <c r="AW9" i="1"/>
  <c r="D9" i="1"/>
  <c r="AW10" i="1"/>
  <c r="D10" i="1"/>
  <c r="AW11" i="1"/>
  <c r="D11" i="1"/>
  <c r="AW12" i="1"/>
  <c r="D12" i="1"/>
  <c r="AW13" i="1"/>
  <c r="D13" i="1"/>
  <c r="AW14" i="1"/>
  <c r="D14" i="1"/>
  <c r="AW15" i="1"/>
  <c r="D15" i="1"/>
  <c r="AW16" i="1"/>
  <c r="D16" i="1"/>
  <c r="AW17" i="1"/>
  <c r="D17" i="1"/>
  <c r="AW18" i="1"/>
  <c r="D18" i="1"/>
  <c r="AW20" i="1"/>
  <c r="D20" i="1"/>
  <c r="AW21" i="1"/>
  <c r="D21" i="1"/>
  <c r="AW22" i="1"/>
  <c r="D22" i="1"/>
  <c r="D4" i="1"/>
  <c r="AQ10" i="1"/>
  <c r="C10" i="1"/>
  <c r="E10" i="1"/>
  <c r="AQ11" i="1"/>
  <c r="C11" i="1"/>
  <c r="E11" i="1"/>
  <c r="AQ12" i="1"/>
  <c r="C12" i="1"/>
  <c r="E12" i="1"/>
  <c r="AQ13" i="1"/>
  <c r="C13" i="1"/>
  <c r="E13" i="1"/>
  <c r="AQ14" i="1"/>
  <c r="C14" i="1"/>
  <c r="E14" i="1"/>
  <c r="AQ15" i="1"/>
  <c r="C15" i="1"/>
  <c r="E15" i="1"/>
  <c r="AQ16" i="1"/>
  <c r="C16" i="1"/>
  <c r="E16" i="1"/>
  <c r="AQ17" i="1"/>
  <c r="C17" i="1"/>
  <c r="E17" i="1"/>
  <c r="AQ18" i="1"/>
  <c r="C18" i="1"/>
  <c r="E18" i="1"/>
  <c r="AQ19" i="1"/>
  <c r="C19" i="1"/>
  <c r="E19" i="1"/>
  <c r="AQ20" i="1"/>
  <c r="C20" i="1"/>
  <c r="E20" i="1"/>
  <c r="AQ21" i="1"/>
  <c r="C21" i="1"/>
  <c r="E21" i="1"/>
  <c r="AQ22" i="1"/>
  <c r="C22" i="1"/>
  <c r="E22" i="1"/>
  <c r="AQ7" i="1"/>
  <c r="AQ8" i="1"/>
  <c r="AQ9" i="1"/>
  <c r="AE12" i="1"/>
  <c r="AD6" i="1"/>
  <c r="M34" i="3"/>
  <c r="M33" i="3"/>
  <c r="M32" i="3"/>
  <c r="M31" i="3"/>
  <c r="J31" i="3"/>
  <c r="K31" i="3"/>
  <c r="M30" i="3"/>
  <c r="E30" i="3"/>
  <c r="J30" i="3"/>
  <c r="K30" i="3"/>
  <c r="M29" i="3"/>
  <c r="E29" i="3"/>
  <c r="J29" i="3"/>
  <c r="K29" i="3"/>
  <c r="M28" i="3"/>
  <c r="E28" i="3"/>
  <c r="J28" i="3"/>
  <c r="K28" i="3"/>
  <c r="M27" i="3"/>
  <c r="J27" i="3"/>
  <c r="K27" i="3"/>
  <c r="M26" i="3"/>
  <c r="E26" i="3"/>
  <c r="J26" i="3"/>
  <c r="K26" i="3"/>
  <c r="M25" i="3"/>
  <c r="E25" i="3"/>
  <c r="J25" i="3"/>
  <c r="K25" i="3"/>
  <c r="M24" i="3"/>
  <c r="E24" i="3"/>
  <c r="J24" i="3"/>
  <c r="K24" i="3"/>
  <c r="M23" i="3"/>
  <c r="J23" i="3"/>
  <c r="K23" i="3"/>
  <c r="H22" i="1"/>
  <c r="M22" i="3"/>
  <c r="E22" i="3"/>
  <c r="J22" i="3"/>
  <c r="K22" i="3"/>
  <c r="H20" i="1"/>
  <c r="M20" i="3"/>
  <c r="E20" i="3"/>
  <c r="J20" i="3"/>
  <c r="K20" i="3"/>
  <c r="H19" i="1"/>
  <c r="M18" i="3"/>
  <c r="E18" i="3"/>
  <c r="J18" i="3"/>
  <c r="K18" i="3"/>
  <c r="H17" i="1"/>
  <c r="M16" i="3"/>
  <c r="E16" i="3"/>
  <c r="J16" i="3"/>
  <c r="K16" i="3"/>
  <c r="H16" i="1"/>
  <c r="H15" i="1"/>
  <c r="M14" i="3"/>
  <c r="J14" i="3"/>
  <c r="K14" i="3"/>
  <c r="H13" i="1"/>
  <c r="M12" i="3"/>
  <c r="J12" i="3"/>
  <c r="K12" i="3"/>
  <c r="H12" i="1"/>
  <c r="M11" i="3"/>
  <c r="E11" i="3"/>
  <c r="J11" i="3"/>
  <c r="K11" i="3"/>
  <c r="H11" i="1"/>
  <c r="M10" i="3"/>
  <c r="E10" i="3"/>
  <c r="J10" i="3"/>
  <c r="K10" i="3"/>
  <c r="H10" i="1"/>
  <c r="M9" i="3"/>
  <c r="E9" i="3"/>
  <c r="J9" i="3"/>
  <c r="K9" i="3"/>
  <c r="C9" i="1"/>
  <c r="H9" i="1"/>
  <c r="M8" i="3"/>
  <c r="E8" i="3"/>
  <c r="J8" i="3"/>
  <c r="K8" i="3"/>
  <c r="C8" i="1"/>
  <c r="H8" i="1"/>
  <c r="M7" i="3"/>
  <c r="E7" i="3"/>
  <c r="J7" i="3"/>
  <c r="K7" i="3"/>
  <c r="C7" i="1"/>
  <c r="AQ6" i="1"/>
  <c r="C6" i="1"/>
  <c r="H6" i="1"/>
  <c r="M5" i="3"/>
  <c r="J5" i="3"/>
  <c r="K5" i="3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E21" i="3"/>
  <c r="J21" i="3"/>
  <c r="E19" i="3"/>
  <c r="J19" i="3"/>
  <c r="E17" i="3"/>
  <c r="J17" i="3"/>
  <c r="E15" i="3"/>
  <c r="E13" i="3"/>
  <c r="E6" i="3"/>
  <c r="J6" i="3"/>
  <c r="J32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6" i="3"/>
  <c r="V15" i="3"/>
  <c r="J15" i="3"/>
  <c r="V14" i="3"/>
  <c r="V13" i="3"/>
  <c r="V12" i="3"/>
  <c r="V11" i="3"/>
  <c r="V10" i="3"/>
  <c r="V9" i="3"/>
  <c r="V8" i="3"/>
  <c r="V7" i="3"/>
  <c r="V6" i="3"/>
  <c r="V5" i="3"/>
  <c r="J13" i="3"/>
  <c r="C1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6" i="2"/>
  <c r="J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7" i="2"/>
  <c r="B6" i="2"/>
  <c r="B5" i="2"/>
  <c r="J34" i="3"/>
  <c r="B34" i="3"/>
  <c r="A34" i="3"/>
  <c r="J33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3" i="3"/>
  <c r="A3" i="3"/>
  <c r="J2" i="3"/>
  <c r="A19" i="2"/>
  <c r="A20" i="2"/>
  <c r="A21" i="2"/>
  <c r="A22" i="2"/>
  <c r="A23" i="2"/>
  <c r="A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J2" i="2"/>
  <c r="A3" i="2"/>
  <c r="B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F4" i="1"/>
  <c r="C4" i="1"/>
  <c r="E6" i="1"/>
  <c r="G6" i="1"/>
  <c r="E7" i="1"/>
  <c r="G7" i="1"/>
  <c r="E8" i="1"/>
  <c r="G8" i="1"/>
  <c r="E9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A24" i="1"/>
  <c r="A25" i="1"/>
  <c r="A26" i="1"/>
  <c r="V17" i="3"/>
  <c r="J1" i="2"/>
  <c r="H21" i="1"/>
  <c r="M21" i="3"/>
  <c r="K21" i="3"/>
  <c r="H18" i="1"/>
  <c r="M17" i="3"/>
  <c r="K17" i="3"/>
  <c r="H14" i="1"/>
  <c r="M13" i="3"/>
  <c r="K13" i="3"/>
  <c r="M15" i="3"/>
  <c r="K15" i="3"/>
  <c r="M19" i="3"/>
  <c r="K19" i="3"/>
  <c r="H7" i="1"/>
  <c r="M6" i="3"/>
  <c r="K6" i="3"/>
  <c r="R17" i="1"/>
  <c r="O17" i="1"/>
  <c r="N11" i="1"/>
  <c r="L19" i="1"/>
  <c r="M12" i="1"/>
  <c r="O22" i="1"/>
  <c r="N12" i="1"/>
  <c r="O15" i="1"/>
  <c r="M18" i="1"/>
  <c r="L14" i="1"/>
  <c r="L13" i="1"/>
  <c r="P9" i="1"/>
  <c r="L7" i="1"/>
  <c r="M15" i="1"/>
  <c r="P13" i="1"/>
  <c r="N18" i="1"/>
  <c r="L16" i="1"/>
  <c r="L22" i="1"/>
  <c r="N6" i="1"/>
  <c r="O7" i="1"/>
  <c r="N14" i="1"/>
  <c r="M11" i="1"/>
  <c r="P19" i="1"/>
  <c r="P14" i="1"/>
  <c r="P15" i="1"/>
  <c r="M22" i="1"/>
  <c r="L8" i="1"/>
  <c r="N13" i="1"/>
  <c r="N20" i="1"/>
  <c r="O9" i="1"/>
  <c r="M8" i="1"/>
  <c r="N22" i="1"/>
  <c r="P22" i="1"/>
  <c r="M21" i="1"/>
  <c r="P11" i="1"/>
  <c r="P17" i="1"/>
  <c r="M14" i="1"/>
  <c r="P7" i="1"/>
  <c r="O12" i="1"/>
  <c r="P8" i="1"/>
  <c r="O10" i="1"/>
  <c r="L17" i="1"/>
  <c r="N10" i="1"/>
  <c r="N9" i="1"/>
  <c r="L12" i="1"/>
  <c r="M13" i="1"/>
  <c r="M6" i="1"/>
  <c r="O8" i="1"/>
  <c r="P10" i="1"/>
  <c r="M17" i="1"/>
  <c r="N19" i="1"/>
  <c r="L9" i="1"/>
  <c r="P16" i="1"/>
  <c r="O19" i="1"/>
  <c r="O16" i="1"/>
  <c r="N15" i="1"/>
  <c r="M9" i="1"/>
  <c r="O6" i="1"/>
  <c r="L11" i="1"/>
  <c r="N8" i="1"/>
  <c r="P6" i="1"/>
  <c r="M19" i="1"/>
  <c r="M16" i="1"/>
  <c r="O20" i="1"/>
  <c r="O21" i="1"/>
  <c r="L10" i="1"/>
  <c r="O13" i="1"/>
  <c r="L18" i="1"/>
  <c r="M10" i="1"/>
  <c r="P12" i="1"/>
  <c r="M20" i="1"/>
  <c r="N17" i="1"/>
  <c r="N7" i="1"/>
  <c r="N21" i="1"/>
  <c r="L21" i="1"/>
  <c r="P21" i="1"/>
  <c r="O14" i="1"/>
  <c r="P20" i="1"/>
  <c r="L15" i="1"/>
  <c r="O18" i="1"/>
  <c r="L20" i="1"/>
  <c r="P18" i="1"/>
  <c r="L6" i="1"/>
  <c r="M7" i="1"/>
  <c r="N16" i="1"/>
  <c r="O11" i="1"/>
  <c r="T19" i="1"/>
  <c r="T13" i="1"/>
  <c r="S13" i="1"/>
  <c r="R15" i="1"/>
  <c r="U20" i="1"/>
  <c r="I22" i="1"/>
  <c r="T22" i="1"/>
  <c r="R12" i="1"/>
  <c r="S21" i="1"/>
  <c r="AE10" i="1"/>
  <c r="S6" i="1"/>
  <c r="J20" i="1"/>
  <c r="I13" i="1"/>
  <c r="U22" i="1"/>
  <c r="V21" i="1"/>
  <c r="I21" i="1"/>
  <c r="V17" i="1"/>
  <c r="T6" i="1"/>
  <c r="R22" i="1"/>
  <c r="T20" i="1"/>
  <c r="U16" i="1"/>
  <c r="S19" i="1"/>
  <c r="R6" i="1"/>
  <c r="V19" i="1"/>
  <c r="V8" i="1"/>
  <c r="AE17" i="1"/>
  <c r="R18" i="1"/>
  <c r="J16" i="1"/>
  <c r="V15" i="1"/>
  <c r="J19" i="1"/>
  <c r="V11" i="1"/>
  <c r="U10" i="1"/>
  <c r="U12" i="1"/>
  <c r="V7" i="1"/>
  <c r="U13" i="1"/>
  <c r="U11" i="1"/>
  <c r="I8" i="1"/>
  <c r="R14" i="1"/>
  <c r="T18" i="1"/>
  <c r="U7" i="1"/>
  <c r="U19" i="1"/>
  <c r="T15" i="1"/>
  <c r="R19" i="1"/>
  <c r="U15" i="1"/>
  <c r="T16" i="1"/>
  <c r="R13" i="1"/>
  <c r="V12" i="1"/>
  <c r="S18" i="1"/>
  <c r="T8" i="1"/>
  <c r="R11" i="1"/>
  <c r="S9" i="1"/>
  <c r="V9" i="1"/>
  <c r="S16" i="1"/>
  <c r="J18" i="1"/>
  <c r="J9" i="1"/>
  <c r="R16" i="1"/>
  <c r="R10" i="1"/>
  <c r="V10" i="1"/>
  <c r="T10" i="1"/>
  <c r="T21" i="1"/>
  <c r="S8" i="1"/>
  <c r="T14" i="1"/>
  <c r="T7" i="1"/>
  <c r="V14" i="1"/>
  <c r="S7" i="1"/>
  <c r="U18" i="1"/>
  <c r="R9" i="1"/>
  <c r="V22" i="1"/>
  <c r="R21" i="1"/>
  <c r="S11" i="1"/>
  <c r="S14" i="1"/>
  <c r="V6" i="1"/>
  <c r="R20" i="1"/>
  <c r="S22" i="1"/>
  <c r="S20" i="1"/>
  <c r="T11" i="1"/>
  <c r="U9" i="1"/>
  <c r="T9" i="1"/>
  <c r="V18" i="1"/>
  <c r="U21" i="1"/>
  <c r="U17" i="1"/>
  <c r="T12" i="1"/>
  <c r="R7" i="1"/>
  <c r="V13" i="1"/>
  <c r="V16" i="1"/>
  <c r="V20" i="1"/>
  <c r="S15" i="1"/>
  <c r="S10" i="1"/>
  <c r="R8" i="1"/>
  <c r="U14" i="1"/>
  <c r="S12" i="1"/>
  <c r="S17" i="1"/>
  <c r="I14" i="1"/>
  <c r="U6" i="1"/>
  <c r="I7" i="1"/>
  <c r="U8" i="1"/>
  <c r="T17" i="1"/>
  <c r="AE13" i="1"/>
  <c r="J13" i="1"/>
  <c r="J21" i="1"/>
  <c r="AE22" i="1"/>
  <c r="AE16" i="1"/>
  <c r="I12" i="1"/>
  <c r="I18" i="1"/>
  <c r="AE8" i="1"/>
  <c r="J8" i="1"/>
  <c r="J12" i="1"/>
  <c r="D30" i="1"/>
  <c r="D29" i="1"/>
  <c r="D27" i="1"/>
  <c r="D28" i="1"/>
  <c r="D26" i="1"/>
  <c r="AE18" i="1"/>
  <c r="I16" i="1"/>
  <c r="AE20" i="1"/>
  <c r="I17" i="1"/>
  <c r="AE7" i="1"/>
  <c r="AE9" i="1"/>
  <c r="I20" i="1"/>
  <c r="J10" i="1"/>
  <c r="AE19" i="1"/>
  <c r="J22" i="1"/>
  <c r="AE21" i="1"/>
  <c r="I10" i="1"/>
  <c r="I19" i="1"/>
  <c r="J17" i="1"/>
  <c r="E4" i="1"/>
  <c r="AE14" i="1"/>
  <c r="I9" i="1"/>
  <c r="J7" i="1"/>
  <c r="J14" i="1"/>
  <c r="F27" i="1"/>
  <c r="F29" i="1"/>
  <c r="F30" i="1"/>
  <c r="F28" i="1"/>
  <c r="F26" i="1"/>
  <c r="J6" i="1"/>
  <c r="AE6" i="1"/>
  <c r="I6" i="1"/>
  <c r="AE11" i="1"/>
  <c r="I11" i="1"/>
  <c r="J11" i="1"/>
  <c r="J15" i="1"/>
  <c r="AE15" i="1"/>
  <c r="I15" i="1"/>
  <c r="F32" i="1"/>
  <c r="D31" i="1"/>
  <c r="D32" i="1"/>
  <c r="E3" i="1"/>
  <c r="G32" i="1"/>
  <c r="F31" i="1"/>
  <c r="G31" i="1"/>
  <c r="E27" i="1"/>
  <c r="E30" i="1"/>
  <c r="E26" i="1"/>
  <c r="E32" i="1"/>
  <c r="G30" i="1"/>
  <c r="E29" i="1"/>
  <c r="E31" i="1"/>
  <c r="G28" i="1"/>
  <c r="G27" i="1"/>
  <c r="G26" i="1"/>
  <c r="E28" i="1"/>
  <c r="G29" i="1"/>
  <c r="AB10" i="1"/>
  <c r="X10" i="1"/>
  <c r="AA20" i="1"/>
  <c r="Y22" i="1"/>
  <c r="AA17" i="1"/>
  <c r="AA9" i="1"/>
  <c r="AA16" i="1"/>
  <c r="AA15" i="1"/>
  <c r="X21" i="1"/>
  <c r="AA12" i="1"/>
  <c r="Y8" i="1"/>
  <c r="Z12" i="1"/>
  <c r="Z16" i="1"/>
  <c r="AB6" i="1"/>
  <c r="AA8" i="1"/>
  <c r="X18" i="1"/>
  <c r="AA13" i="1"/>
  <c r="Y12" i="1"/>
  <c r="X8" i="1"/>
  <c r="X22" i="1"/>
  <c r="Z9" i="1"/>
  <c r="X16" i="1"/>
  <c r="Y19" i="1"/>
  <c r="AA18" i="1"/>
  <c r="X12" i="1"/>
  <c r="X15" i="1"/>
  <c r="Z6" i="1"/>
  <c r="X6" i="1"/>
  <c r="Y18" i="1"/>
  <c r="Z17" i="1"/>
  <c r="AA19" i="1"/>
  <c r="AB7" i="1"/>
  <c r="Z14" i="1"/>
  <c r="AA10" i="1"/>
  <c r="AA14" i="1"/>
  <c r="Y21" i="1"/>
  <c r="X9" i="1"/>
  <c r="Y17" i="1"/>
  <c r="Y9" i="1"/>
  <c r="Y15" i="1"/>
  <c r="Z7" i="1"/>
  <c r="Z20" i="1"/>
  <c r="Y11" i="1"/>
  <c r="Z18" i="1"/>
  <c r="X14" i="1"/>
  <c r="X17" i="1"/>
  <c r="X7" i="1"/>
  <c r="X13" i="1"/>
  <c r="AB9" i="1"/>
  <c r="X19" i="1"/>
  <c r="AB15" i="1"/>
  <c r="Y10" i="1"/>
  <c r="Y7" i="1"/>
  <c r="Z11" i="1"/>
  <c r="AB19" i="1"/>
  <c r="Z15" i="1"/>
  <c r="AB12" i="1"/>
  <c r="AB21" i="1"/>
  <c r="AB20" i="1"/>
  <c r="Y16" i="1"/>
  <c r="Y20" i="1"/>
  <c r="AB18" i="1"/>
  <c r="AB11" i="1"/>
  <c r="AB13" i="1"/>
  <c r="Z8" i="1"/>
  <c r="AB17" i="1"/>
  <c r="AA6" i="1"/>
  <c r="AB8" i="1"/>
  <c r="AA11" i="1"/>
  <c r="AA22" i="1"/>
  <c r="Z21" i="1"/>
  <c r="AB16" i="1"/>
  <c r="Y13" i="1"/>
  <c r="Y14" i="1"/>
  <c r="AB22" i="1"/>
  <c r="Y6" i="1"/>
  <c r="X20" i="1"/>
  <c r="AB14" i="1"/>
  <c r="AA21" i="1"/>
  <c r="Z22" i="1"/>
  <c r="Z19" i="1"/>
  <c r="Z13" i="1"/>
  <c r="X11" i="1"/>
  <c r="Z10" i="1"/>
  <c r="AA7" i="1"/>
  <c r="H27" i="1"/>
  <c r="I27" i="1"/>
  <c r="H26" i="1"/>
  <c r="I26" i="1"/>
  <c r="H30" i="1"/>
  <c r="I30" i="1"/>
  <c r="H29" i="1"/>
  <c r="I29" i="1"/>
  <c r="H28" i="1"/>
  <c r="I28" i="1"/>
  <c r="H32" i="1"/>
  <c r="I32" i="1"/>
  <c r="H31" i="1"/>
  <c r="I31" i="1"/>
</calcChain>
</file>

<file path=xl/comments1.xml><?xml version="1.0" encoding="utf-8"?>
<comments xmlns="http://schemas.openxmlformats.org/spreadsheetml/2006/main">
  <authors>
    <author>ramon Lummertz</author>
  </authors>
  <commentList>
    <comment ref="AL5" authorId="0">
      <text>
        <r>
          <rPr>
            <b/>
            <sz val="9"/>
            <color indexed="81"/>
            <rFont val="Trebuchet MS"/>
          </rPr>
          <t>tividade funcao
1</t>
        </r>
      </text>
    </comment>
    <comment ref="AR5" authorId="0">
      <text>
        <r>
          <rPr>
            <b/>
            <sz val="9"/>
            <color indexed="81"/>
            <rFont val="Trebuchet MS"/>
          </rPr>
          <t>ramon Lummertz:</t>
        </r>
        <r>
          <rPr>
            <sz val="9"/>
            <color indexed="81"/>
            <rFont val="Trebuchet MS"/>
          </rPr>
          <t xml:space="preserve">
Lista peso1
</t>
        </r>
      </text>
    </comment>
  </commentList>
</comments>
</file>

<file path=xl/sharedStrings.xml><?xml version="1.0" encoding="utf-8"?>
<sst xmlns="http://schemas.openxmlformats.org/spreadsheetml/2006/main" count="112" uniqueCount="79">
  <si>
    <t>Aluno</t>
  </si>
  <si>
    <t>G1</t>
  </si>
  <si>
    <t>G2</t>
  </si>
  <si>
    <t>Md</t>
  </si>
  <si>
    <t>SG</t>
  </si>
  <si>
    <t>Salvação</t>
  </si>
  <si>
    <t>Médias:</t>
  </si>
  <si>
    <t>a</t>
  </si>
  <si>
    <t>b</t>
  </si>
  <si>
    <t>c</t>
  </si>
  <si>
    <t>d</t>
  </si>
  <si>
    <t>e</t>
  </si>
  <si>
    <t>Final</t>
  </si>
  <si>
    <t>SG1</t>
  </si>
  <si>
    <t>SG2</t>
  </si>
  <si>
    <t>SMd</t>
  </si>
  <si>
    <t>N</t>
  </si>
  <si>
    <t>Observações</t>
  </si>
  <si>
    <t>Necess. Acomp.</t>
  </si>
  <si>
    <t>Alunos por Faixa de Notas</t>
  </si>
  <si>
    <t>%</t>
  </si>
  <si>
    <t>SITUAÇÃO</t>
  </si>
  <si>
    <t>Presenças</t>
  </si>
  <si>
    <t>Aprovados:</t>
  </si>
  <si>
    <t>Reprovados:</t>
  </si>
  <si>
    <t>Faixa</t>
  </si>
  <si>
    <t>0 a 2,9</t>
  </si>
  <si>
    <t>3 a 5,9</t>
  </si>
  <si>
    <t>6 a 7</t>
  </si>
  <si>
    <t>7,1 a 8</t>
  </si>
  <si>
    <t>8,1 a 10</t>
  </si>
  <si>
    <t>Desemp.</t>
  </si>
  <si>
    <t>Freqüênc.</t>
  </si>
  <si>
    <t>Quant. Alunos:</t>
  </si>
  <si>
    <t>G1:</t>
  </si>
  <si>
    <t xml:space="preserve">                     G2:</t>
  </si>
  <si>
    <t>Final:</t>
  </si>
  <si>
    <t>Pesos:</t>
  </si>
  <si>
    <t>Média</t>
  </si>
  <si>
    <t>Prova</t>
  </si>
  <si>
    <t>Média:</t>
  </si>
  <si>
    <t>Entrev.</t>
  </si>
  <si>
    <t xml:space="preserve"> </t>
  </si>
  <si>
    <t>Exercício</t>
  </si>
  <si>
    <t>Arquiteturas</t>
  </si>
  <si>
    <t>Padrões Programação</t>
  </si>
  <si>
    <t>Salvamento</t>
  </si>
  <si>
    <t>Correção Prova</t>
  </si>
  <si>
    <t>TRABALHOS</t>
  </si>
  <si>
    <t>T1</t>
  </si>
  <si>
    <t>T2</t>
  </si>
  <si>
    <t>T3</t>
  </si>
  <si>
    <t>T4</t>
  </si>
  <si>
    <t>Prv</t>
  </si>
  <si>
    <t>TOTAL</t>
  </si>
  <si>
    <t>prv</t>
  </si>
  <si>
    <t>=(AC6*100/88)/100*68</t>
  </si>
  <si>
    <t>regra de 2 para quando 88</t>
  </si>
  <si>
    <t>BRUNO ROSA DA SILVA</t>
  </si>
  <si>
    <t>NICHOLAS DE SOUZA BORJA</t>
  </si>
  <si>
    <t>ALESSANDRO PAZ DA SILVA</t>
  </si>
  <si>
    <t>ALEXANDRE LUIS STUMPF</t>
  </si>
  <si>
    <t>DIOGO SOUZA DA SILVA</t>
  </si>
  <si>
    <t>DJIAN LUCCA CARVALHO SANCHES MANTEUFEL STIEGELMAIER</t>
  </si>
  <si>
    <t>DOUGLAS MACIEL</t>
  </si>
  <si>
    <t>GABRIEL DA SILVEIRA DE OLIVEIRA</t>
  </si>
  <si>
    <t>HENRIQUE PIRES OURIQUES</t>
  </si>
  <si>
    <t>JAIR DANIEL JUNIOR</t>
  </si>
  <si>
    <t>JUNIOR GUILHERME DE JESUS</t>
  </si>
  <si>
    <t>LEONARDO LUIZ DE MATTOS</t>
  </si>
  <si>
    <t>LUCAS MEDEIROS DE CASTILHOS</t>
  </si>
  <si>
    <t>MATHEUS CARDOSO DA ROSA</t>
  </si>
  <si>
    <t>MURILO MATTEVI BREHM</t>
  </si>
  <si>
    <t>THALISON BARBOSA BAUER</t>
  </si>
  <si>
    <t>WALTER ADAM PORATH BACHER</t>
  </si>
  <si>
    <t>Ano/Semestre: 2016/2</t>
  </si>
  <si>
    <t>Professor: Ramon Lummertz</t>
  </si>
  <si>
    <t>Disciplina: Estrutura de Dados I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</si>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</sst>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26" x14ac:knownFonts="1">
    <font>
      <sz val="10"/>
      <name val="Trebuchet MS"/>
    </font>
    <font>
      <sz val="10"/>
      <name val="Trebuchet MS"/>
    </font>
    <font>
      <sz val="8"/>
      <name val="Trebuchet MS"/>
      <family val="2"/>
    </font>
    <font>
      <i/>
      <sz val="8"/>
      <name val="Trebuchet MS"/>
      <family val="2"/>
    </font>
    <font>
      <b/>
      <i/>
      <sz val="8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i/>
      <sz val="8"/>
      <color indexed="23"/>
      <name val="Trebuchet MS"/>
      <family val="2"/>
    </font>
    <font>
      <sz val="8"/>
      <color indexed="10"/>
      <name val="Trebuchet MS"/>
      <family val="2"/>
    </font>
    <font>
      <b/>
      <i/>
      <sz val="8"/>
      <color indexed="23"/>
      <name val="Trebuchet MS"/>
      <family val="2"/>
    </font>
    <font>
      <sz val="8"/>
      <color indexed="23"/>
      <name val="Trebuchet MS"/>
      <family val="2"/>
    </font>
    <font>
      <b/>
      <sz val="8"/>
      <color indexed="10"/>
      <name val="Trebuchet MS"/>
      <family val="2"/>
    </font>
    <font>
      <b/>
      <sz val="8"/>
      <color indexed="60"/>
      <name val="Trebuchet MS"/>
      <family val="2"/>
    </font>
    <font>
      <b/>
      <i/>
      <sz val="8"/>
      <color indexed="12"/>
      <name val="Trebuchet MS"/>
      <family val="2"/>
    </font>
    <font>
      <b/>
      <i/>
      <sz val="8"/>
      <color indexed="10"/>
      <name val="Trebuchet MS"/>
      <family val="2"/>
    </font>
    <font>
      <i/>
      <sz val="8"/>
      <color indexed="17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i/>
      <sz val="8"/>
      <color theme="1" tint="0.499984740745262"/>
      <name val="Trebuchet MS"/>
      <family val="2"/>
    </font>
    <font>
      <sz val="8"/>
      <color theme="1" tint="0.499984740745262"/>
      <name val="Trebuchet MS"/>
      <family val="2"/>
    </font>
    <font>
      <b/>
      <sz val="8"/>
      <color rgb="FF00B050"/>
      <name val="Trebuchet MS"/>
      <family val="2"/>
    </font>
    <font>
      <b/>
      <i/>
      <sz val="8"/>
      <color theme="0"/>
      <name val="Trebuchet MS"/>
      <family val="2"/>
    </font>
    <font>
      <i/>
      <sz val="8"/>
      <color theme="0"/>
      <name val="Trebuchet MS"/>
      <family val="2"/>
    </font>
    <font>
      <sz val="11"/>
      <name val="Verdana"/>
    </font>
    <font>
      <sz val="9"/>
      <color indexed="81"/>
      <name val="Trebuchet MS"/>
    </font>
    <font>
      <b/>
      <sz val="9"/>
      <color indexed="81"/>
      <name val="Trebuchet MS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4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9" fontId="7" fillId="0" borderId="1" xfId="1" applyFont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9" fontId="7" fillId="3" borderId="1" xfId="1" applyFont="1" applyFill="1" applyBorder="1" applyAlignment="1">
      <alignment horizontal="center"/>
    </xf>
    <xf numFmtId="9" fontId="7" fillId="4" borderId="2" xfId="1" applyFont="1" applyFill="1" applyBorder="1" applyAlignment="1">
      <alignment horizontal="center"/>
    </xf>
    <xf numFmtId="9" fontId="7" fillId="0" borderId="3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164" fontId="3" fillId="5" borderId="3" xfId="2" applyNumberFormat="1" applyFont="1" applyFill="1" applyBorder="1" applyAlignment="1">
      <alignment horizontal="center"/>
    </xf>
    <xf numFmtId="9" fontId="7" fillId="0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2" xfId="2" applyNumberFormat="1" applyFont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3" xfId="2" applyNumberFormat="1" applyFont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5" borderId="3" xfId="0" applyFont="1" applyFill="1" applyBorder="1" applyAlignment="1">
      <alignment horizontal="center"/>
    </xf>
    <xf numFmtId="164" fontId="5" fillId="5" borderId="3" xfId="2" applyNumberFormat="1" applyFont="1" applyFill="1" applyBorder="1" applyAlignment="1">
      <alignment horizontal="center"/>
    </xf>
    <xf numFmtId="164" fontId="5" fillId="5" borderId="5" xfId="2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165" fontId="3" fillId="2" borderId="1" xfId="2" applyNumberFormat="1" applyFont="1" applyFill="1" applyBorder="1" applyAlignment="1">
      <alignment horizontal="center"/>
    </xf>
    <xf numFmtId="164" fontId="6" fillId="6" borderId="3" xfId="2" applyNumberFormat="1" applyFont="1" applyFill="1" applyBorder="1" applyAlignment="1">
      <alignment horizontal="center"/>
    </xf>
    <xf numFmtId="165" fontId="6" fillId="5" borderId="1" xfId="2" applyNumberFormat="1" applyFont="1" applyFill="1" applyBorder="1" applyAlignment="1" applyProtection="1">
      <alignment horizontal="center"/>
      <protection locked="0"/>
    </xf>
    <xf numFmtId="164" fontId="6" fillId="7" borderId="3" xfId="2" applyNumberFormat="1" applyFont="1" applyFill="1" applyBorder="1" applyAlignment="1">
      <alignment horizontal="center"/>
    </xf>
    <xf numFmtId="165" fontId="3" fillId="5" borderId="1" xfId="2" applyNumberFormat="1" applyFont="1" applyFill="1" applyBorder="1" applyAlignment="1">
      <alignment horizontal="center"/>
    </xf>
    <xf numFmtId="165" fontId="3" fillId="8" borderId="1" xfId="2" applyNumberFormat="1" applyFont="1" applyFill="1" applyBorder="1" applyAlignment="1">
      <alignment horizontal="center"/>
    </xf>
    <xf numFmtId="164" fontId="9" fillId="4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5" borderId="2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164" fontId="7" fillId="5" borderId="3" xfId="2" applyNumberFormat="1" applyFont="1" applyFill="1" applyBorder="1" applyAlignment="1">
      <alignment horizontal="center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/>
    <xf numFmtId="0" fontId="6" fillId="0" borderId="2" xfId="0" applyFont="1" applyFill="1" applyBorder="1" applyAlignment="1" applyProtection="1">
      <alignment horizontal="center"/>
    </xf>
    <xf numFmtId="164" fontId="6" fillId="0" borderId="0" xfId="2" applyNumberFormat="1" applyFont="1" applyBorder="1" applyAlignment="1">
      <alignment horizontal="center"/>
    </xf>
    <xf numFmtId="0" fontId="5" fillId="9" borderId="0" xfId="0" applyFont="1" applyFill="1" applyBorder="1" applyAlignment="1" applyProtection="1">
      <protection locked="0"/>
    </xf>
    <xf numFmtId="164" fontId="3" fillId="0" borderId="0" xfId="2" applyNumberFormat="1" applyFont="1" applyAlignment="1">
      <alignment horizontal="center"/>
    </xf>
    <xf numFmtId="0" fontId="6" fillId="0" borderId="0" xfId="0" applyFont="1" applyFill="1" applyBorder="1" applyAlignment="1">
      <alignment textRotation="90"/>
    </xf>
    <xf numFmtId="0" fontId="3" fillId="9" borderId="0" xfId="0" applyFont="1" applyFill="1" applyBorder="1" applyAlignment="1" applyProtection="1">
      <protection locked="0"/>
    </xf>
    <xf numFmtId="0" fontId="6" fillId="9" borderId="6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5" borderId="1" xfId="0" applyFont="1" applyFill="1" applyBorder="1" applyAlignment="1">
      <alignment horizontal="center"/>
    </xf>
    <xf numFmtId="0" fontId="12" fillId="9" borderId="8" xfId="0" applyFont="1" applyFill="1" applyBorder="1" applyAlignment="1" applyProtection="1">
      <alignment horizontal="center"/>
    </xf>
    <xf numFmtId="0" fontId="3" fillId="9" borderId="0" xfId="0" applyFont="1" applyFill="1" applyBorder="1" applyAlignment="1" applyProtection="1">
      <alignment horizontal="left"/>
      <protection locked="0"/>
    </xf>
    <xf numFmtId="165" fontId="7" fillId="5" borderId="1" xfId="0" applyNumberFormat="1" applyFont="1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5" borderId="2" xfId="0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left"/>
      <protection locked="0"/>
    </xf>
    <xf numFmtId="165" fontId="6" fillId="0" borderId="2" xfId="2" applyNumberFormat="1" applyFont="1" applyFill="1" applyBorder="1" applyAlignment="1" applyProtection="1">
      <alignment horizontal="center"/>
      <protection locked="0"/>
    </xf>
    <xf numFmtId="165" fontId="6" fillId="0" borderId="1" xfId="2" applyNumberFormat="1" applyFont="1" applyFill="1" applyBorder="1" applyAlignment="1" applyProtection="1">
      <alignment horizontal="center"/>
      <protection locked="0"/>
    </xf>
    <xf numFmtId="165" fontId="5" fillId="3" borderId="2" xfId="2" applyNumberFormat="1" applyFont="1" applyFill="1" applyBorder="1" applyAlignment="1">
      <alignment horizontal="center"/>
    </xf>
    <xf numFmtId="165" fontId="5" fillId="3" borderId="1" xfId="2" applyNumberFormat="1" applyFont="1" applyFill="1" applyBorder="1" applyAlignment="1">
      <alignment horizontal="center"/>
    </xf>
    <xf numFmtId="164" fontId="6" fillId="0" borderId="0" xfId="2" applyNumberFormat="1" applyFont="1" applyFill="1" applyAlignment="1">
      <alignment horizontal="center"/>
    </xf>
    <xf numFmtId="164" fontId="5" fillId="4" borderId="3" xfId="2" applyNumberFormat="1" applyFont="1" applyFill="1" applyBorder="1" applyAlignment="1">
      <alignment horizontal="center"/>
    </xf>
    <xf numFmtId="165" fontId="7" fillId="8" borderId="2" xfId="0" applyNumberFormat="1" applyFont="1" applyFill="1" applyBorder="1" applyAlignment="1">
      <alignment horizontal="center"/>
    </xf>
    <xf numFmtId="165" fontId="10" fillId="8" borderId="2" xfId="0" applyNumberFormat="1" applyFont="1" applyFill="1" applyBorder="1" applyAlignment="1">
      <alignment horizontal="center"/>
    </xf>
    <xf numFmtId="165" fontId="7" fillId="8" borderId="1" xfId="0" applyNumberFormat="1" applyFont="1" applyFill="1" applyBorder="1" applyAlignment="1">
      <alignment horizontal="center"/>
    </xf>
    <xf numFmtId="165" fontId="10" fillId="8" borderId="1" xfId="0" applyNumberFormat="1" applyFont="1" applyFill="1" applyBorder="1" applyAlignment="1">
      <alignment horizontal="center"/>
    </xf>
    <xf numFmtId="165" fontId="5" fillId="9" borderId="6" xfId="2" applyNumberFormat="1" applyFont="1" applyFill="1" applyBorder="1" applyAlignment="1">
      <alignment horizontal="center"/>
    </xf>
    <xf numFmtId="165" fontId="5" fillId="9" borderId="1" xfId="2" applyNumberFormat="1" applyFont="1" applyFill="1" applyBorder="1" applyAlignment="1">
      <alignment horizontal="center"/>
    </xf>
    <xf numFmtId="164" fontId="5" fillId="0" borderId="0" xfId="2" applyNumberFormat="1" applyFont="1" applyFill="1" applyAlignment="1">
      <alignment horizontal="center"/>
    </xf>
    <xf numFmtId="165" fontId="5" fillId="3" borderId="9" xfId="2" applyNumberFormat="1" applyFont="1" applyFill="1" applyBorder="1" applyAlignment="1">
      <alignment horizontal="center"/>
    </xf>
    <xf numFmtId="165" fontId="5" fillId="3" borderId="6" xfId="2" applyNumberFormat="1" applyFont="1" applyFill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4" fillId="3" borderId="1" xfId="2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165" fontId="17" fillId="0" borderId="10" xfId="0" applyNumberFormat="1" applyFont="1" applyBorder="1" applyAlignment="1">
      <alignment horizontal="center"/>
    </xf>
    <xf numFmtId="165" fontId="17" fillId="0" borderId="11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vertical="top" wrapText="1"/>
    </xf>
    <xf numFmtId="0" fontId="6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/>
    <xf numFmtId="165" fontId="6" fillId="0" borderId="10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/>
    <xf numFmtId="165" fontId="6" fillId="0" borderId="11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0" fontId="0" fillId="0" borderId="0" xfId="0" applyFill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16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0" xfId="0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0" fillId="12" borderId="10" xfId="0" applyNumberFormat="1" applyFont="1" applyFill="1" applyBorder="1" applyAlignment="1">
      <alignment horizontal="center"/>
    </xf>
    <xf numFmtId="165" fontId="20" fillId="12" borderId="11" xfId="0" applyNumberFormat="1" applyFont="1" applyFill="1" applyBorder="1" applyAlignment="1">
      <alignment horizontal="center"/>
    </xf>
    <xf numFmtId="165" fontId="6" fillId="12" borderId="11" xfId="0" applyNumberFormat="1" applyFont="1" applyFill="1" applyBorder="1" applyAlignment="1">
      <alignment horizontal="center"/>
    </xf>
    <xf numFmtId="0" fontId="2" fillId="9" borderId="0" xfId="0" applyFont="1" applyFill="1" applyBorder="1" applyAlignment="1" applyProtection="1">
      <protection locked="0"/>
    </xf>
    <xf numFmtId="0" fontId="2" fillId="0" borderId="0" xfId="0" applyFont="1" applyAlignme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13" borderId="1" xfId="0" applyFont="1" applyFill="1" applyBorder="1"/>
    <xf numFmtId="0" fontId="5" fillId="14" borderId="1" xfId="0" applyFont="1" applyFill="1" applyBorder="1"/>
    <xf numFmtId="165" fontId="2" fillId="0" borderId="1" xfId="0" applyNumberFormat="1" applyFont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165" fontId="2" fillId="0" borderId="1" xfId="0" quotePrefix="1" applyNumberFormat="1" applyFont="1" applyBorder="1" applyAlignment="1">
      <alignment horizontal="center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0" xfId="0" quotePrefix="1" applyFont="1"/>
    <xf numFmtId="0" fontId="23" fillId="0" borderId="0" xfId="0" applyFont="1"/>
    <xf numFmtId="0" fontId="6" fillId="0" borderId="26" xfId="0" applyFont="1" applyBorder="1" applyProtection="1">
      <protection locked="0"/>
    </xf>
    <xf numFmtId="0" fontId="2" fillId="5" borderId="27" xfId="0" applyFont="1" applyFill="1" applyBorder="1"/>
    <xf numFmtId="165" fontId="5" fillId="0" borderId="1" xfId="0" applyNumberFormat="1" applyFont="1" applyBorder="1" applyAlignment="1">
      <alignment horizontal="center"/>
    </xf>
    <xf numFmtId="43" fontId="2" fillId="14" borderId="1" xfId="2" applyFont="1" applyFill="1" applyBorder="1" applyAlignment="1">
      <alignment horizontal="center"/>
    </xf>
    <xf numFmtId="164" fontId="3" fillId="5" borderId="6" xfId="2" applyNumberFormat="1" applyFont="1" applyFill="1" applyBorder="1" applyAlignment="1">
      <alignment horizontal="center"/>
    </xf>
    <xf numFmtId="164" fontId="3" fillId="5" borderId="7" xfId="2" applyNumberFormat="1" applyFont="1" applyFill="1" applyBorder="1" applyAlignment="1">
      <alignment horizontal="center"/>
    </xf>
    <xf numFmtId="164" fontId="3" fillId="5" borderId="8" xfId="2" applyNumberFormat="1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 textRotation="90"/>
    </xf>
    <xf numFmtId="0" fontId="3" fillId="10" borderId="21" xfId="0" applyFont="1" applyFill="1" applyBorder="1" applyAlignment="1">
      <alignment horizontal="center" textRotation="90"/>
    </xf>
    <xf numFmtId="0" fontId="3" fillId="10" borderId="22" xfId="0" applyFont="1" applyFill="1" applyBorder="1" applyAlignment="1">
      <alignment horizontal="center" textRotation="90"/>
    </xf>
    <xf numFmtId="0" fontId="9" fillId="4" borderId="1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 textRotation="90"/>
    </xf>
    <xf numFmtId="0" fontId="6" fillId="11" borderId="18" xfId="0" applyFont="1" applyFill="1" applyBorder="1" applyAlignment="1">
      <alignment horizontal="center" textRotation="90"/>
    </xf>
    <xf numFmtId="0" fontId="6" fillId="11" borderId="19" xfId="0" applyFont="1" applyFill="1" applyBorder="1" applyAlignment="1">
      <alignment horizontal="center" textRotation="90"/>
    </xf>
    <xf numFmtId="0" fontId="6" fillId="7" borderId="1" xfId="0" applyFont="1" applyFill="1" applyBorder="1" applyAlignment="1">
      <alignment horizontal="center" textRotation="90"/>
    </xf>
    <xf numFmtId="0" fontId="6" fillId="7" borderId="3" xfId="0" applyFont="1" applyFill="1" applyBorder="1" applyAlignment="1">
      <alignment horizontal="center" textRotation="90"/>
    </xf>
    <xf numFmtId="0" fontId="3" fillId="10" borderId="17" xfId="0" applyFont="1" applyFill="1" applyBorder="1" applyAlignment="1">
      <alignment horizontal="center" textRotation="90"/>
    </xf>
    <xf numFmtId="0" fontId="3" fillId="10" borderId="18" xfId="0" applyFont="1" applyFill="1" applyBorder="1" applyAlignment="1">
      <alignment horizontal="center" textRotation="90"/>
    </xf>
    <xf numFmtId="0" fontId="3" fillId="10" borderId="19" xfId="0" applyFont="1" applyFill="1" applyBorder="1" applyAlignment="1">
      <alignment horizontal="center" textRotation="90"/>
    </xf>
    <xf numFmtId="0" fontId="5" fillId="0" borderId="0" xfId="0" applyFont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/>
    </xf>
    <xf numFmtId="0" fontId="5" fillId="15" borderId="13" xfId="0" applyFont="1" applyFill="1" applyBorder="1" applyAlignment="1">
      <alignment horizontal="center"/>
    </xf>
    <xf numFmtId="0" fontId="6" fillId="15" borderId="25" xfId="0" applyFont="1" applyFill="1" applyBorder="1" applyAlignment="1">
      <alignment horizontal="center"/>
    </xf>
    <xf numFmtId="0" fontId="5" fillId="15" borderId="10" xfId="0" applyFont="1" applyFill="1" applyBorder="1" applyAlignment="1">
      <alignment horizontal="center" textRotation="90"/>
    </xf>
    <xf numFmtId="0" fontId="5" fillId="15" borderId="23" xfId="0" applyFont="1" applyFill="1" applyBorder="1" applyAlignment="1">
      <alignment horizontal="center" textRotation="90"/>
    </xf>
    <xf numFmtId="0" fontId="5" fillId="15" borderId="10" xfId="0" applyFont="1" applyFill="1" applyBorder="1" applyAlignment="1">
      <alignment horizontal="center" textRotation="90" wrapText="1"/>
    </xf>
    <xf numFmtId="0" fontId="5" fillId="15" borderId="23" xfId="0" applyFont="1" applyFill="1" applyBorder="1" applyAlignment="1">
      <alignment horizontal="center" textRotation="90" wrapText="1"/>
    </xf>
    <xf numFmtId="0" fontId="3" fillId="15" borderId="10" xfId="0" applyFont="1" applyFill="1" applyBorder="1" applyAlignment="1">
      <alignment horizontal="center" textRotation="90" wrapText="1"/>
    </xf>
    <xf numFmtId="0" fontId="3" fillId="15" borderId="23" xfId="0" applyFont="1" applyFill="1" applyBorder="1" applyAlignment="1">
      <alignment horizontal="center" textRotation="90" wrapText="1"/>
    </xf>
    <xf numFmtId="0" fontId="6" fillId="15" borderId="10" xfId="0" applyFont="1" applyFill="1" applyBorder="1" applyAlignment="1">
      <alignment horizontal="center" textRotation="90" wrapText="1"/>
    </xf>
    <xf numFmtId="0" fontId="6" fillId="15" borderId="23" xfId="0" applyFont="1" applyFill="1" applyBorder="1" applyAlignment="1">
      <alignment horizontal="center" textRotation="90" wrapText="1"/>
    </xf>
    <xf numFmtId="0" fontId="5" fillId="15" borderId="14" xfId="0" applyFont="1" applyFill="1" applyBorder="1" applyAlignment="1">
      <alignment horizontal="center"/>
    </xf>
    <xf numFmtId="0" fontId="5" fillId="15" borderId="24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textRotation="90" wrapText="1"/>
    </xf>
    <xf numFmtId="0" fontId="21" fillId="17" borderId="1" xfId="0" applyFont="1" applyFill="1" applyBorder="1" applyAlignment="1">
      <alignment horizontal="center" textRotation="90" wrapText="1"/>
    </xf>
    <xf numFmtId="0" fontId="22" fillId="18" borderId="1" xfId="0" applyFont="1" applyFill="1" applyBorder="1" applyAlignment="1">
      <alignment horizontal="center" textRotation="90" wrapText="1"/>
    </xf>
    <xf numFmtId="0" fontId="2" fillId="15" borderId="10" xfId="0" applyFont="1" applyFill="1" applyBorder="1" applyAlignment="1">
      <alignment horizontal="center" textRotation="90" wrapText="1"/>
    </xf>
    <xf numFmtId="0" fontId="2" fillId="15" borderId="23" xfId="0" applyFont="1" applyFill="1" applyBorder="1" applyAlignment="1">
      <alignment horizontal="center" textRotation="90" wrapText="1"/>
    </xf>
    <xf numFmtId="0" fontId="3" fillId="16" borderId="10" xfId="0" applyFont="1" applyFill="1" applyBorder="1" applyAlignment="1">
      <alignment horizontal="center" textRotation="90" wrapText="1"/>
    </xf>
    <xf numFmtId="0" fontId="3" fillId="16" borderId="23" xfId="0" applyFont="1" applyFill="1" applyBorder="1" applyAlignment="1">
      <alignment horizontal="center" textRotation="90" wrapText="1"/>
    </xf>
  </cellXfs>
  <cellStyles count="3">
    <cellStyle name="Normal" xfId="0" builtinId="0"/>
    <cellStyle name="Porcentagem" xfId="1" builtinId="5"/>
    <cellStyle name="Vírgula" xfId="2" builtinId="3"/>
  </cellStyles>
  <dxfs count="18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protection locked="0" hidden="0"/>
    </dxf>
    <dxf>
      <border outline="0"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52"/>
      </font>
      <fill>
        <patternFill>
          <bgColor indexed="26"/>
        </patternFill>
      </fill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4" Type="http://schemas.openxmlformats.org/officeDocument/2006/relationships/image" Target="../media/image5.gif"/><Relationship Id="rId5" Type="http://schemas.openxmlformats.org/officeDocument/2006/relationships/image" Target="../media/image6.gif"/><Relationship Id="rId6" Type="http://schemas.openxmlformats.org/officeDocument/2006/relationships/image" Target="../media/image7.gif"/><Relationship Id="rId1" Type="http://schemas.openxmlformats.org/officeDocument/2006/relationships/image" Target="../media/image2.gif"/><Relationship Id="rId2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2311400</xdr:colOff>
      <xdr:row>2</xdr:row>
      <xdr:rowOff>127000</xdr:rowOff>
    </xdr:to>
    <xdr:pic>
      <xdr:nvPicPr>
        <xdr:cNvPr id="1124825" name="Picture 1" descr="ulbra2005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65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88900</xdr:colOff>
      <xdr:row>1</xdr:row>
      <xdr:rowOff>76200</xdr:rowOff>
    </xdr:to>
    <xdr:pic>
      <xdr:nvPicPr>
        <xdr:cNvPr id="1420290" name="Picture 2" descr="tabela-header-direi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88900</xdr:colOff>
      <xdr:row>0</xdr:row>
      <xdr:rowOff>63500</xdr:rowOff>
    </xdr:to>
    <xdr:pic>
      <xdr:nvPicPr>
        <xdr:cNvPr id="1420291" name="Picture 3" descr="tabela-header-divisor-esquerd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420292" name="Picture 4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420293" name="Picture 5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420294" name="Picture 6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7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88900</xdr:colOff>
      <xdr:row>0</xdr:row>
      <xdr:rowOff>63500</xdr:rowOff>
    </xdr:to>
    <xdr:pic>
      <xdr:nvPicPr>
        <xdr:cNvPr id="1420295" name="Picture 7" descr="tabela-header-divisor-direit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889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88900</xdr:colOff>
      <xdr:row>3</xdr:row>
      <xdr:rowOff>63500</xdr:rowOff>
    </xdr:to>
    <xdr:pic>
      <xdr:nvPicPr>
        <xdr:cNvPr id="1420308" name="Picture 20" descr="tabela-rodape-esquerd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889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420309" name="Picture 21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420310" name="Picture 22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700" y="21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420311" name="Picture 23" descr="tabela-invisive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88900</xdr:colOff>
      <xdr:row>3</xdr:row>
      <xdr:rowOff>63500</xdr:rowOff>
    </xdr:to>
    <xdr:pic>
      <xdr:nvPicPr>
        <xdr:cNvPr id="1420312" name="Picture 24" descr="tabela-rodape-direit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2133600"/>
          <a:ext cx="889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sp macro="" textlink="">
      <xdr:nvSpPr>
        <xdr:cNvPr id="1420347" name="AutoShape 59"/>
        <xdr:cNvSpPr>
          <a:spLocks noChangeAspect="1" noChangeArrowheads="1"/>
        </xdr:cNvSpPr>
      </xdr:nvSpPr>
      <xdr:spPr bwMode="auto">
        <a:xfrm>
          <a:off x="0" y="17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sp macro="" textlink="">
      <xdr:nvSpPr>
        <xdr:cNvPr id="1420348" name="AutoShape 60"/>
        <xdr:cNvSpPr>
          <a:spLocks noChangeAspect="1" noChangeArrowheads="1"/>
        </xdr:cNvSpPr>
      </xdr:nvSpPr>
      <xdr:spPr bwMode="auto">
        <a:xfrm>
          <a:off x="0" y="3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sp macro="" textlink="">
      <xdr:nvSpPr>
        <xdr:cNvPr id="1420349" name="AutoShape 61"/>
        <xdr:cNvSpPr>
          <a:spLocks noChangeAspect="1" noChangeArrowheads="1"/>
        </xdr:cNvSpPr>
      </xdr:nvSpPr>
      <xdr:spPr bwMode="auto">
        <a:xfrm>
          <a:off x="0" y="53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sp macro="" textlink="">
      <xdr:nvSpPr>
        <xdr:cNvPr id="1420350" name="AutoShape 62"/>
        <xdr:cNvSpPr>
          <a:spLocks noChangeAspect="1" noChangeArrowheads="1"/>
        </xdr:cNvSpPr>
      </xdr:nvSpPr>
      <xdr:spPr bwMode="auto">
        <a:xfrm>
          <a:off x="0" y="68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sp macro="" textlink="">
      <xdr:nvSpPr>
        <xdr:cNvPr id="1420351" name="AutoShape 63"/>
        <xdr:cNvSpPr>
          <a:spLocks noChangeAspect="1" noChangeArrowheads="1"/>
        </xdr:cNvSpPr>
      </xdr:nvSpPr>
      <xdr:spPr bwMode="auto">
        <a:xfrm>
          <a:off x="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sp macro="" textlink="">
      <xdr:nvSpPr>
        <xdr:cNvPr id="1420352" name="AutoShape 64"/>
        <xdr:cNvSpPr>
          <a:spLocks noChangeAspect="1" noChangeArrowheads="1"/>
        </xdr:cNvSpPr>
      </xdr:nvSpPr>
      <xdr:spPr bwMode="auto">
        <a:xfrm>
          <a:off x="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sp macro="" textlink="">
      <xdr:nvSpPr>
        <xdr:cNvPr id="1420353" name="AutoShape 65"/>
        <xdr:cNvSpPr>
          <a:spLocks noChangeAspect="1" noChangeArrowheads="1"/>
        </xdr:cNvSpPr>
      </xdr:nvSpPr>
      <xdr:spPr bwMode="auto">
        <a:xfrm>
          <a:off x="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sp macro="" textlink="">
      <xdr:nvSpPr>
        <xdr:cNvPr id="1420354" name="AutoShape 66"/>
        <xdr:cNvSpPr>
          <a:spLocks noChangeAspect="1" noChangeArrowheads="1"/>
        </xdr:cNvSpPr>
      </xdr:nvSpPr>
      <xdr:spPr bwMode="auto">
        <a:xfrm>
          <a:off x="0" y="137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sp macro="" textlink="">
      <xdr:nvSpPr>
        <xdr:cNvPr id="1420355" name="AutoShape 67"/>
        <xdr:cNvSpPr>
          <a:spLocks noChangeAspect="1" noChangeArrowheads="1"/>
        </xdr:cNvSpPr>
      </xdr:nvSpPr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sp macro="" textlink="">
      <xdr:nvSpPr>
        <xdr:cNvPr id="1420356" name="AutoShape 68"/>
        <xdr:cNvSpPr>
          <a:spLocks noChangeAspect="1" noChangeArrowheads="1"/>
        </xdr:cNvSpPr>
      </xdr:nvSpPr>
      <xdr:spPr bwMode="auto">
        <a:xfrm>
          <a:off x="0" y="167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sp macro="" textlink="">
      <xdr:nvSpPr>
        <xdr:cNvPr id="1420357" name="AutoShape 69"/>
        <xdr:cNvSpPr>
          <a:spLocks noChangeAspect="1" noChangeArrowheads="1"/>
        </xdr:cNvSpPr>
      </xdr:nvSpPr>
      <xdr:spPr bwMode="auto">
        <a:xfrm>
          <a:off x="0" y="18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sp macro="" textlink="">
      <xdr:nvSpPr>
        <xdr:cNvPr id="1420358" name="AutoShape 70"/>
        <xdr:cNvSpPr>
          <a:spLocks noChangeAspect="1" noChangeArrowheads="1"/>
        </xdr:cNvSpPr>
      </xdr:nvSpPr>
      <xdr:spPr bwMode="auto">
        <a:xfrm>
          <a:off x="0" y="198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sp macro="" textlink="">
      <xdr:nvSpPr>
        <xdr:cNvPr id="1420359" name="AutoShape 71"/>
        <xdr:cNvSpPr>
          <a:spLocks noChangeAspect="1" noChangeArrowheads="1"/>
        </xdr:cNvSpPr>
      </xdr:nvSpPr>
      <xdr:spPr bwMode="auto">
        <a:xfrm>
          <a:off x="0" y="21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sp macro="" textlink="">
      <xdr:nvSpPr>
        <xdr:cNvPr id="1420360" name="AutoShape 72"/>
        <xdr:cNvSpPr>
          <a:spLocks noChangeAspect="1" noChangeArrowheads="1"/>
        </xdr:cNvSpPr>
      </xdr:nvSpPr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sp macro="" textlink="">
      <xdr:nvSpPr>
        <xdr:cNvPr id="1420361" name="AutoShape 73"/>
        <xdr:cNvSpPr>
          <a:spLocks noChangeAspect="1" noChangeArrowheads="1"/>
        </xdr:cNvSpPr>
      </xdr:nvSpPr>
      <xdr:spPr bwMode="auto">
        <a:xfrm>
          <a:off x="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sp macro="" textlink="">
      <xdr:nvSpPr>
        <xdr:cNvPr id="1420362" name="AutoShape 74"/>
        <xdr:cNvSpPr>
          <a:spLocks noChangeAspect="1" noChangeArrowheads="1"/>
        </xdr:cNvSpPr>
      </xdr:nvSpPr>
      <xdr:spPr bwMode="auto">
        <a:xfrm>
          <a:off x="0" y="259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sp macro="" textlink="">
      <xdr:nvSpPr>
        <xdr:cNvPr id="1420363" name="AutoShape 75"/>
        <xdr:cNvSpPr>
          <a:spLocks noChangeAspect="1" noChangeArrowheads="1"/>
        </xdr:cNvSpPr>
      </xdr:nvSpPr>
      <xdr:spPr bwMode="auto">
        <a:xfrm>
          <a:off x="0" y="274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sp macro="" textlink="">
      <xdr:nvSpPr>
        <xdr:cNvPr id="1420364" name="AutoShape 76"/>
        <xdr:cNvSpPr>
          <a:spLocks noChangeAspect="1" noChangeArrowheads="1"/>
        </xdr:cNvSpPr>
      </xdr:nvSpPr>
      <xdr:spPr bwMode="auto">
        <a:xfrm>
          <a:off x="0" y="289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sp macro="" textlink="">
      <xdr:nvSpPr>
        <xdr:cNvPr id="1420365" name="AutoShape 77"/>
        <xdr:cNvSpPr>
          <a:spLocks noChangeAspect="1" noChangeArrowheads="1"/>
        </xdr:cNvSpPr>
      </xdr:nvSpPr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sp macro="" textlink="">
      <xdr:nvSpPr>
        <xdr:cNvPr id="1420366" name="AutoShape 78"/>
        <xdr:cNvSpPr>
          <a:spLocks noChangeAspect="1" noChangeArrowheads="1"/>
        </xdr:cNvSpPr>
      </xdr:nvSpPr>
      <xdr:spPr bwMode="auto">
        <a:xfrm>
          <a:off x="0" y="320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sp macro="" textlink="">
      <xdr:nvSpPr>
        <xdr:cNvPr id="1420367" name="AutoShape 79"/>
        <xdr:cNvSpPr>
          <a:spLocks noChangeAspect="1" noChangeArrowheads="1"/>
        </xdr:cNvSpPr>
      </xdr:nvSpPr>
      <xdr:spPr bwMode="auto">
        <a:xfrm>
          <a:off x="0" y="335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sp macro="" textlink="">
      <xdr:nvSpPr>
        <xdr:cNvPr id="1420368" name="AutoShape 80"/>
        <xdr:cNvSpPr>
          <a:spLocks noChangeAspect="1" noChangeArrowheads="1"/>
        </xdr:cNvSpPr>
      </xdr:nvSpPr>
      <xdr:spPr bwMode="auto">
        <a:xfrm>
          <a:off x="0" y="350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5:B22" totalsRowShown="0" headerRowDxfId="8" dataDxfId="6" headerRowBorderDxfId="7" tableBorderDxfId="5">
  <autoFilter ref="B5:B22"/>
  <tableColumns count="1">
    <tableColumn id="1" name="Aluno" dataDxfId="4">
      <calculatedColumnFormula>Alunos!A1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2"/>
  <sheetViews>
    <sheetView tabSelected="1" zoomScale="120" zoomScaleNormal="120" zoomScalePageLayoutView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2" sqref="A12:XFD12"/>
    </sheetView>
  </sheetViews>
  <sheetFormatPr baseColWidth="10" defaultColWidth="9.19921875" defaultRowHeight="11" x14ac:dyDescent="0.15"/>
  <cols>
    <col min="1" max="1" width="3.3984375" style="13" customWidth="1"/>
    <col min="2" max="2" width="40.3984375" style="12" customWidth="1"/>
    <col min="3" max="4" width="5.3984375" style="33" customWidth="1"/>
    <col min="5" max="5" width="5.3984375" style="34" customWidth="1"/>
    <col min="6" max="6" width="7.3984375" style="33" customWidth="1"/>
    <col min="7" max="7" width="5.3984375" style="33" customWidth="1"/>
    <col min="8" max="10" width="4.19921875" style="13" customWidth="1"/>
    <col min="11" max="11" width="6" style="12" hidden="1" customWidth="1"/>
    <col min="12" max="16" width="2.3984375" style="13" hidden="1" customWidth="1"/>
    <col min="17" max="17" width="4.19921875" style="12" hidden="1" customWidth="1"/>
    <col min="18" max="22" width="2.3984375" style="12" hidden="1" customWidth="1"/>
    <col min="23" max="23" width="5.3984375" style="12" hidden="1" customWidth="1"/>
    <col min="24" max="28" width="2.59765625" style="12" hidden="1" customWidth="1"/>
    <col min="29" max="31" width="3.3984375" style="13" customWidth="1"/>
    <col min="32" max="35" width="3" style="13" customWidth="1"/>
    <col min="36" max="36" width="40.796875" style="14" customWidth="1"/>
    <col min="37" max="37" width="9.19921875" style="12"/>
    <col min="38" max="42" width="3.3984375" style="133" customWidth="1"/>
    <col min="43" max="43" width="6.3984375" style="133" customWidth="1"/>
    <col min="44" max="48" width="3.3984375" style="133" customWidth="1"/>
    <col min="49" max="49" width="6" style="133" customWidth="1"/>
    <col min="50" max="16384" width="9.19921875" style="12"/>
  </cols>
  <sheetData>
    <row r="1" spans="1:52" x14ac:dyDescent="0.15">
      <c r="A1" s="15"/>
      <c r="B1" s="54"/>
      <c r="C1" s="56"/>
      <c r="K1" s="13"/>
      <c r="O1" s="12"/>
      <c r="P1" s="12"/>
      <c r="AC1" s="15"/>
      <c r="AD1" s="15"/>
      <c r="AF1" s="168" t="s">
        <v>18</v>
      </c>
      <c r="AG1" s="168"/>
      <c r="AH1" s="168"/>
      <c r="AI1" s="168"/>
      <c r="AJ1" s="57" t="s">
        <v>75</v>
      </c>
      <c r="AL1" s="132"/>
      <c r="AM1" s="132"/>
      <c r="AN1" s="132"/>
      <c r="AO1" s="132"/>
      <c r="AP1" s="132"/>
      <c r="AR1" s="132"/>
      <c r="AS1" s="132"/>
      <c r="AT1" s="132"/>
      <c r="AU1" s="132"/>
      <c r="AV1" s="132"/>
    </row>
    <row r="2" spans="1:52" x14ac:dyDescent="0.15">
      <c r="A2" s="15"/>
      <c r="B2" s="54"/>
      <c r="C2" s="56"/>
      <c r="H2" s="12"/>
      <c r="I2" s="12"/>
      <c r="J2" s="12"/>
      <c r="K2" s="15"/>
      <c r="L2" s="15"/>
      <c r="M2" s="15"/>
      <c r="N2" s="15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9"/>
      <c r="AD2" s="59"/>
      <c r="AF2" s="169" t="s">
        <v>1</v>
      </c>
      <c r="AG2" s="169"/>
      <c r="AH2" s="167" t="s">
        <v>2</v>
      </c>
      <c r="AI2" s="167"/>
      <c r="AJ2" s="131" t="s">
        <v>76</v>
      </c>
      <c r="AL2" s="132"/>
      <c r="AM2" s="132"/>
      <c r="AN2" s="132"/>
      <c r="AO2" s="132"/>
      <c r="AP2" s="132"/>
      <c r="AR2" s="132"/>
      <c r="AS2" s="132"/>
      <c r="AT2" s="132"/>
      <c r="AU2" s="132"/>
      <c r="AV2" s="132"/>
    </row>
    <row r="3" spans="1:52" x14ac:dyDescent="0.15">
      <c r="B3" s="1"/>
      <c r="C3" s="61" t="s">
        <v>33</v>
      </c>
      <c r="D3" s="62"/>
      <c r="E3" s="66">
        <f>SUM(D26:D30)</f>
        <v>17</v>
      </c>
      <c r="F3" s="10"/>
      <c r="G3" s="22"/>
      <c r="H3" s="10"/>
      <c r="AC3" s="153" t="s">
        <v>22</v>
      </c>
      <c r="AD3" s="162" t="s">
        <v>22</v>
      </c>
      <c r="AE3" s="157" t="s">
        <v>21</v>
      </c>
      <c r="AF3" s="170" t="s">
        <v>31</v>
      </c>
      <c r="AG3" s="170" t="s">
        <v>32</v>
      </c>
      <c r="AH3" s="160" t="s">
        <v>31</v>
      </c>
      <c r="AI3" s="160" t="s">
        <v>32</v>
      </c>
      <c r="AJ3" s="60" t="s">
        <v>77</v>
      </c>
      <c r="AL3" s="165" t="s">
        <v>48</v>
      </c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</row>
    <row r="4" spans="1:52" ht="15" customHeight="1" x14ac:dyDescent="0.15">
      <c r="B4" s="2" t="s">
        <v>6</v>
      </c>
      <c r="C4" s="37">
        <f>IF(SUM(C6:C22)=0,"",SUBTOTAL(1,C6:C22))</f>
        <v>3.8764705882352946</v>
      </c>
      <c r="D4" s="41" t="str">
        <f>IF(SUM(D6:D22)=0,"",SUBTOTAL(1,D6:D22))</f>
        <v/>
      </c>
      <c r="E4" s="35" t="str">
        <f>IF(SUM(E6:E22)=0,"",SUBTOTAL(1,E6:E22))</f>
        <v/>
      </c>
      <c r="F4" s="42" t="str">
        <f>IF(SUM(F6:F22)=0,"",SUBTOTAL(1,F6:F22))</f>
        <v/>
      </c>
      <c r="G4" s="35" t="str">
        <f>IF(SUM(G6:G22)=0,"",SUBTOTAL(1,G6:G22))</f>
        <v/>
      </c>
      <c r="H4" s="156" t="s">
        <v>5</v>
      </c>
      <c r="I4" s="156"/>
      <c r="J4" s="156"/>
      <c r="K4" s="23"/>
      <c r="L4" s="24" t="s">
        <v>1</v>
      </c>
      <c r="M4" s="11"/>
      <c r="N4" s="11"/>
      <c r="O4" s="11"/>
      <c r="P4" s="11"/>
      <c r="Q4" s="25"/>
      <c r="R4" s="24" t="s">
        <v>2</v>
      </c>
      <c r="S4" s="11"/>
      <c r="T4" s="11"/>
      <c r="U4" s="11"/>
      <c r="V4" s="11"/>
      <c r="W4" s="25"/>
      <c r="X4" s="24" t="s">
        <v>12</v>
      </c>
      <c r="Y4" s="11"/>
      <c r="Z4" s="11"/>
      <c r="AA4" s="11"/>
      <c r="AB4" s="11"/>
      <c r="AC4" s="154"/>
      <c r="AD4" s="163"/>
      <c r="AE4" s="158"/>
      <c r="AF4" s="170"/>
      <c r="AG4" s="170"/>
      <c r="AH4" s="160"/>
      <c r="AI4" s="160"/>
      <c r="AJ4" s="67"/>
      <c r="AL4" s="166" t="s">
        <v>1</v>
      </c>
      <c r="AM4" s="166"/>
      <c r="AN4" s="166"/>
      <c r="AO4" s="166"/>
      <c r="AP4" s="166"/>
      <c r="AQ4" s="166"/>
      <c r="AR4" s="167" t="s">
        <v>2</v>
      </c>
      <c r="AS4" s="167"/>
      <c r="AT4" s="167"/>
      <c r="AU4" s="167"/>
      <c r="AV4" s="167"/>
      <c r="AW4" s="167"/>
    </row>
    <row r="5" spans="1:52" ht="15.75" customHeight="1" thickBot="1" x14ac:dyDescent="0.2">
      <c r="A5" s="26" t="s">
        <v>16</v>
      </c>
      <c r="B5" s="147" t="s">
        <v>0</v>
      </c>
      <c r="C5" s="38" t="s">
        <v>1</v>
      </c>
      <c r="D5" s="40" t="s">
        <v>2</v>
      </c>
      <c r="E5" s="27" t="s">
        <v>15</v>
      </c>
      <c r="F5" s="79" t="s">
        <v>4</v>
      </c>
      <c r="G5" s="28" t="s">
        <v>3</v>
      </c>
      <c r="H5" s="43" t="s">
        <v>2</v>
      </c>
      <c r="I5" s="43" t="s">
        <v>13</v>
      </c>
      <c r="J5" s="43" t="s">
        <v>14</v>
      </c>
      <c r="L5" s="29" t="s">
        <v>7</v>
      </c>
      <c r="M5" s="29" t="s">
        <v>8</v>
      </c>
      <c r="N5" s="29" t="s">
        <v>9</v>
      </c>
      <c r="O5" s="29" t="s">
        <v>10</v>
      </c>
      <c r="P5" s="29" t="s">
        <v>11</v>
      </c>
      <c r="Q5" s="30"/>
      <c r="R5" s="29" t="s">
        <v>7</v>
      </c>
      <c r="S5" s="29" t="s">
        <v>8</v>
      </c>
      <c r="T5" s="29" t="s">
        <v>9</v>
      </c>
      <c r="U5" s="29" t="s">
        <v>10</v>
      </c>
      <c r="V5" s="29" t="s">
        <v>11</v>
      </c>
      <c r="W5" s="30"/>
      <c r="X5" s="29" t="s">
        <v>7</v>
      </c>
      <c r="Y5" s="29" t="s">
        <v>8</v>
      </c>
      <c r="Z5" s="29" t="s">
        <v>9</v>
      </c>
      <c r="AA5" s="29" t="s">
        <v>10</v>
      </c>
      <c r="AB5" s="29" t="s">
        <v>11</v>
      </c>
      <c r="AC5" s="155"/>
      <c r="AD5" s="164"/>
      <c r="AE5" s="159"/>
      <c r="AF5" s="171"/>
      <c r="AG5" s="171"/>
      <c r="AH5" s="161"/>
      <c r="AI5" s="161"/>
      <c r="AJ5" s="36" t="s">
        <v>17</v>
      </c>
      <c r="AL5" s="134" t="s">
        <v>49</v>
      </c>
      <c r="AM5" s="134" t="s">
        <v>50</v>
      </c>
      <c r="AN5" s="134" t="s">
        <v>51</v>
      </c>
      <c r="AO5" s="134" t="s">
        <v>52</v>
      </c>
      <c r="AP5" s="135" t="s">
        <v>53</v>
      </c>
      <c r="AQ5" s="136" t="s">
        <v>54</v>
      </c>
      <c r="AR5" s="134" t="s">
        <v>49</v>
      </c>
      <c r="AS5" s="134" t="s">
        <v>50</v>
      </c>
      <c r="AT5" s="134" t="s">
        <v>51</v>
      </c>
      <c r="AU5" s="134" t="s">
        <v>55</v>
      </c>
      <c r="AV5" s="135"/>
      <c r="AW5" s="137" t="s">
        <v>54</v>
      </c>
      <c r="AX5" s="133"/>
      <c r="AZ5" s="133" t="s">
        <v>57</v>
      </c>
    </row>
    <row r="6" spans="1:52" ht="12" thickTop="1" x14ac:dyDescent="0.15">
      <c r="A6" s="31">
        <v>1</v>
      </c>
      <c r="B6" s="146" t="str">
        <f>Alunos!A1</f>
        <v>ALESSANDRO PAZ DA SILVA</v>
      </c>
      <c r="C6" s="74">
        <f>AQ6</f>
        <v>2.8</v>
      </c>
      <c r="D6" s="74">
        <f>AW6</f>
        <v>0</v>
      </c>
      <c r="E6" s="76" t="str">
        <f>IF(B6&lt;&gt;"",IF($D$4&lt;&gt;"",ROUND((C6+(D6*2))/3,1),""),"")</f>
        <v/>
      </c>
      <c r="F6" s="74"/>
      <c r="G6" s="87" t="str">
        <f>IF(B6&lt;&gt;"",IF(F6="",E6,IF(F6&gt;0,IF(((F6*2)+C6)/3&gt;((D6*2)+F6)/3,ROUND((C6+(F6*2))/3,1),ROUND(((D6*2)+F6)/3,1)),0)),"")</f>
        <v/>
      </c>
      <c r="H6" s="80">
        <f>IF(B6&lt;&gt;"",(18-C6)/2,"")</f>
        <v>7.6</v>
      </c>
      <c r="I6" s="81" t="str">
        <f>IF(E6&lt;6,18-(D6*2),"")</f>
        <v/>
      </c>
      <c r="J6" s="80" t="str">
        <f>IF(E6&lt;6,(18-C6)/2,"")</f>
        <v/>
      </c>
      <c r="L6" s="13">
        <f>IF(B6&lt;&gt;"",IF($C$4&lt;&gt;"",IF($C6&lt;=2.9,1,0),""),"")</f>
        <v>1</v>
      </c>
      <c r="M6" s="13">
        <f>IF(B6&lt;&gt;"",IF($C$4&lt;&gt;"",IF($C6&gt;=3,IF($C6&lt;=5.9,1,0),0),""),"")</f>
        <v>0</v>
      </c>
      <c r="N6" s="13">
        <f>IF(B6&lt;&gt;"",IF($C$4&lt;&gt;"",IF($C6&gt;=6,IF($C6&lt;=7,1,0),0),""),"")</f>
        <v>0</v>
      </c>
      <c r="O6" s="13">
        <f>IF(B6&lt;&gt;"",IF($C$4&lt;&gt;"",IF($C6&gt;=7.1,IF($C6&lt;=8,1,0),0),""),"")</f>
        <v>0</v>
      </c>
      <c r="P6" s="13">
        <f>IF(B6&lt;&gt;"",IF($C$4&lt;&gt;"",IF($C6&gt;=8.1,IF($C6&lt;=10,1,0),0),""),"")</f>
        <v>0</v>
      </c>
      <c r="R6" s="13" t="str">
        <f>IF(B6&lt;&gt;"",IF($D$4&lt;&gt;"",IF($D6&lt;=2.9,1,0),""),"")</f>
        <v/>
      </c>
      <c r="S6" s="13" t="str">
        <f>IF(B6&lt;&gt;"",IF($D$4&lt;&gt;"",IF($D6&gt;=3,IF($D6&lt;=5.9,1,0),0),""),"")</f>
        <v/>
      </c>
      <c r="T6" s="13" t="str">
        <f>IF(B6&lt;&gt;"",IF($D$4&lt;&gt;"",IF($D6&gt;=6,IF($D6&lt;=7,1,0),0),""),"")</f>
        <v/>
      </c>
      <c r="U6" s="13" t="str">
        <f>IF(B6&lt;&gt;"",IF($D$4&lt;&gt;"",IF($D6&gt;=7.1,IF($D6&lt;=8,1,0),0),""),"")</f>
        <v/>
      </c>
      <c r="V6" s="13" t="str">
        <f>IF(B6&lt;&gt;"",IF($D$4&lt;&gt;"",IF($D6&gt;=8.1,IF($D6&lt;=10,1,0),0),""),"")</f>
        <v/>
      </c>
      <c r="X6" s="13" t="str">
        <f>IF(B6&lt;&gt;"",IF($G$4&lt;&gt;"",IF($G6&lt;=2.9,1,0),""),"")</f>
        <v/>
      </c>
      <c r="Y6" s="13" t="str">
        <f>IF(B6&lt;&gt;"",IF($G$4&lt;&gt;"",IF($G6&gt;=3,IF($G6&lt;=5.9,1,0),0),""),"")</f>
        <v/>
      </c>
      <c r="Z6" s="13" t="str">
        <f>IF(B6&lt;&gt;"",IF($G$4&lt;&gt;"",IF($G6&gt;=6,IF($G6&lt;=7,1,0),0),""),"")</f>
        <v/>
      </c>
      <c r="AA6" s="13" t="str">
        <f>IF(B6&lt;&gt;"",IF($G$4&lt;&gt;"",IF($G6&gt;=7.1,IF($G6&lt;=8,1,0),0),""),"")</f>
        <v/>
      </c>
      <c r="AB6" s="13" t="str">
        <f>IF(B6&lt;&gt;"",IF($G$4&lt;&gt;"",IF($G6&gt;=8.1,IF($G6&lt;=10,1,0),0),""),"")</f>
        <v/>
      </c>
      <c r="AC6" s="52">
        <v>62</v>
      </c>
      <c r="AD6" s="52">
        <f>(AC6*100/88)/100*68</f>
        <v>47.909090909090914</v>
      </c>
      <c r="AE6" s="55" t="str">
        <f>IF(AC6&lt;&gt;"",IF(AC6&lt;52,"RF",IF(G6&lt;6,"RE","AP")),"")</f>
        <v>AP</v>
      </c>
      <c r="AF6" s="45"/>
      <c r="AG6" s="45"/>
      <c r="AH6" s="46"/>
      <c r="AI6" s="46"/>
      <c r="AJ6" s="47"/>
      <c r="AL6" s="138">
        <v>0</v>
      </c>
      <c r="AM6" s="138"/>
      <c r="AN6" s="138"/>
      <c r="AO6" s="138"/>
      <c r="AP6" s="138">
        <v>2.8</v>
      </c>
      <c r="AQ6" s="139">
        <f>SUM(AL6:AP6)</f>
        <v>2.8</v>
      </c>
      <c r="AR6" s="140"/>
      <c r="AS6" s="140"/>
      <c r="AT6" s="140"/>
      <c r="AU6" s="140"/>
      <c r="AV6" s="140"/>
      <c r="AW6" s="149">
        <f>SUM(AR6:AV6)</f>
        <v>0</v>
      </c>
      <c r="AZ6" s="144" t="s">
        <v>56</v>
      </c>
    </row>
    <row r="7" spans="1:52" x14ac:dyDescent="0.15">
      <c r="A7" s="65">
        <v>2</v>
      </c>
      <c r="B7" s="146" t="str">
        <f>Alunos!A2</f>
        <v>ALEXANDRE LUIS STUMPF</v>
      </c>
      <c r="C7" s="74">
        <f t="shared" ref="C7:C22" si="0">AQ7</f>
        <v>4.8</v>
      </c>
      <c r="D7" s="74">
        <f t="shared" ref="D7:D22" si="1">AW7</f>
        <v>0</v>
      </c>
      <c r="E7" s="85" t="str">
        <f>IF(B7&lt;&gt;"",IF($D$4&lt;&gt;"",ROUND((C7+(D7*2))/3,1),""),"")</f>
        <v/>
      </c>
      <c r="F7" s="39"/>
      <c r="G7" s="84" t="str">
        <f t="shared" ref="G7:G22" si="2">IF(B7&lt;&gt;"",IF(F7="",E7,IF(F7&gt;0,IF(((F7*2)+C7)/3&gt;((D7*2)+F7)/3,ROUND((C7+(F7*2))/3,1),ROUND(((D7*2)+F7)/3,1)),0)),"")</f>
        <v/>
      </c>
      <c r="H7" s="68">
        <f t="shared" ref="H7:H22" si="3">IF(B7&lt;&gt;"",(18-C7)/2,"")</f>
        <v>6.6</v>
      </c>
      <c r="I7" s="69" t="str">
        <f t="shared" ref="I7:I22" si="4">IF(E7&lt;6,18-(D7*2),"")</f>
        <v/>
      </c>
      <c r="J7" s="68" t="str">
        <f t="shared" ref="J7:J22" si="5">IF(E7&lt;6,(18-C7)/2,"")</f>
        <v/>
      </c>
      <c r="K7" s="70"/>
      <c r="L7" s="71">
        <f t="shared" ref="L7:L22" si="6">IF(B7&lt;&gt;"",IF($C$4&lt;&gt;"",IF($C7&lt;=2.9,1,0),""),"")</f>
        <v>0</v>
      </c>
      <c r="M7" s="71">
        <f t="shared" ref="M7:M22" si="7">IF(B7&lt;&gt;"",IF($C$4&lt;&gt;"",IF($C7&gt;=3,IF($C7&lt;=5.9,1,0),0),""),"")</f>
        <v>1</v>
      </c>
      <c r="N7" s="71">
        <f t="shared" ref="N7:N22" si="8">IF(B7&lt;&gt;"",IF($C$4&lt;&gt;"",IF($C7&gt;=6,IF($C7&lt;=7,1,0),0),""),"")</f>
        <v>0</v>
      </c>
      <c r="O7" s="71">
        <f t="shared" ref="O7:O22" si="9">IF(B7&lt;&gt;"",IF($C$4&lt;&gt;"",IF($C7&gt;=7.1,IF($C7&lt;=8,1,0),0),""),"")</f>
        <v>0</v>
      </c>
      <c r="P7" s="71">
        <f t="shared" ref="P7:P22" si="10">IF(B7&lt;&gt;"",IF($C$4&lt;&gt;"",IF($C7&gt;=8.1,IF($C7&lt;=10,1,0),0),""),"")</f>
        <v>0</v>
      </c>
      <c r="Q7" s="70"/>
      <c r="R7" s="71" t="str">
        <f t="shared" ref="R7:R22" si="11">IF(B7&lt;&gt;"",IF($D$4&lt;&gt;"",IF($D7&lt;=2.9,1,0),""),"")</f>
        <v/>
      </c>
      <c r="S7" s="71" t="str">
        <f t="shared" ref="S7:S22" si="12">IF(B7&lt;&gt;"",IF($D$4&lt;&gt;"",IF($D7&gt;=3,IF($D7&lt;=5.9,1,0),0),""),"")</f>
        <v/>
      </c>
      <c r="T7" s="71" t="str">
        <f t="shared" ref="T7:T22" si="13">IF(B7&lt;&gt;"",IF($D$4&lt;&gt;"",IF($D7&gt;=6,IF($D7&lt;=7,1,0),0),""),"")</f>
        <v/>
      </c>
      <c r="U7" s="71" t="str">
        <f t="shared" ref="U7:U22" si="14">IF(B7&lt;&gt;"",IF($D$4&lt;&gt;"",IF($D7&gt;=7.1,IF($D7&lt;=8,1,0),0),""),"")</f>
        <v/>
      </c>
      <c r="V7" s="71" t="str">
        <f t="shared" ref="V7:V22" si="15">IF(B7&lt;&gt;"",IF($D$4&lt;&gt;"",IF($D7&gt;=8.1,IF($D7&lt;=10,1,0),0),""),"")</f>
        <v/>
      </c>
      <c r="W7" s="70"/>
      <c r="X7" s="71" t="str">
        <f t="shared" ref="X7:X22" si="16">IF(B7&lt;&gt;"",IF($G$4&lt;&gt;"",IF($G7&lt;=2.9,1,0),""),"")</f>
        <v/>
      </c>
      <c r="Y7" s="71" t="str">
        <f t="shared" ref="Y7:Y22" si="17">IF(B7&lt;&gt;"",IF($G$4&lt;&gt;"",IF($G7&gt;=3,IF($G7&lt;=5.9,1,0),0),""),"")</f>
        <v/>
      </c>
      <c r="Z7" s="71" t="str">
        <f t="shared" ref="Z7:Z22" si="18">IF(B7&lt;&gt;"",IF($G$4&lt;&gt;"",IF($G7&gt;=6,IF($G7&lt;=7,1,0),0),""),"")</f>
        <v/>
      </c>
      <c r="AA7" s="71" t="str">
        <f t="shared" ref="AA7:AA22" si="19">IF(B7&lt;&gt;"",IF($G$4&lt;&gt;"",IF($G7&gt;=7.1,IF($G7&lt;=8,1,0),0),""),"")</f>
        <v/>
      </c>
      <c r="AB7" s="71" t="str">
        <f t="shared" ref="AB7:AB22" si="20">IF(B7&lt;&gt;"",IF($G$4&lt;&gt;"",IF($G7&gt;=8.1,IF($G7&lt;=10,1,0),0),""),"")</f>
        <v/>
      </c>
      <c r="AC7" s="49">
        <v>59</v>
      </c>
      <c r="AD7" s="46">
        <f t="shared" ref="AD7:AD22" si="21">(AC7*100/88)/100*68</f>
        <v>45.590909090909086</v>
      </c>
      <c r="AE7" s="72" t="str">
        <f t="shared" ref="AE7:AE22" si="22">IF(AC7&lt;&gt;"",IF(AC7&lt;52,"RF",IF(G7&lt;6,"RE","AP")),"")</f>
        <v>AP</v>
      </c>
      <c r="AF7" s="49"/>
      <c r="AG7" s="49"/>
      <c r="AH7" s="49"/>
      <c r="AI7" s="49"/>
      <c r="AJ7" s="73"/>
      <c r="AL7" s="138">
        <v>0.8</v>
      </c>
      <c r="AM7" s="138"/>
      <c r="AN7" s="138"/>
      <c r="AO7" s="138"/>
      <c r="AP7" s="138">
        <v>4</v>
      </c>
      <c r="AQ7" s="139">
        <f t="shared" ref="AQ7:AQ22" si="23">SUM(AL7:AP7)</f>
        <v>4.8</v>
      </c>
      <c r="AR7" s="140"/>
      <c r="AS7" s="148"/>
      <c r="AT7" s="140"/>
      <c r="AU7" s="140"/>
      <c r="AV7" s="140"/>
      <c r="AW7" s="141">
        <f t="shared" ref="AW7:AW22" si="24">SUM(AR7:AV7)</f>
        <v>0</v>
      </c>
    </row>
    <row r="8" spans="1:52" x14ac:dyDescent="0.15">
      <c r="A8" s="32">
        <v>3</v>
      </c>
      <c r="B8" s="146" t="str">
        <f>Alunos!A3</f>
        <v>BRUNO ROSA DA SILVA</v>
      </c>
      <c r="C8" s="74">
        <f t="shared" si="0"/>
        <v>7</v>
      </c>
      <c r="D8" s="74">
        <f t="shared" si="1"/>
        <v>0</v>
      </c>
      <c r="E8" s="77" t="str">
        <f t="shared" ref="E8:E22" si="25">IF(B8&lt;&gt;"",IF($D$4&lt;&gt;"",ROUND((C8+(D8*2))/3,1),""),"")</f>
        <v/>
      </c>
      <c r="F8" s="75"/>
      <c r="G8" s="88" t="str">
        <f t="shared" si="2"/>
        <v/>
      </c>
      <c r="H8" s="82">
        <f t="shared" si="3"/>
        <v>5.5</v>
      </c>
      <c r="I8" s="83" t="str">
        <f t="shared" si="4"/>
        <v/>
      </c>
      <c r="J8" s="82" t="str">
        <f t="shared" si="5"/>
        <v/>
      </c>
      <c r="L8" s="13">
        <f t="shared" si="6"/>
        <v>0</v>
      </c>
      <c r="M8" s="13">
        <f t="shared" si="7"/>
        <v>0</v>
      </c>
      <c r="N8" s="13">
        <f t="shared" si="8"/>
        <v>1</v>
      </c>
      <c r="O8" s="13">
        <f t="shared" si="9"/>
        <v>0</v>
      </c>
      <c r="P8" s="13">
        <f t="shared" si="10"/>
        <v>0</v>
      </c>
      <c r="R8" s="13" t="str">
        <f t="shared" si="11"/>
        <v/>
      </c>
      <c r="S8" s="13" t="str">
        <f t="shared" si="12"/>
        <v/>
      </c>
      <c r="T8" s="13" t="str">
        <f t="shared" si="13"/>
        <v/>
      </c>
      <c r="U8" s="13" t="str">
        <f t="shared" si="14"/>
        <v/>
      </c>
      <c r="V8" s="13" t="str">
        <f t="shared" si="15"/>
        <v/>
      </c>
      <c r="X8" s="13" t="str">
        <f t="shared" si="16"/>
        <v/>
      </c>
      <c r="Y8" s="13" t="str">
        <f t="shared" si="17"/>
        <v/>
      </c>
      <c r="Z8" s="13" t="str">
        <f t="shared" si="18"/>
        <v/>
      </c>
      <c r="AA8" s="13" t="str">
        <f t="shared" si="19"/>
        <v/>
      </c>
      <c r="AB8" s="13" t="str">
        <f t="shared" si="20"/>
        <v/>
      </c>
      <c r="AC8" s="53">
        <v>68</v>
      </c>
      <c r="AD8" s="52">
        <f t="shared" si="21"/>
        <v>52.545454545454547</v>
      </c>
      <c r="AE8" s="55" t="str">
        <f t="shared" si="22"/>
        <v>AP</v>
      </c>
      <c r="AF8" s="48"/>
      <c r="AG8" s="48"/>
      <c r="AH8" s="49"/>
      <c r="AI8" s="49"/>
      <c r="AJ8" s="50"/>
      <c r="AL8" s="142">
        <v>1</v>
      </c>
      <c r="AM8" s="138"/>
      <c r="AN8" s="138"/>
      <c r="AO8" s="138"/>
      <c r="AP8" s="138">
        <v>6</v>
      </c>
      <c r="AQ8" s="139">
        <f t="shared" si="23"/>
        <v>7</v>
      </c>
      <c r="AR8" s="140"/>
      <c r="AS8" s="148"/>
      <c r="AT8" s="140"/>
      <c r="AU8" s="140"/>
      <c r="AV8" s="140"/>
      <c r="AW8" s="141">
        <f t="shared" si="24"/>
        <v>0</v>
      </c>
    </row>
    <row r="9" spans="1:52" x14ac:dyDescent="0.15">
      <c r="A9" s="65">
        <v>4</v>
      </c>
      <c r="B9" s="146" t="str">
        <f>Alunos!A4</f>
        <v>DIOGO SOUZA DA SILVA</v>
      </c>
      <c r="C9" s="74">
        <f t="shared" si="0"/>
        <v>4.8</v>
      </c>
      <c r="D9" s="74">
        <f t="shared" si="1"/>
        <v>0</v>
      </c>
      <c r="E9" s="85" t="str">
        <f t="shared" si="25"/>
        <v/>
      </c>
      <c r="F9" s="39"/>
      <c r="G9" s="84" t="str">
        <f t="shared" si="2"/>
        <v/>
      </c>
      <c r="H9" s="68">
        <f t="shared" si="3"/>
        <v>6.6</v>
      </c>
      <c r="I9" s="69" t="str">
        <f t="shared" si="4"/>
        <v/>
      </c>
      <c r="J9" s="68" t="str">
        <f t="shared" si="5"/>
        <v/>
      </c>
      <c r="K9" s="70"/>
      <c r="L9" s="71">
        <f t="shared" si="6"/>
        <v>0</v>
      </c>
      <c r="M9" s="71">
        <f t="shared" si="7"/>
        <v>1</v>
      </c>
      <c r="N9" s="71">
        <f t="shared" si="8"/>
        <v>0</v>
      </c>
      <c r="O9" s="71">
        <f t="shared" si="9"/>
        <v>0</v>
      </c>
      <c r="P9" s="71">
        <f t="shared" si="10"/>
        <v>0</v>
      </c>
      <c r="Q9" s="70"/>
      <c r="R9" s="71" t="str">
        <f t="shared" si="11"/>
        <v/>
      </c>
      <c r="S9" s="71" t="str">
        <f t="shared" si="12"/>
        <v/>
      </c>
      <c r="T9" s="71" t="str">
        <f t="shared" si="13"/>
        <v/>
      </c>
      <c r="U9" s="71" t="str">
        <f t="shared" si="14"/>
        <v/>
      </c>
      <c r="V9" s="71" t="str">
        <f t="shared" si="15"/>
        <v/>
      </c>
      <c r="W9" s="70"/>
      <c r="X9" s="71" t="str">
        <f t="shared" si="16"/>
        <v/>
      </c>
      <c r="Y9" s="71" t="str">
        <f t="shared" si="17"/>
        <v/>
      </c>
      <c r="Z9" s="71" t="str">
        <f t="shared" si="18"/>
        <v/>
      </c>
      <c r="AA9" s="71" t="str">
        <f t="shared" si="19"/>
        <v/>
      </c>
      <c r="AB9" s="71" t="str">
        <f t="shared" si="20"/>
        <v/>
      </c>
      <c r="AC9" s="49">
        <v>59</v>
      </c>
      <c r="AD9" s="46">
        <f t="shared" si="21"/>
        <v>45.590909090909086</v>
      </c>
      <c r="AE9" s="72" t="str">
        <f t="shared" si="22"/>
        <v>AP</v>
      </c>
      <c r="AF9" s="49"/>
      <c r="AG9" s="49"/>
      <c r="AH9" s="49"/>
      <c r="AI9" s="49"/>
      <c r="AJ9" s="73"/>
      <c r="AL9" s="138">
        <v>0.8</v>
      </c>
      <c r="AM9" s="138"/>
      <c r="AN9" s="138"/>
      <c r="AO9" s="138"/>
      <c r="AP9" s="138">
        <v>4</v>
      </c>
      <c r="AQ9" s="139">
        <f t="shared" si="23"/>
        <v>4.8</v>
      </c>
      <c r="AR9" s="140"/>
      <c r="AS9" s="138"/>
      <c r="AT9" s="140"/>
      <c r="AU9" s="140"/>
      <c r="AV9" s="140"/>
      <c r="AW9" s="141">
        <f t="shared" si="24"/>
        <v>0</v>
      </c>
    </row>
    <row r="10" spans="1:52" x14ac:dyDescent="0.15">
      <c r="A10" s="32">
        <v>5</v>
      </c>
      <c r="B10" s="146" t="str">
        <f>Alunos!A5</f>
        <v>DJIAN LUCCA CARVALHO SANCHES MANTEUFEL STIEGELMAIER</v>
      </c>
      <c r="C10" s="74">
        <f t="shared" si="0"/>
        <v>6</v>
      </c>
      <c r="D10" s="74">
        <f t="shared" si="1"/>
        <v>0</v>
      </c>
      <c r="E10" s="77" t="str">
        <f t="shared" si="25"/>
        <v/>
      </c>
      <c r="F10" s="75"/>
      <c r="G10" s="88"/>
      <c r="H10" s="82">
        <f t="shared" si="3"/>
        <v>6</v>
      </c>
      <c r="I10" s="83" t="str">
        <f t="shared" si="4"/>
        <v/>
      </c>
      <c r="J10" s="82" t="str">
        <f t="shared" si="5"/>
        <v/>
      </c>
      <c r="L10" s="13">
        <f t="shared" si="6"/>
        <v>0</v>
      </c>
      <c r="M10" s="13">
        <f t="shared" si="7"/>
        <v>0</v>
      </c>
      <c r="N10" s="13">
        <f t="shared" si="8"/>
        <v>1</v>
      </c>
      <c r="O10" s="13">
        <f t="shared" si="9"/>
        <v>0</v>
      </c>
      <c r="P10" s="13">
        <f t="shared" si="10"/>
        <v>0</v>
      </c>
      <c r="R10" s="13" t="str">
        <f t="shared" si="11"/>
        <v/>
      </c>
      <c r="S10" s="13" t="str">
        <f t="shared" si="12"/>
        <v/>
      </c>
      <c r="T10" s="13" t="str">
        <f t="shared" si="13"/>
        <v/>
      </c>
      <c r="U10" s="13" t="str">
        <f t="shared" si="14"/>
        <v/>
      </c>
      <c r="V10" s="13" t="str">
        <f t="shared" si="15"/>
        <v/>
      </c>
      <c r="X10" s="13" t="str">
        <f t="shared" si="16"/>
        <v/>
      </c>
      <c r="Y10" s="13" t="str">
        <f t="shared" si="17"/>
        <v/>
      </c>
      <c r="Z10" s="13" t="str">
        <f t="shared" si="18"/>
        <v/>
      </c>
      <c r="AA10" s="13" t="str">
        <f t="shared" si="19"/>
        <v/>
      </c>
      <c r="AB10" s="13" t="str">
        <f t="shared" si="20"/>
        <v/>
      </c>
      <c r="AC10" s="53">
        <v>56</v>
      </c>
      <c r="AD10" s="52">
        <f t="shared" si="21"/>
        <v>43.272727272727273</v>
      </c>
      <c r="AE10" s="55" t="str">
        <f t="shared" si="22"/>
        <v>RE</v>
      </c>
      <c r="AF10" s="48"/>
      <c r="AG10" s="48"/>
      <c r="AH10" s="49"/>
      <c r="AI10" s="49"/>
      <c r="AJ10" s="50"/>
      <c r="AL10" s="138">
        <v>1</v>
      </c>
      <c r="AM10" s="138"/>
      <c r="AN10" s="138"/>
      <c r="AO10" s="138"/>
      <c r="AP10" s="138">
        <v>5</v>
      </c>
      <c r="AQ10" s="139">
        <f t="shared" si="23"/>
        <v>6</v>
      </c>
      <c r="AR10" s="140"/>
      <c r="AS10" s="138"/>
      <c r="AT10" s="140"/>
      <c r="AU10" s="140"/>
      <c r="AV10" s="140"/>
      <c r="AW10" s="141">
        <f t="shared" si="24"/>
        <v>0</v>
      </c>
    </row>
    <row r="11" spans="1:52" x14ac:dyDescent="0.15">
      <c r="A11" s="65">
        <v>6</v>
      </c>
      <c r="B11" s="146" t="str">
        <f>Alunos!A6</f>
        <v>DOUGLAS MACIEL</v>
      </c>
      <c r="C11" s="74">
        <f t="shared" si="0"/>
        <v>5.3</v>
      </c>
      <c r="D11" s="74">
        <f t="shared" si="1"/>
        <v>0</v>
      </c>
      <c r="E11" s="85" t="str">
        <f t="shared" ref="E11:E19" si="26">IF(B11&lt;&gt;"",IF($D$4&lt;&gt;"",ROUND((C11+(D11*2))/3,1),""),"")</f>
        <v/>
      </c>
      <c r="F11" s="39"/>
      <c r="G11" s="84" t="str">
        <f t="shared" ref="G11:G19" si="27">IF(B11&lt;&gt;"",IF(F11="",E11,IF(F11&gt;0,IF(((F11*2)+C11)/3&gt;((D11*2)+F11)/3,ROUND((C11+(F11*2))/3,1),ROUND(((D11*2)+F11)/3,1)),0)),"")</f>
        <v/>
      </c>
      <c r="H11" s="68">
        <f t="shared" ref="H11:H19" si="28">IF(B11&lt;&gt;"",(18-C11)/2,"")</f>
        <v>6.35</v>
      </c>
      <c r="I11" s="69" t="str">
        <f t="shared" si="4"/>
        <v/>
      </c>
      <c r="J11" s="68" t="str">
        <f t="shared" si="5"/>
        <v/>
      </c>
      <c r="K11" s="70"/>
      <c r="L11" s="71">
        <f t="shared" ref="L11:L19" si="29">IF(B11&lt;&gt;"",IF($C$4&lt;&gt;"",IF($C11&lt;=2.9,1,0),""),"")</f>
        <v>0</v>
      </c>
      <c r="M11" s="71">
        <f t="shared" ref="M11:M19" si="30">IF(B11&lt;&gt;"",IF($C$4&lt;&gt;"",IF($C11&gt;=3,IF($C11&lt;=5.9,1,0),0),""),"")</f>
        <v>1</v>
      </c>
      <c r="N11" s="71">
        <f t="shared" ref="N11:N19" si="31">IF(B11&lt;&gt;"",IF($C$4&lt;&gt;"",IF($C11&gt;=6,IF($C11&lt;=7,1,0),0),""),"")</f>
        <v>0</v>
      </c>
      <c r="O11" s="71">
        <f t="shared" ref="O11:O19" si="32">IF(B11&lt;&gt;"",IF($C$4&lt;&gt;"",IF($C11&gt;=7.1,IF($C11&lt;=8,1,0),0),""),"")</f>
        <v>0</v>
      </c>
      <c r="P11" s="71">
        <f t="shared" ref="P11:P19" si="33">IF(B11&lt;&gt;"",IF($C$4&lt;&gt;"",IF($C11&gt;=8.1,IF($C11&lt;=10,1,0),0),""),"")</f>
        <v>0</v>
      </c>
      <c r="Q11" s="70"/>
      <c r="R11" s="71" t="str">
        <f t="shared" ref="R11:R19" si="34">IF(B11&lt;&gt;"",IF($D$4&lt;&gt;"",IF($D11&lt;=2.9,1,0),""),"")</f>
        <v/>
      </c>
      <c r="S11" s="71" t="str">
        <f t="shared" ref="S11:S19" si="35">IF(B11&lt;&gt;"",IF($D$4&lt;&gt;"",IF($D11&gt;=3,IF($D11&lt;=5.9,1,0),0),""),"")</f>
        <v/>
      </c>
      <c r="T11" s="71" t="str">
        <f t="shared" ref="T11:T19" si="36">IF(B11&lt;&gt;"",IF($D$4&lt;&gt;"",IF($D11&gt;=6,IF($D11&lt;=7,1,0),0),""),"")</f>
        <v/>
      </c>
      <c r="U11" s="71" t="str">
        <f t="shared" ref="U11:U19" si="37">IF(B11&lt;&gt;"",IF($D$4&lt;&gt;"",IF($D11&gt;=7.1,IF($D11&lt;=8,1,0),0),""),"")</f>
        <v/>
      </c>
      <c r="V11" s="71" t="str">
        <f t="shared" ref="V11:V19" si="38">IF(B11&lt;&gt;"",IF($D$4&lt;&gt;"",IF($D11&gt;=8.1,IF($D11&lt;=10,1,0),0),""),"")</f>
        <v/>
      </c>
      <c r="W11" s="70"/>
      <c r="X11" s="71" t="str">
        <f t="shared" ref="X11:X19" si="39">IF(B11&lt;&gt;"",IF($G$4&lt;&gt;"",IF($G11&lt;=2.9,1,0),""),"")</f>
        <v/>
      </c>
      <c r="Y11" s="71" t="str">
        <f t="shared" ref="Y11:Y19" si="40">IF(B11&lt;&gt;"",IF($G$4&lt;&gt;"",IF($G11&gt;=3,IF($G11&lt;=5.9,1,0),0),""),"")</f>
        <v/>
      </c>
      <c r="Z11" s="71" t="str">
        <f t="shared" ref="Z11:Z19" si="41">IF(B11&lt;&gt;"",IF($G$4&lt;&gt;"",IF($G11&gt;=6,IF($G11&lt;=7,1,0),0),""),"")</f>
        <v/>
      </c>
      <c r="AA11" s="71" t="str">
        <f t="shared" ref="AA11:AA19" si="42">IF(B11&lt;&gt;"",IF($G$4&lt;&gt;"",IF($G11&gt;=7.1,IF($G11&lt;=8,1,0),0),""),"")</f>
        <v/>
      </c>
      <c r="AB11" s="71" t="str">
        <f t="shared" ref="AB11:AB19" si="43">IF(B11&lt;&gt;"",IF($G$4&lt;&gt;"",IF($G11&gt;=8.1,IF($G11&lt;=10,1,0),0),""),"")</f>
        <v/>
      </c>
      <c r="AC11" s="143">
        <v>53</v>
      </c>
      <c r="AD11" s="46">
        <f t="shared" si="21"/>
        <v>40.954545454545453</v>
      </c>
      <c r="AE11" s="72" t="str">
        <f t="shared" si="22"/>
        <v>AP</v>
      </c>
      <c r="AF11" s="49"/>
      <c r="AG11" s="49"/>
      <c r="AH11" s="49"/>
      <c r="AI11" s="49"/>
      <c r="AJ11" s="73"/>
      <c r="AL11" s="138">
        <v>0.8</v>
      </c>
      <c r="AM11" s="138"/>
      <c r="AN11" s="138"/>
      <c r="AO11" s="138"/>
      <c r="AP11" s="138">
        <v>4.5</v>
      </c>
      <c r="AQ11" s="139">
        <f t="shared" si="23"/>
        <v>5.3</v>
      </c>
      <c r="AR11" s="140"/>
      <c r="AS11" s="138"/>
      <c r="AT11" s="140"/>
      <c r="AU11" s="140"/>
      <c r="AV11" s="140"/>
      <c r="AW11" s="141">
        <f t="shared" si="24"/>
        <v>0</v>
      </c>
    </row>
    <row r="12" spans="1:52" x14ac:dyDescent="0.15">
      <c r="A12" s="32">
        <v>7</v>
      </c>
      <c r="B12" s="146" t="str">
        <f>Alunos!A7</f>
        <v>GABRIEL DA SILVEIRA DE OLIVEIRA</v>
      </c>
      <c r="C12" s="74">
        <f t="shared" si="0"/>
        <v>4</v>
      </c>
      <c r="D12" s="74">
        <f t="shared" si="1"/>
        <v>0</v>
      </c>
      <c r="E12" s="77" t="str">
        <f t="shared" si="26"/>
        <v/>
      </c>
      <c r="F12" s="75"/>
      <c r="G12" s="88" t="str">
        <f t="shared" si="27"/>
        <v/>
      </c>
      <c r="H12" s="82">
        <f t="shared" si="28"/>
        <v>7</v>
      </c>
      <c r="I12" s="83" t="str">
        <f t="shared" si="4"/>
        <v/>
      </c>
      <c r="J12" s="82" t="str">
        <f t="shared" si="5"/>
        <v/>
      </c>
      <c r="L12" s="13">
        <f t="shared" si="29"/>
        <v>0</v>
      </c>
      <c r="M12" s="13">
        <f t="shared" si="30"/>
        <v>1</v>
      </c>
      <c r="N12" s="13">
        <f t="shared" si="31"/>
        <v>0</v>
      </c>
      <c r="O12" s="13">
        <f t="shared" si="32"/>
        <v>0</v>
      </c>
      <c r="P12" s="13">
        <f t="shared" si="33"/>
        <v>0</v>
      </c>
      <c r="R12" s="13" t="str">
        <f t="shared" si="34"/>
        <v/>
      </c>
      <c r="S12" s="13" t="str">
        <f t="shared" si="35"/>
        <v/>
      </c>
      <c r="T12" s="13" t="str">
        <f t="shared" si="36"/>
        <v/>
      </c>
      <c r="U12" s="13" t="str">
        <f t="shared" si="37"/>
        <v/>
      </c>
      <c r="V12" s="13" t="str">
        <f t="shared" si="38"/>
        <v/>
      </c>
      <c r="X12" s="13" t="str">
        <f t="shared" si="39"/>
        <v/>
      </c>
      <c r="Y12" s="13" t="str">
        <f t="shared" si="40"/>
        <v/>
      </c>
      <c r="Z12" s="13" t="str">
        <f t="shared" si="41"/>
        <v/>
      </c>
      <c r="AA12" s="13" t="str">
        <f t="shared" si="42"/>
        <v/>
      </c>
      <c r="AB12" s="13" t="str">
        <f t="shared" si="43"/>
        <v/>
      </c>
      <c r="AC12" s="53">
        <v>47</v>
      </c>
      <c r="AD12" s="52">
        <f t="shared" si="21"/>
        <v>36.318181818181813</v>
      </c>
      <c r="AE12" s="72" t="str">
        <f t="shared" si="22"/>
        <v>RF</v>
      </c>
      <c r="AF12" s="48"/>
      <c r="AG12" s="48"/>
      <c r="AH12" s="49"/>
      <c r="AI12" s="49"/>
      <c r="AJ12" s="50"/>
      <c r="AL12" s="138">
        <v>1</v>
      </c>
      <c r="AM12" s="138"/>
      <c r="AN12" s="138"/>
      <c r="AO12" s="138"/>
      <c r="AP12" s="138">
        <v>3</v>
      </c>
      <c r="AQ12" s="139">
        <f t="shared" si="23"/>
        <v>4</v>
      </c>
      <c r="AR12" s="140"/>
      <c r="AS12" s="138"/>
      <c r="AT12" s="140"/>
      <c r="AU12" s="140"/>
      <c r="AV12" s="140"/>
      <c r="AW12" s="141">
        <f t="shared" si="24"/>
        <v>0</v>
      </c>
    </row>
    <row r="13" spans="1:52" x14ac:dyDescent="0.15">
      <c r="A13" s="65">
        <v>8</v>
      </c>
      <c r="B13" s="146" t="str">
        <f>Alunos!A8</f>
        <v>HENRIQUE PIRES OURIQUES</v>
      </c>
      <c r="C13" s="74">
        <f t="shared" si="0"/>
        <v>1</v>
      </c>
      <c r="D13" s="74">
        <f t="shared" si="1"/>
        <v>0</v>
      </c>
      <c r="E13" s="85" t="str">
        <f t="shared" si="26"/>
        <v/>
      </c>
      <c r="F13" s="39"/>
      <c r="G13" s="84" t="str">
        <f t="shared" si="27"/>
        <v/>
      </c>
      <c r="H13" s="68">
        <f t="shared" si="28"/>
        <v>8.5</v>
      </c>
      <c r="I13" s="69" t="str">
        <f>IF(E13&lt;6,18-(D13*2),"")</f>
        <v/>
      </c>
      <c r="J13" s="68" t="str">
        <f>IF(E13&lt;6,(18-C13)/2,"")</f>
        <v/>
      </c>
      <c r="K13" s="70"/>
      <c r="L13" s="71">
        <f t="shared" si="29"/>
        <v>1</v>
      </c>
      <c r="M13" s="71">
        <f t="shared" si="30"/>
        <v>0</v>
      </c>
      <c r="N13" s="71">
        <f t="shared" si="31"/>
        <v>0</v>
      </c>
      <c r="O13" s="71">
        <f t="shared" si="32"/>
        <v>0</v>
      </c>
      <c r="P13" s="71">
        <f t="shared" si="33"/>
        <v>0</v>
      </c>
      <c r="Q13" s="70"/>
      <c r="R13" s="71" t="str">
        <f t="shared" si="34"/>
        <v/>
      </c>
      <c r="S13" s="71" t="str">
        <f t="shared" si="35"/>
        <v/>
      </c>
      <c r="T13" s="71" t="str">
        <f t="shared" si="36"/>
        <v/>
      </c>
      <c r="U13" s="71" t="str">
        <f t="shared" si="37"/>
        <v/>
      </c>
      <c r="V13" s="71" t="str">
        <f t="shared" si="38"/>
        <v/>
      </c>
      <c r="W13" s="70"/>
      <c r="X13" s="71" t="str">
        <f t="shared" si="39"/>
        <v/>
      </c>
      <c r="Y13" s="71" t="str">
        <f t="shared" si="40"/>
        <v/>
      </c>
      <c r="Z13" s="71" t="str">
        <f t="shared" si="41"/>
        <v/>
      </c>
      <c r="AA13" s="71" t="str">
        <f t="shared" si="42"/>
        <v/>
      </c>
      <c r="AB13" s="71" t="str">
        <f t="shared" si="43"/>
        <v/>
      </c>
      <c r="AC13" s="49">
        <v>59</v>
      </c>
      <c r="AD13" s="46">
        <f t="shared" si="21"/>
        <v>45.590909090909086</v>
      </c>
      <c r="AE13" s="72" t="str">
        <f t="shared" si="22"/>
        <v>AP</v>
      </c>
      <c r="AF13" s="49"/>
      <c r="AG13" s="49"/>
      <c r="AH13" s="49"/>
      <c r="AI13" s="49"/>
      <c r="AJ13" s="73"/>
      <c r="AL13" s="138">
        <v>0</v>
      </c>
      <c r="AM13" s="138"/>
      <c r="AN13" s="138"/>
      <c r="AO13" s="138"/>
      <c r="AP13" s="138">
        <v>1</v>
      </c>
      <c r="AQ13" s="139">
        <f t="shared" si="23"/>
        <v>1</v>
      </c>
      <c r="AR13" s="140"/>
      <c r="AS13" s="138"/>
      <c r="AT13" s="140"/>
      <c r="AU13" s="140"/>
      <c r="AV13" s="140"/>
      <c r="AW13" s="141">
        <f t="shared" si="24"/>
        <v>0</v>
      </c>
    </row>
    <row r="14" spans="1:52" x14ac:dyDescent="0.15">
      <c r="A14" s="32">
        <v>9</v>
      </c>
      <c r="B14" s="146" t="str">
        <f>Alunos!A9</f>
        <v>JAIR DANIEL JUNIOR</v>
      </c>
      <c r="C14" s="74">
        <f t="shared" si="0"/>
        <v>5.5</v>
      </c>
      <c r="D14" s="74">
        <f t="shared" si="1"/>
        <v>0</v>
      </c>
      <c r="E14" s="77" t="str">
        <f t="shared" si="26"/>
        <v/>
      </c>
      <c r="F14" s="75"/>
      <c r="G14" s="88" t="str">
        <f t="shared" si="27"/>
        <v/>
      </c>
      <c r="H14" s="82">
        <f t="shared" si="28"/>
        <v>6.25</v>
      </c>
      <c r="I14" s="83" t="str">
        <f>IF(E14&lt;6,18-(D14*2),"")</f>
        <v/>
      </c>
      <c r="J14" s="82" t="str">
        <f>IF(E14&lt;6,(18-C14)/2,"")</f>
        <v/>
      </c>
      <c r="L14" s="13">
        <f t="shared" si="29"/>
        <v>0</v>
      </c>
      <c r="M14" s="13">
        <f t="shared" si="30"/>
        <v>1</v>
      </c>
      <c r="N14" s="13">
        <f t="shared" si="31"/>
        <v>0</v>
      </c>
      <c r="O14" s="13">
        <f t="shared" si="32"/>
        <v>0</v>
      </c>
      <c r="P14" s="13">
        <f t="shared" si="33"/>
        <v>0</v>
      </c>
      <c r="R14" s="13" t="str">
        <f t="shared" si="34"/>
        <v/>
      </c>
      <c r="S14" s="13" t="str">
        <f t="shared" si="35"/>
        <v/>
      </c>
      <c r="T14" s="13" t="str">
        <f t="shared" si="36"/>
        <v/>
      </c>
      <c r="U14" s="13" t="str">
        <f t="shared" si="37"/>
        <v/>
      </c>
      <c r="V14" s="13" t="str">
        <f t="shared" si="38"/>
        <v/>
      </c>
      <c r="X14" s="13" t="str">
        <f t="shared" si="39"/>
        <v/>
      </c>
      <c r="Y14" s="13" t="str">
        <f t="shared" si="40"/>
        <v/>
      </c>
      <c r="Z14" s="13" t="str">
        <f t="shared" si="41"/>
        <v/>
      </c>
      <c r="AA14" s="13" t="str">
        <f t="shared" si="42"/>
        <v/>
      </c>
      <c r="AB14" s="13" t="str">
        <f t="shared" si="43"/>
        <v/>
      </c>
      <c r="AC14" s="53">
        <v>68</v>
      </c>
      <c r="AD14" s="52">
        <f t="shared" si="21"/>
        <v>52.545454545454547</v>
      </c>
      <c r="AE14" s="55" t="str">
        <f t="shared" si="22"/>
        <v>AP</v>
      </c>
      <c r="AF14" s="48"/>
      <c r="AG14" s="48"/>
      <c r="AH14" s="49"/>
      <c r="AI14" s="49"/>
      <c r="AJ14" s="50"/>
      <c r="AL14" s="138">
        <v>1</v>
      </c>
      <c r="AM14" s="138"/>
      <c r="AN14" s="138"/>
      <c r="AO14" s="138"/>
      <c r="AP14" s="138">
        <v>4.5</v>
      </c>
      <c r="AQ14" s="139">
        <f t="shared" si="23"/>
        <v>5.5</v>
      </c>
      <c r="AR14" s="140"/>
      <c r="AS14" s="138"/>
      <c r="AT14" s="140"/>
      <c r="AU14" s="140"/>
      <c r="AV14" s="140"/>
      <c r="AW14" s="141">
        <f t="shared" si="24"/>
        <v>0</v>
      </c>
    </row>
    <row r="15" spans="1:52" x14ac:dyDescent="0.15">
      <c r="A15" s="65">
        <v>10</v>
      </c>
      <c r="B15" s="146" t="str">
        <f>Alunos!A10</f>
        <v>JUNIOR GUILHERME DE JESUS</v>
      </c>
      <c r="C15" s="74">
        <f t="shared" si="0"/>
        <v>5.4</v>
      </c>
      <c r="D15" s="74">
        <f t="shared" si="1"/>
        <v>0</v>
      </c>
      <c r="E15" s="85" t="str">
        <f t="shared" si="26"/>
        <v/>
      </c>
      <c r="F15" s="39"/>
      <c r="G15" s="84" t="str">
        <f t="shared" si="27"/>
        <v/>
      </c>
      <c r="H15" s="68">
        <f t="shared" si="28"/>
        <v>6.3</v>
      </c>
      <c r="I15" s="69" t="str">
        <f t="shared" si="4"/>
        <v/>
      </c>
      <c r="J15" s="68" t="str">
        <f t="shared" si="5"/>
        <v/>
      </c>
      <c r="K15" s="70"/>
      <c r="L15" s="71">
        <f t="shared" si="29"/>
        <v>0</v>
      </c>
      <c r="M15" s="71">
        <f t="shared" si="30"/>
        <v>1</v>
      </c>
      <c r="N15" s="71">
        <f t="shared" si="31"/>
        <v>0</v>
      </c>
      <c r="O15" s="71">
        <f t="shared" si="32"/>
        <v>0</v>
      </c>
      <c r="P15" s="71">
        <f t="shared" si="33"/>
        <v>0</v>
      </c>
      <c r="Q15" s="70"/>
      <c r="R15" s="71" t="str">
        <f t="shared" si="34"/>
        <v/>
      </c>
      <c r="S15" s="71" t="str">
        <f t="shared" si="35"/>
        <v/>
      </c>
      <c r="T15" s="71" t="str">
        <f t="shared" si="36"/>
        <v/>
      </c>
      <c r="U15" s="71" t="str">
        <f t="shared" si="37"/>
        <v/>
      </c>
      <c r="V15" s="71" t="str">
        <f t="shared" si="38"/>
        <v/>
      </c>
      <c r="W15" s="70"/>
      <c r="X15" s="71" t="str">
        <f t="shared" si="39"/>
        <v/>
      </c>
      <c r="Y15" s="71" t="str">
        <f t="shared" si="40"/>
        <v/>
      </c>
      <c r="Z15" s="71" t="str">
        <f t="shared" si="41"/>
        <v/>
      </c>
      <c r="AA15" s="71" t="str">
        <f t="shared" si="42"/>
        <v/>
      </c>
      <c r="AB15" s="71" t="str">
        <f t="shared" si="43"/>
        <v/>
      </c>
      <c r="AC15" s="49">
        <v>62</v>
      </c>
      <c r="AD15" s="46">
        <f t="shared" si="21"/>
        <v>47.909090909090914</v>
      </c>
      <c r="AE15" s="72" t="str">
        <f t="shared" si="22"/>
        <v>AP</v>
      </c>
      <c r="AF15" s="49"/>
      <c r="AG15" s="49"/>
      <c r="AH15" s="49"/>
      <c r="AI15" s="49"/>
      <c r="AJ15" s="73"/>
      <c r="AL15" s="138" t="s">
        <v>78</v>
      </c>
      <c r="AM15" s="138"/>
      <c r="AN15" s="138"/>
      <c r="AO15" s="138"/>
      <c r="AP15" s="138">
        <v>5.4</v>
      </c>
      <c r="AQ15" s="139">
        <f t="shared" si="23"/>
        <v>5.4</v>
      </c>
      <c r="AR15" s="140"/>
      <c r="AS15" s="138"/>
      <c r="AT15" s="140"/>
      <c r="AU15" s="140"/>
      <c r="AV15" s="140"/>
      <c r="AW15" s="141">
        <f t="shared" si="24"/>
        <v>0</v>
      </c>
    </row>
    <row r="16" spans="1:52" x14ac:dyDescent="0.15">
      <c r="A16" s="32">
        <v>11</v>
      </c>
      <c r="B16" s="146" t="str">
        <f>Alunos!A11</f>
        <v>LEONARDO LUIZ DE MATTOS</v>
      </c>
      <c r="C16" s="74">
        <f t="shared" si="0"/>
        <v>1.2</v>
      </c>
      <c r="D16" s="74">
        <f t="shared" si="1"/>
        <v>0</v>
      </c>
      <c r="E16" s="77" t="str">
        <f t="shared" si="26"/>
        <v/>
      </c>
      <c r="F16" s="75"/>
      <c r="G16" s="88" t="str">
        <f t="shared" si="27"/>
        <v/>
      </c>
      <c r="H16" s="82">
        <f t="shared" si="28"/>
        <v>8.4</v>
      </c>
      <c r="I16" s="83" t="str">
        <f t="shared" si="4"/>
        <v/>
      </c>
      <c r="J16" s="82" t="str">
        <f t="shared" si="5"/>
        <v/>
      </c>
      <c r="L16" s="13">
        <f t="shared" si="29"/>
        <v>1</v>
      </c>
      <c r="M16" s="13">
        <f t="shared" si="30"/>
        <v>0</v>
      </c>
      <c r="N16" s="13">
        <f t="shared" si="31"/>
        <v>0</v>
      </c>
      <c r="O16" s="13">
        <f t="shared" si="32"/>
        <v>0</v>
      </c>
      <c r="P16" s="13">
        <f t="shared" si="33"/>
        <v>0</v>
      </c>
      <c r="R16" s="13" t="str">
        <f t="shared" si="34"/>
        <v/>
      </c>
      <c r="S16" s="13" t="str">
        <f t="shared" si="35"/>
        <v/>
      </c>
      <c r="T16" s="13" t="str">
        <f t="shared" si="36"/>
        <v/>
      </c>
      <c r="U16" s="13" t="str">
        <f t="shared" si="37"/>
        <v/>
      </c>
      <c r="V16" s="13" t="str">
        <f t="shared" si="38"/>
        <v/>
      </c>
      <c r="X16" s="13" t="str">
        <f t="shared" si="39"/>
        <v/>
      </c>
      <c r="Y16" s="13" t="str">
        <f t="shared" si="40"/>
        <v/>
      </c>
      <c r="Z16" s="13" t="str">
        <f t="shared" si="41"/>
        <v/>
      </c>
      <c r="AA16" s="13" t="str">
        <f t="shared" si="42"/>
        <v/>
      </c>
      <c r="AB16" s="13" t="str">
        <f t="shared" si="43"/>
        <v/>
      </c>
      <c r="AC16" s="53">
        <v>56</v>
      </c>
      <c r="AD16" s="52">
        <f t="shared" si="21"/>
        <v>43.272727272727273</v>
      </c>
      <c r="AE16" s="55" t="str">
        <f t="shared" si="22"/>
        <v>AP</v>
      </c>
      <c r="AF16" s="48"/>
      <c r="AG16" s="48"/>
      <c r="AH16" s="49"/>
      <c r="AI16" s="49"/>
      <c r="AJ16" s="50"/>
      <c r="AL16" s="138">
        <v>0.7</v>
      </c>
      <c r="AM16" s="138"/>
      <c r="AN16" s="138"/>
      <c r="AO16" s="138"/>
      <c r="AP16" s="138">
        <v>0.5</v>
      </c>
      <c r="AQ16" s="139">
        <f t="shared" si="23"/>
        <v>1.2</v>
      </c>
      <c r="AR16" s="140"/>
      <c r="AS16" s="138"/>
      <c r="AT16" s="140"/>
      <c r="AU16" s="140"/>
      <c r="AV16" s="140"/>
      <c r="AW16" s="141">
        <f t="shared" si="24"/>
        <v>0</v>
      </c>
    </row>
    <row r="17" spans="1:49" x14ac:dyDescent="0.15">
      <c r="A17" s="65">
        <v>12</v>
      </c>
      <c r="B17" s="146" t="str">
        <f>Alunos!A12</f>
        <v>LUCAS MEDEIROS DE CASTILHOS</v>
      </c>
      <c r="C17" s="74">
        <f t="shared" si="0"/>
        <v>0</v>
      </c>
      <c r="D17" s="74">
        <f t="shared" si="1"/>
        <v>0</v>
      </c>
      <c r="E17" s="85" t="str">
        <f t="shared" si="26"/>
        <v/>
      </c>
      <c r="F17" s="39"/>
      <c r="G17" s="84" t="str">
        <f t="shared" si="27"/>
        <v/>
      </c>
      <c r="H17" s="68">
        <f t="shared" si="28"/>
        <v>9</v>
      </c>
      <c r="I17" s="69" t="str">
        <f t="shared" si="4"/>
        <v/>
      </c>
      <c r="J17" s="68" t="str">
        <f t="shared" si="5"/>
        <v/>
      </c>
      <c r="K17" s="70"/>
      <c r="L17" s="71">
        <f t="shared" si="29"/>
        <v>1</v>
      </c>
      <c r="M17" s="71">
        <f t="shared" si="30"/>
        <v>0</v>
      </c>
      <c r="N17" s="71">
        <f t="shared" si="31"/>
        <v>0</v>
      </c>
      <c r="O17" s="71">
        <f t="shared" si="32"/>
        <v>0</v>
      </c>
      <c r="P17" s="71">
        <f t="shared" si="33"/>
        <v>0</v>
      </c>
      <c r="Q17" s="70"/>
      <c r="R17" s="71" t="str">
        <f t="shared" si="34"/>
        <v/>
      </c>
      <c r="S17" s="71" t="str">
        <f t="shared" si="35"/>
        <v/>
      </c>
      <c r="T17" s="71" t="str">
        <f t="shared" si="36"/>
        <v/>
      </c>
      <c r="U17" s="71" t="str">
        <f t="shared" si="37"/>
        <v/>
      </c>
      <c r="V17" s="71" t="str">
        <f t="shared" si="38"/>
        <v/>
      </c>
      <c r="W17" s="70"/>
      <c r="X17" s="71" t="str">
        <f t="shared" si="39"/>
        <v/>
      </c>
      <c r="Y17" s="71" t="str">
        <f t="shared" si="40"/>
        <v/>
      </c>
      <c r="Z17" s="71" t="str">
        <f t="shared" si="41"/>
        <v/>
      </c>
      <c r="AA17" s="71" t="str">
        <f t="shared" si="42"/>
        <v/>
      </c>
      <c r="AB17" s="71" t="str">
        <f t="shared" si="43"/>
        <v/>
      </c>
      <c r="AC17" s="49">
        <v>68</v>
      </c>
      <c r="AD17" s="46">
        <f t="shared" si="21"/>
        <v>52.545454545454547</v>
      </c>
      <c r="AE17" s="72" t="str">
        <f t="shared" si="22"/>
        <v>AP</v>
      </c>
      <c r="AF17" s="49"/>
      <c r="AG17" s="49"/>
      <c r="AH17" s="49"/>
      <c r="AI17" s="49"/>
      <c r="AJ17" s="73"/>
      <c r="AL17" s="138">
        <v>0</v>
      </c>
      <c r="AM17" s="138"/>
      <c r="AN17" s="138"/>
      <c r="AO17" s="138"/>
      <c r="AP17" s="138">
        <v>0</v>
      </c>
      <c r="AQ17" s="139">
        <f t="shared" si="23"/>
        <v>0</v>
      </c>
      <c r="AR17" s="140"/>
      <c r="AS17" s="138"/>
      <c r="AT17" s="140"/>
      <c r="AU17" s="140"/>
      <c r="AV17" s="140"/>
      <c r="AW17" s="141">
        <f t="shared" si="24"/>
        <v>0</v>
      </c>
    </row>
    <row r="18" spans="1:49" x14ac:dyDescent="0.15">
      <c r="A18" s="32">
        <v>13</v>
      </c>
      <c r="B18" s="146" t="str">
        <f>Alunos!A13</f>
        <v>MATHEUS CARDOSO DA ROSA</v>
      </c>
      <c r="C18" s="74">
        <f t="shared" si="0"/>
        <v>1.5</v>
      </c>
      <c r="D18" s="74">
        <f t="shared" si="1"/>
        <v>0</v>
      </c>
      <c r="E18" s="77" t="str">
        <f t="shared" si="26"/>
        <v/>
      </c>
      <c r="F18" s="75"/>
      <c r="G18" s="88" t="str">
        <f t="shared" si="27"/>
        <v/>
      </c>
      <c r="H18" s="82">
        <f t="shared" si="28"/>
        <v>8.25</v>
      </c>
      <c r="I18" s="83" t="str">
        <f t="shared" si="4"/>
        <v/>
      </c>
      <c r="J18" s="82" t="str">
        <f t="shared" si="5"/>
        <v/>
      </c>
      <c r="L18" s="13">
        <f t="shared" si="29"/>
        <v>1</v>
      </c>
      <c r="M18" s="13">
        <f t="shared" si="30"/>
        <v>0</v>
      </c>
      <c r="N18" s="13">
        <f t="shared" si="31"/>
        <v>0</v>
      </c>
      <c r="O18" s="13">
        <f t="shared" si="32"/>
        <v>0</v>
      </c>
      <c r="P18" s="13">
        <f t="shared" si="33"/>
        <v>0</v>
      </c>
      <c r="R18" s="13" t="str">
        <f t="shared" si="34"/>
        <v/>
      </c>
      <c r="S18" s="13" t="str">
        <f t="shared" si="35"/>
        <v/>
      </c>
      <c r="T18" s="13" t="str">
        <f t="shared" si="36"/>
        <v/>
      </c>
      <c r="U18" s="13" t="str">
        <f t="shared" si="37"/>
        <v/>
      </c>
      <c r="V18" s="13" t="str">
        <f t="shared" si="38"/>
        <v/>
      </c>
      <c r="X18" s="13" t="str">
        <f t="shared" si="39"/>
        <v/>
      </c>
      <c r="Y18" s="13" t="str">
        <f t="shared" si="40"/>
        <v/>
      </c>
      <c r="Z18" s="13" t="str">
        <f t="shared" si="41"/>
        <v/>
      </c>
      <c r="AA18" s="13" t="str">
        <f t="shared" si="42"/>
        <v/>
      </c>
      <c r="AB18" s="13" t="str">
        <f t="shared" si="43"/>
        <v/>
      </c>
      <c r="AC18" s="53">
        <v>68</v>
      </c>
      <c r="AD18" s="52">
        <f t="shared" si="21"/>
        <v>52.545454545454547</v>
      </c>
      <c r="AE18" s="55" t="str">
        <f t="shared" si="22"/>
        <v>AP</v>
      </c>
      <c r="AF18" s="48"/>
      <c r="AG18" s="48"/>
      <c r="AH18" s="49"/>
      <c r="AI18" s="49"/>
      <c r="AJ18" s="50"/>
      <c r="AL18" s="138">
        <v>0</v>
      </c>
      <c r="AM18" s="138"/>
      <c r="AN18" s="138"/>
      <c r="AO18" s="138"/>
      <c r="AP18" s="138">
        <v>1.5</v>
      </c>
      <c r="AQ18" s="139">
        <f t="shared" si="23"/>
        <v>1.5</v>
      </c>
      <c r="AR18" s="140"/>
      <c r="AS18" s="138"/>
      <c r="AT18" s="140"/>
      <c r="AU18" s="140"/>
      <c r="AV18" s="140"/>
      <c r="AW18" s="141">
        <f t="shared" si="24"/>
        <v>0</v>
      </c>
    </row>
    <row r="19" spans="1:49" x14ac:dyDescent="0.15">
      <c r="A19" s="65">
        <v>14</v>
      </c>
      <c r="B19" s="146" t="str">
        <f>Alunos!A14</f>
        <v>MURILO MATTEVI BREHM</v>
      </c>
      <c r="C19" s="74">
        <f t="shared" si="0"/>
        <v>5</v>
      </c>
      <c r="D19" s="74">
        <f t="shared" si="1"/>
        <v>0</v>
      </c>
      <c r="E19" s="85" t="str">
        <f t="shared" si="26"/>
        <v/>
      </c>
      <c r="F19" s="39"/>
      <c r="G19" s="84" t="str">
        <f t="shared" si="27"/>
        <v/>
      </c>
      <c r="H19" s="68">
        <f t="shared" si="28"/>
        <v>6.5</v>
      </c>
      <c r="I19" s="69" t="str">
        <f t="shared" si="4"/>
        <v/>
      </c>
      <c r="J19" s="68" t="str">
        <f t="shared" si="5"/>
        <v/>
      </c>
      <c r="K19" s="70"/>
      <c r="L19" s="71">
        <f t="shared" si="29"/>
        <v>0</v>
      </c>
      <c r="M19" s="71">
        <f t="shared" si="30"/>
        <v>1</v>
      </c>
      <c r="N19" s="71">
        <f t="shared" si="31"/>
        <v>0</v>
      </c>
      <c r="O19" s="71">
        <f t="shared" si="32"/>
        <v>0</v>
      </c>
      <c r="P19" s="71">
        <f t="shared" si="33"/>
        <v>0</v>
      </c>
      <c r="Q19" s="70"/>
      <c r="R19" s="71" t="str">
        <f t="shared" si="34"/>
        <v/>
      </c>
      <c r="S19" s="71" t="str">
        <f t="shared" si="35"/>
        <v/>
      </c>
      <c r="T19" s="71" t="str">
        <f t="shared" si="36"/>
        <v/>
      </c>
      <c r="U19" s="71" t="str">
        <f t="shared" si="37"/>
        <v/>
      </c>
      <c r="V19" s="71" t="str">
        <f t="shared" si="38"/>
        <v/>
      </c>
      <c r="W19" s="70"/>
      <c r="X19" s="71" t="str">
        <f t="shared" si="39"/>
        <v/>
      </c>
      <c r="Y19" s="71" t="str">
        <f t="shared" si="40"/>
        <v/>
      </c>
      <c r="Z19" s="71" t="str">
        <f t="shared" si="41"/>
        <v/>
      </c>
      <c r="AA19" s="71" t="str">
        <f t="shared" si="42"/>
        <v/>
      </c>
      <c r="AB19" s="71" t="str">
        <f t="shared" si="43"/>
        <v/>
      </c>
      <c r="AC19" s="49">
        <v>65</v>
      </c>
      <c r="AD19" s="46">
        <f t="shared" si="21"/>
        <v>50.227272727272727</v>
      </c>
      <c r="AE19" s="72" t="str">
        <f t="shared" si="22"/>
        <v>AP</v>
      </c>
      <c r="AF19" s="49"/>
      <c r="AG19" s="49"/>
      <c r="AH19" s="49"/>
      <c r="AI19" s="49"/>
      <c r="AJ19" s="73"/>
      <c r="AL19" s="138">
        <v>1</v>
      </c>
      <c r="AM19" s="138"/>
      <c r="AN19" s="138"/>
      <c r="AO19" s="138"/>
      <c r="AP19" s="138">
        <v>4</v>
      </c>
      <c r="AQ19" s="139">
        <f t="shared" si="23"/>
        <v>5</v>
      </c>
      <c r="AR19" s="140"/>
      <c r="AS19" s="138"/>
      <c r="AT19" s="140"/>
      <c r="AU19" s="140"/>
      <c r="AV19" s="140"/>
      <c r="AW19" s="141">
        <f t="shared" si="24"/>
        <v>0</v>
      </c>
    </row>
    <row r="20" spans="1:49" x14ac:dyDescent="0.15">
      <c r="A20" s="65">
        <v>16</v>
      </c>
      <c r="B20" s="146" t="str">
        <f>Alunos!A15</f>
        <v>NICHOLAS DE SOUZA BORJA</v>
      </c>
      <c r="C20" s="74">
        <f t="shared" si="0"/>
        <v>3</v>
      </c>
      <c r="D20" s="74">
        <f t="shared" si="1"/>
        <v>0</v>
      </c>
      <c r="E20" s="85" t="str">
        <f t="shared" si="25"/>
        <v/>
      </c>
      <c r="F20" s="39"/>
      <c r="G20" s="84" t="str">
        <f t="shared" si="2"/>
        <v/>
      </c>
      <c r="H20" s="68">
        <f t="shared" si="3"/>
        <v>7.5</v>
      </c>
      <c r="I20" s="69" t="str">
        <f t="shared" si="4"/>
        <v/>
      </c>
      <c r="J20" s="68" t="str">
        <f t="shared" si="5"/>
        <v/>
      </c>
      <c r="K20" s="70"/>
      <c r="L20" s="71">
        <f t="shared" si="6"/>
        <v>0</v>
      </c>
      <c r="M20" s="71">
        <f t="shared" si="7"/>
        <v>1</v>
      </c>
      <c r="N20" s="71">
        <f t="shared" si="8"/>
        <v>0</v>
      </c>
      <c r="O20" s="71">
        <f t="shared" si="9"/>
        <v>0</v>
      </c>
      <c r="P20" s="71">
        <f t="shared" si="10"/>
        <v>0</v>
      </c>
      <c r="Q20" s="70"/>
      <c r="R20" s="71" t="str">
        <f t="shared" si="11"/>
        <v/>
      </c>
      <c r="S20" s="71" t="str">
        <f t="shared" si="12"/>
        <v/>
      </c>
      <c r="T20" s="71" t="str">
        <f t="shared" si="13"/>
        <v/>
      </c>
      <c r="U20" s="71" t="str">
        <f t="shared" si="14"/>
        <v/>
      </c>
      <c r="V20" s="71" t="str">
        <f t="shared" si="15"/>
        <v/>
      </c>
      <c r="W20" s="70"/>
      <c r="X20" s="71" t="str">
        <f t="shared" si="16"/>
        <v/>
      </c>
      <c r="Y20" s="71" t="str">
        <f t="shared" si="17"/>
        <v/>
      </c>
      <c r="Z20" s="71" t="str">
        <f t="shared" si="18"/>
        <v/>
      </c>
      <c r="AA20" s="71" t="str">
        <f t="shared" si="19"/>
        <v/>
      </c>
      <c r="AB20" s="71" t="str">
        <f t="shared" si="20"/>
        <v/>
      </c>
      <c r="AC20" s="49">
        <v>68</v>
      </c>
      <c r="AD20" s="46">
        <f t="shared" si="21"/>
        <v>52.545454545454547</v>
      </c>
      <c r="AE20" s="72" t="str">
        <f t="shared" si="22"/>
        <v>AP</v>
      </c>
      <c r="AF20" s="49"/>
      <c r="AG20" s="49"/>
      <c r="AH20" s="49"/>
      <c r="AI20" s="49"/>
      <c r="AJ20" s="73"/>
      <c r="AL20" s="138">
        <v>0</v>
      </c>
      <c r="AM20" s="138"/>
      <c r="AN20" s="138"/>
      <c r="AO20" s="138"/>
      <c r="AP20" s="138">
        <v>3</v>
      </c>
      <c r="AQ20" s="139">
        <f t="shared" si="23"/>
        <v>3</v>
      </c>
      <c r="AR20" s="140"/>
      <c r="AS20" s="138"/>
      <c r="AT20" s="140"/>
      <c r="AU20" s="140"/>
      <c r="AV20" s="140"/>
      <c r="AW20" s="141">
        <f t="shared" si="24"/>
        <v>0</v>
      </c>
    </row>
    <row r="21" spans="1:49" x14ac:dyDescent="0.15">
      <c r="A21" s="32">
        <v>17</v>
      </c>
      <c r="B21" s="146" t="str">
        <f>Alunos!A16</f>
        <v>THALISON BARBOSA BAUER</v>
      </c>
      <c r="C21" s="74">
        <f t="shared" si="0"/>
        <v>5.2</v>
      </c>
      <c r="D21" s="74">
        <f t="shared" si="1"/>
        <v>0</v>
      </c>
      <c r="E21" s="77" t="str">
        <f t="shared" si="25"/>
        <v/>
      </c>
      <c r="F21" s="75"/>
      <c r="G21" s="88" t="str">
        <f t="shared" si="2"/>
        <v/>
      </c>
      <c r="H21" s="82">
        <f t="shared" si="3"/>
        <v>6.4</v>
      </c>
      <c r="I21" s="83" t="str">
        <f t="shared" si="4"/>
        <v/>
      </c>
      <c r="J21" s="82" t="str">
        <f t="shared" si="5"/>
        <v/>
      </c>
      <c r="L21" s="13">
        <f t="shared" si="6"/>
        <v>0</v>
      </c>
      <c r="M21" s="13">
        <f t="shared" si="7"/>
        <v>1</v>
      </c>
      <c r="N21" s="13">
        <f t="shared" si="8"/>
        <v>0</v>
      </c>
      <c r="O21" s="13">
        <f t="shared" si="9"/>
        <v>0</v>
      </c>
      <c r="P21" s="13">
        <f t="shared" si="10"/>
        <v>0</v>
      </c>
      <c r="R21" s="13" t="str">
        <f t="shared" si="11"/>
        <v/>
      </c>
      <c r="S21" s="13" t="str">
        <f t="shared" si="12"/>
        <v/>
      </c>
      <c r="T21" s="13" t="str">
        <f t="shared" si="13"/>
        <v/>
      </c>
      <c r="U21" s="13" t="str">
        <f t="shared" si="14"/>
        <v/>
      </c>
      <c r="V21" s="13" t="str">
        <f t="shared" si="15"/>
        <v/>
      </c>
      <c r="X21" s="13" t="str">
        <f t="shared" si="16"/>
        <v/>
      </c>
      <c r="Y21" s="13" t="str">
        <f t="shared" si="17"/>
        <v/>
      </c>
      <c r="Z21" s="13" t="str">
        <f t="shared" si="18"/>
        <v/>
      </c>
      <c r="AA21" s="13" t="str">
        <f t="shared" si="19"/>
        <v/>
      </c>
      <c r="AB21" s="13" t="str">
        <f t="shared" si="20"/>
        <v/>
      </c>
      <c r="AC21" s="53">
        <v>68</v>
      </c>
      <c r="AD21" s="52">
        <f t="shared" si="21"/>
        <v>52.545454545454547</v>
      </c>
      <c r="AE21" s="55" t="str">
        <f t="shared" si="22"/>
        <v>AP</v>
      </c>
      <c r="AF21" s="48"/>
      <c r="AG21" s="48"/>
      <c r="AH21" s="49"/>
      <c r="AI21" s="49"/>
      <c r="AJ21" s="50"/>
      <c r="AL21" s="140">
        <v>1</v>
      </c>
      <c r="AM21" s="140"/>
      <c r="AN21" s="140"/>
      <c r="AO21" s="140"/>
      <c r="AP21" s="140">
        <v>4.2</v>
      </c>
      <c r="AQ21" s="139">
        <f t="shared" si="23"/>
        <v>5.2</v>
      </c>
      <c r="AR21" s="140"/>
      <c r="AS21" s="138"/>
      <c r="AT21" s="140"/>
      <c r="AU21" s="140"/>
      <c r="AV21" s="140"/>
      <c r="AW21" s="141">
        <f t="shared" si="24"/>
        <v>0</v>
      </c>
    </row>
    <row r="22" spans="1:49" x14ac:dyDescent="0.15">
      <c r="A22" s="65">
        <v>18</v>
      </c>
      <c r="B22" s="146" t="str">
        <f>Alunos!A17</f>
        <v>WALTER ADAM PORATH BACHER</v>
      </c>
      <c r="C22" s="74">
        <f t="shared" si="0"/>
        <v>3.4</v>
      </c>
      <c r="D22" s="74">
        <f t="shared" si="1"/>
        <v>0</v>
      </c>
      <c r="E22" s="85" t="str">
        <f t="shared" si="25"/>
        <v/>
      </c>
      <c r="F22" s="39"/>
      <c r="G22" s="84" t="str">
        <f t="shared" si="2"/>
        <v/>
      </c>
      <c r="H22" s="68">
        <f t="shared" si="3"/>
        <v>7.3</v>
      </c>
      <c r="I22" s="69" t="str">
        <f t="shared" si="4"/>
        <v/>
      </c>
      <c r="J22" s="68" t="str">
        <f t="shared" si="5"/>
        <v/>
      </c>
      <c r="K22" s="70"/>
      <c r="L22" s="71">
        <f t="shared" si="6"/>
        <v>0</v>
      </c>
      <c r="M22" s="71">
        <f t="shared" si="7"/>
        <v>1</v>
      </c>
      <c r="N22" s="71">
        <f t="shared" si="8"/>
        <v>0</v>
      </c>
      <c r="O22" s="71">
        <f t="shared" si="9"/>
        <v>0</v>
      </c>
      <c r="P22" s="71">
        <f t="shared" si="10"/>
        <v>0</v>
      </c>
      <c r="Q22" s="70"/>
      <c r="R22" s="71" t="str">
        <f t="shared" si="11"/>
        <v/>
      </c>
      <c r="S22" s="71" t="str">
        <f t="shared" si="12"/>
        <v/>
      </c>
      <c r="T22" s="71" t="str">
        <f t="shared" si="13"/>
        <v/>
      </c>
      <c r="U22" s="71" t="str">
        <f t="shared" si="14"/>
        <v/>
      </c>
      <c r="V22" s="71" t="str">
        <f t="shared" si="15"/>
        <v/>
      </c>
      <c r="W22" s="70"/>
      <c r="X22" s="71" t="str">
        <f t="shared" si="16"/>
        <v/>
      </c>
      <c r="Y22" s="71" t="str">
        <f t="shared" si="17"/>
        <v/>
      </c>
      <c r="Z22" s="71" t="str">
        <f t="shared" si="18"/>
        <v/>
      </c>
      <c r="AA22" s="71" t="str">
        <f t="shared" si="19"/>
        <v/>
      </c>
      <c r="AB22" s="71" t="str">
        <f t="shared" si="20"/>
        <v/>
      </c>
      <c r="AC22" s="49">
        <v>56</v>
      </c>
      <c r="AD22" s="46">
        <f t="shared" si="21"/>
        <v>43.272727272727273</v>
      </c>
      <c r="AE22" s="72" t="str">
        <f t="shared" si="22"/>
        <v>AP</v>
      </c>
      <c r="AF22" s="49"/>
      <c r="AG22" s="49"/>
      <c r="AH22" s="49"/>
      <c r="AI22" s="49"/>
      <c r="AJ22" s="73"/>
      <c r="AL22" s="140">
        <v>0</v>
      </c>
      <c r="AM22" s="140"/>
      <c r="AN22" s="140"/>
      <c r="AO22" s="140"/>
      <c r="AP22" s="140">
        <v>3.4</v>
      </c>
      <c r="AQ22" s="139">
        <f t="shared" si="23"/>
        <v>3.4</v>
      </c>
      <c r="AR22" s="140"/>
      <c r="AS22" s="138"/>
      <c r="AT22" s="140"/>
      <c r="AU22" s="140"/>
      <c r="AV22" s="140"/>
      <c r="AW22" s="141">
        <f t="shared" si="24"/>
        <v>0</v>
      </c>
    </row>
    <row r="23" spans="1:49" x14ac:dyDescent="0.15">
      <c r="E23" s="86"/>
      <c r="F23" s="78"/>
      <c r="G23" s="78"/>
    </row>
    <row r="24" spans="1:49" x14ac:dyDescent="0.15">
      <c r="A24" s="63" t="str">
        <f>AJ1</f>
        <v>Ano/Semestre: 2016/2</v>
      </c>
      <c r="D24" s="150" t="s">
        <v>19</v>
      </c>
      <c r="E24" s="151"/>
      <c r="F24" s="151"/>
      <c r="G24" s="151"/>
      <c r="H24" s="151"/>
      <c r="I24" s="152"/>
      <c r="AC24" s="95" t="s">
        <v>36</v>
      </c>
      <c r="AD24" s="95"/>
    </row>
    <row r="25" spans="1:49" ht="12" thickBot="1" x14ac:dyDescent="0.2">
      <c r="A25" s="63" t="str">
        <f>AJ2</f>
        <v>Professor: Ramon Lummertz</v>
      </c>
      <c r="C25" s="58" t="s">
        <v>25</v>
      </c>
      <c r="D25" s="9" t="s">
        <v>1</v>
      </c>
      <c r="E25" s="51" t="s">
        <v>20</v>
      </c>
      <c r="F25" s="9" t="s">
        <v>2</v>
      </c>
      <c r="G25" s="51" t="s">
        <v>20</v>
      </c>
      <c r="H25" s="9" t="s">
        <v>12</v>
      </c>
      <c r="I25" s="44" t="s">
        <v>20</v>
      </c>
    </row>
    <row r="26" spans="1:49" ht="12" thickTop="1" x14ac:dyDescent="0.15">
      <c r="A26" s="64" t="str">
        <f>AJ3</f>
        <v>Disciplina: Estrutura de Dados I</v>
      </c>
      <c r="C26" s="16" t="s">
        <v>26</v>
      </c>
      <c r="D26" s="17">
        <f>SUM(L6:L22)</f>
        <v>5</v>
      </c>
      <c r="E26" s="8">
        <f t="shared" ref="E26:E32" si="44">D26/$E$3</f>
        <v>0.29411764705882354</v>
      </c>
      <c r="F26" s="17">
        <f>SUM(R6:R22)</f>
        <v>0</v>
      </c>
      <c r="G26" s="8">
        <f t="shared" ref="G26:G32" si="45">F26/$E$3</f>
        <v>0</v>
      </c>
      <c r="H26" s="17">
        <f>SUM(X6:X22)</f>
        <v>0</v>
      </c>
      <c r="I26" s="8">
        <f t="shared" ref="I26:I32" si="46">H26/$E$3</f>
        <v>0</v>
      </c>
    </row>
    <row r="27" spans="1:49" x14ac:dyDescent="0.15">
      <c r="A27" s="93" t="s">
        <v>34</v>
      </c>
      <c r="B27" s="94" t="s">
        <v>35</v>
      </c>
      <c r="C27" s="16" t="s">
        <v>27</v>
      </c>
      <c r="D27" s="18">
        <f>SUM(M6:M22)</f>
        <v>10</v>
      </c>
      <c r="E27" s="4">
        <f t="shared" si="44"/>
        <v>0.58823529411764708</v>
      </c>
      <c r="F27" s="18">
        <f>SUM(S6:S22)</f>
        <v>0</v>
      </c>
      <c r="G27" s="4">
        <f t="shared" si="45"/>
        <v>0</v>
      </c>
      <c r="H27" s="18">
        <f>SUM(Y6:Y22)</f>
        <v>0</v>
      </c>
      <c r="I27" s="4">
        <f t="shared" si="46"/>
        <v>0</v>
      </c>
    </row>
    <row r="28" spans="1:49" x14ac:dyDescent="0.15">
      <c r="C28" s="16" t="s">
        <v>28</v>
      </c>
      <c r="D28" s="19">
        <f>SUM(N6:N22)</f>
        <v>2</v>
      </c>
      <c r="E28" s="3">
        <f t="shared" si="44"/>
        <v>0.11764705882352941</v>
      </c>
      <c r="F28" s="19">
        <f>SUM(T6:T22)</f>
        <v>0</v>
      </c>
      <c r="G28" s="3">
        <f t="shared" si="45"/>
        <v>0</v>
      </c>
      <c r="H28" s="19">
        <f>SUM(Z6:Z22)</f>
        <v>0</v>
      </c>
      <c r="I28" s="3">
        <f t="shared" si="46"/>
        <v>0</v>
      </c>
    </row>
    <row r="29" spans="1:49" x14ac:dyDescent="0.15">
      <c r="C29" s="16" t="s">
        <v>29</v>
      </c>
      <c r="D29" s="18">
        <f>SUM(O6:O22)</f>
        <v>0</v>
      </c>
      <c r="E29" s="4">
        <f t="shared" si="44"/>
        <v>0</v>
      </c>
      <c r="F29" s="18">
        <f>SUM(U6:U22)</f>
        <v>0</v>
      </c>
      <c r="G29" s="4">
        <f t="shared" si="45"/>
        <v>0</v>
      </c>
      <c r="H29" s="18">
        <f>SUM(AA6:AA22)</f>
        <v>0</v>
      </c>
      <c r="I29" s="4">
        <f t="shared" si="46"/>
        <v>0</v>
      </c>
    </row>
    <row r="30" spans="1:49" ht="12" thickBot="1" x14ac:dyDescent="0.2">
      <c r="B30" s="14"/>
      <c r="C30" s="20" t="s">
        <v>30</v>
      </c>
      <c r="D30" s="21">
        <f>SUM(P6:P22)</f>
        <v>0</v>
      </c>
      <c r="E30" s="7">
        <f t="shared" si="44"/>
        <v>0</v>
      </c>
      <c r="F30" s="21">
        <f>SUM(V6:V22)</f>
        <v>0</v>
      </c>
      <c r="G30" s="7">
        <f t="shared" si="45"/>
        <v>0</v>
      </c>
      <c r="H30" s="21">
        <f>SUM(AB6:AB22)</f>
        <v>0</v>
      </c>
      <c r="I30" s="7">
        <f t="shared" si="46"/>
        <v>0</v>
      </c>
    </row>
    <row r="31" spans="1:49" ht="12" thickTop="1" x14ac:dyDescent="0.15">
      <c r="B31" s="14"/>
      <c r="C31" s="91" t="s">
        <v>23</v>
      </c>
      <c r="D31" s="89">
        <f>D28+D29+D30</f>
        <v>2</v>
      </c>
      <c r="E31" s="6">
        <f t="shared" si="44"/>
        <v>0.11764705882352941</v>
      </c>
      <c r="F31" s="89">
        <f>F28+F29+F30</f>
        <v>0</v>
      </c>
      <c r="G31" s="6">
        <f t="shared" si="45"/>
        <v>0</v>
      </c>
      <c r="H31" s="89">
        <f>H28+H29+H30</f>
        <v>0</v>
      </c>
      <c r="I31" s="6">
        <f t="shared" si="46"/>
        <v>0</v>
      </c>
    </row>
    <row r="32" spans="1:49" x14ac:dyDescent="0.15">
      <c r="B32" s="14"/>
      <c r="C32" s="92" t="s">
        <v>24</v>
      </c>
      <c r="D32" s="90">
        <f>D26+D27</f>
        <v>15</v>
      </c>
      <c r="E32" s="5">
        <f t="shared" si="44"/>
        <v>0.88235294117647056</v>
      </c>
      <c r="F32" s="90">
        <f>F26+F27</f>
        <v>0</v>
      </c>
      <c r="G32" s="5">
        <f t="shared" si="45"/>
        <v>0</v>
      </c>
      <c r="H32" s="90">
        <f>H26+H27</f>
        <v>0</v>
      </c>
      <c r="I32" s="5">
        <f t="shared" si="46"/>
        <v>0</v>
      </c>
    </row>
  </sheetData>
  <mergeCells count="15">
    <mergeCell ref="AL3:AW3"/>
    <mergeCell ref="AL4:AQ4"/>
    <mergeCell ref="AR4:AW4"/>
    <mergeCell ref="AF1:AI1"/>
    <mergeCell ref="AF2:AG2"/>
    <mergeCell ref="AH2:AI2"/>
    <mergeCell ref="AF3:AF5"/>
    <mergeCell ref="AG3:AG5"/>
    <mergeCell ref="D24:I24"/>
    <mergeCell ref="AC3:AC5"/>
    <mergeCell ref="H4:J4"/>
    <mergeCell ref="AE3:AE5"/>
    <mergeCell ref="AI3:AI5"/>
    <mergeCell ref="AD3:AD5"/>
    <mergeCell ref="AH3:AH5"/>
  </mergeCells>
  <phoneticPr fontId="2" type="noConversion"/>
  <conditionalFormatting sqref="C4:G4 F6:F22 C6:D22">
    <cfRule type="cellIs" dxfId="17" priority="1" stopIfTrue="1" operator="lessThan">
      <formula>6</formula>
    </cfRule>
    <cfRule type="cellIs" dxfId="16" priority="2" stopIfTrue="1" operator="greaterThanOrEqual">
      <formula>6</formula>
    </cfRule>
  </conditionalFormatting>
  <conditionalFormatting sqref="I6:I22">
    <cfRule type="cellIs" dxfId="15" priority="3" stopIfTrue="1" operator="lessThan">
      <formula>$J$6</formula>
    </cfRule>
  </conditionalFormatting>
  <conditionalFormatting sqref="J6:J22">
    <cfRule type="cellIs" dxfId="14" priority="4" stopIfTrue="1" operator="lessThan">
      <formula>$I$6</formula>
    </cfRule>
  </conditionalFormatting>
  <conditionalFormatting sqref="AE6:AE22">
    <cfRule type="cellIs" dxfId="13" priority="5" stopIfTrue="1" operator="equal">
      <formula>"RF"</formula>
    </cfRule>
    <cfRule type="cellIs" dxfId="12" priority="6" stopIfTrue="1" operator="equal">
      <formula>"RE"</formula>
    </cfRule>
    <cfRule type="cellIs" dxfId="11" priority="7" stopIfTrue="1" operator="equal">
      <formula>"AP"</formula>
    </cfRule>
  </conditionalFormatting>
  <conditionalFormatting sqref="G6:G22 E6:E22">
    <cfRule type="cellIs" dxfId="10" priority="8" stopIfTrue="1" operator="greaterThanOrEqual">
      <formula>6</formula>
    </cfRule>
    <cfRule type="cellIs" dxfId="9" priority="9" stopIfTrue="1" operator="lessThan">
      <formula>6</formula>
    </cfRule>
  </conditionalFormatting>
  <pageMargins left="0.31" right="0.59055118110236227" top="0.63" bottom="0.34" header="0.51181102362204722" footer="0.28000000000000003"/>
  <pageSetup orientation="landscape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0" zoomScaleNormal="120" zoomScalePageLayoutView="120" workbookViewId="0">
      <selection activeCell="B5" sqref="B5:B6"/>
    </sheetView>
  </sheetViews>
  <sheetFormatPr baseColWidth="10" defaultColWidth="9.19921875" defaultRowHeight="11" x14ac:dyDescent="0.15"/>
  <cols>
    <col min="1" max="1" width="2.59765625" style="13" bestFit="1" customWidth="1"/>
    <col min="2" max="2" width="31.19921875" style="12" bestFit="1" customWidth="1"/>
    <col min="3" max="3" width="5" style="13" customWidth="1"/>
    <col min="4" max="9" width="4.59765625" style="13" customWidth="1"/>
    <col min="10" max="10" width="5" style="13" customWidth="1"/>
    <col min="11" max="11" width="32.796875" style="12" bestFit="1" customWidth="1"/>
    <col min="12" max="12" width="25.59765625" style="12" customWidth="1"/>
    <col min="13" max="16384" width="9.19921875" style="12"/>
  </cols>
  <sheetData>
    <row r="1" spans="1:10" x14ac:dyDescent="0.15">
      <c r="C1" s="113">
        <f>AVERAGE(C5:C34)</f>
        <v>7.42</v>
      </c>
      <c r="E1" s="99"/>
      <c r="F1" s="99"/>
      <c r="G1" s="99"/>
      <c r="H1" s="99"/>
      <c r="I1" s="114" t="s">
        <v>40</v>
      </c>
      <c r="J1" s="113">
        <f>AVERAGE(J5:J34)</f>
        <v>6.5633333333333335</v>
      </c>
    </row>
    <row r="2" spans="1:10" ht="12" thickBot="1" x14ac:dyDescent="0.2">
      <c r="B2" s="100" t="s">
        <v>37</v>
      </c>
      <c r="C2" s="101">
        <v>8</v>
      </c>
      <c r="D2" s="101">
        <v>0.5</v>
      </c>
      <c r="E2" s="101">
        <v>0.5</v>
      </c>
      <c r="F2" s="101">
        <v>1</v>
      </c>
      <c r="G2" s="101"/>
      <c r="H2" s="101"/>
      <c r="I2" s="101"/>
      <c r="J2" s="101">
        <f>SUM(C2:I2)</f>
        <v>10</v>
      </c>
    </row>
    <row r="3" spans="1:10" ht="27" customHeight="1" x14ac:dyDescent="0.15">
      <c r="A3" s="172" t="str">
        <f>Notas!A5</f>
        <v>N</v>
      </c>
      <c r="B3" s="182" t="str">
        <f>Notas!B5</f>
        <v>Aluno</v>
      </c>
      <c r="C3" s="174" t="s">
        <v>39</v>
      </c>
      <c r="D3" s="174" t="s">
        <v>41</v>
      </c>
      <c r="E3" s="176" t="s">
        <v>43</v>
      </c>
      <c r="F3" s="176" t="s">
        <v>44</v>
      </c>
      <c r="G3" s="178"/>
      <c r="H3" s="178"/>
      <c r="I3" s="180"/>
      <c r="J3" s="174" t="s">
        <v>38</v>
      </c>
    </row>
    <row r="4" spans="1:10" ht="15.75" customHeight="1" thickBot="1" x14ac:dyDescent="0.2">
      <c r="A4" s="173"/>
      <c r="B4" s="183"/>
      <c r="C4" s="175"/>
      <c r="D4" s="175"/>
      <c r="E4" s="177"/>
      <c r="F4" s="177"/>
      <c r="G4" s="179"/>
      <c r="H4" s="179"/>
      <c r="I4" s="181"/>
      <c r="J4" s="175"/>
    </row>
    <row r="5" spans="1:10" ht="13" x14ac:dyDescent="0.15">
      <c r="A5" s="102">
        <f>Notas!A6</f>
        <v>1</v>
      </c>
      <c r="B5" s="107" t="str">
        <f>Notas!B6</f>
        <v>ALESSANDRO PAZ DA SILVA</v>
      </c>
      <c r="C5" s="110">
        <v>4.5</v>
      </c>
      <c r="D5" s="110"/>
      <c r="E5" s="104">
        <v>10</v>
      </c>
      <c r="F5" s="104">
        <v>10</v>
      </c>
      <c r="G5" s="104"/>
      <c r="H5" s="104"/>
      <c r="I5" s="105"/>
      <c r="J5" s="96">
        <f>((C5*$C$2)+(D5*$D$2)+(E5*$E$2)+(F5*$F$2)+(G5*$G$2)+(H5*$H$2)+(I5*$I$2))/10</f>
        <v>5.0999999999999996</v>
      </c>
    </row>
    <row r="6" spans="1:10" ht="13" x14ac:dyDescent="0.15">
      <c r="A6" s="106">
        <f>Notas!A7</f>
        <v>2</v>
      </c>
      <c r="B6" s="107" t="str">
        <f>Notas!B7</f>
        <v>ALEXANDRE LUIS STUMPF</v>
      </c>
      <c r="C6" s="111">
        <v>10</v>
      </c>
      <c r="D6" s="111">
        <v>10</v>
      </c>
      <c r="E6" s="108">
        <v>10</v>
      </c>
      <c r="F6" s="108">
        <v>10</v>
      </c>
      <c r="G6" s="108"/>
      <c r="H6" s="108"/>
      <c r="I6" s="109"/>
      <c r="J6" s="97">
        <f>((C6*$C$2)+(D6*$D$2)+(E6*$E$2)+(F6*$F$2)+(G6*$G$2)+(H6*$H$2)+(I6*$I$2))/10</f>
        <v>10</v>
      </c>
    </row>
    <row r="7" spans="1:10" ht="13" x14ac:dyDescent="0.15">
      <c r="A7" s="106">
        <f>Notas!A8</f>
        <v>3</v>
      </c>
      <c r="B7" s="107" t="str">
        <f>Notas!B8</f>
        <v>BRUNO ROSA DA SILVA</v>
      </c>
      <c r="C7" s="111">
        <v>6</v>
      </c>
      <c r="D7" s="111">
        <v>10</v>
      </c>
      <c r="E7" s="108">
        <v>10</v>
      </c>
      <c r="F7" s="108">
        <v>10</v>
      </c>
      <c r="G7" s="108"/>
      <c r="H7" s="108"/>
      <c r="I7" s="109"/>
      <c r="J7" s="97">
        <f t="shared" ref="J7:J34" si="0">((C7*$C$2)+(D7*$D$2)+(E7*$E$2)+(F7*$F$2)+(G7*$G$2)+(H7*$H$2)+(I7*$I$2))/10</f>
        <v>6.8</v>
      </c>
    </row>
    <row r="8" spans="1:10" ht="13" x14ac:dyDescent="0.15">
      <c r="A8" s="106">
        <f>Notas!A9</f>
        <v>4</v>
      </c>
      <c r="B8" s="107" t="str">
        <f>Notas!B9</f>
        <v>DIOGO SOUZA DA SILVA</v>
      </c>
      <c r="C8" s="111">
        <v>9.5</v>
      </c>
      <c r="D8" s="111">
        <v>10</v>
      </c>
      <c r="E8" s="108">
        <v>10</v>
      </c>
      <c r="F8" s="108">
        <v>10</v>
      </c>
      <c r="G8" s="108"/>
      <c r="H8" s="108"/>
      <c r="I8" s="109"/>
      <c r="J8" s="97">
        <f t="shared" si="0"/>
        <v>9.6</v>
      </c>
    </row>
    <row r="9" spans="1:10" ht="13" x14ac:dyDescent="0.15">
      <c r="A9" s="106">
        <f>Notas!A10</f>
        <v>5</v>
      </c>
      <c r="B9" s="107" t="str">
        <f>Notas!B10</f>
        <v>DJIAN LUCCA CARVALHO SANCHES MANTEUFEL STIEGELMAIER</v>
      </c>
      <c r="C9" s="111">
        <v>10</v>
      </c>
      <c r="D9" s="111">
        <v>10</v>
      </c>
      <c r="E9" s="108"/>
      <c r="F9" s="108">
        <v>10</v>
      </c>
      <c r="G9" s="108"/>
      <c r="H9" s="108"/>
      <c r="I9" s="109"/>
      <c r="J9" s="97">
        <f t="shared" si="0"/>
        <v>9.5</v>
      </c>
    </row>
    <row r="10" spans="1:10" ht="13" x14ac:dyDescent="0.15">
      <c r="A10" s="106">
        <f>Notas!A11</f>
        <v>6</v>
      </c>
      <c r="B10" s="107" t="str">
        <f>Notas!B11</f>
        <v>DOUGLAS MACIEL</v>
      </c>
      <c r="C10" s="111">
        <v>6.3</v>
      </c>
      <c r="D10" s="111"/>
      <c r="E10" s="108">
        <v>10</v>
      </c>
      <c r="F10" s="108">
        <v>10</v>
      </c>
      <c r="G10" s="108"/>
      <c r="H10" s="108"/>
      <c r="I10" s="109"/>
      <c r="J10" s="97">
        <f t="shared" si="0"/>
        <v>6.5400000000000009</v>
      </c>
    </row>
    <row r="11" spans="1:10" ht="13" x14ac:dyDescent="0.15">
      <c r="A11" s="106">
        <f>Notas!A12</f>
        <v>7</v>
      </c>
      <c r="B11" s="107" t="str">
        <f>Notas!B12</f>
        <v>GABRIEL DA SILVEIRA DE OLIVEIRA</v>
      </c>
      <c r="C11" s="111">
        <v>8.5</v>
      </c>
      <c r="D11" s="111">
        <v>10</v>
      </c>
      <c r="E11" s="108"/>
      <c r="F11" s="108">
        <v>10</v>
      </c>
      <c r="G11" s="108"/>
      <c r="H11" s="108"/>
      <c r="I11" s="109"/>
      <c r="J11" s="97">
        <f t="shared" si="0"/>
        <v>8.3000000000000007</v>
      </c>
    </row>
    <row r="12" spans="1:10" ht="13" x14ac:dyDescent="0.15">
      <c r="A12" s="106">
        <f>Notas!A13</f>
        <v>8</v>
      </c>
      <c r="B12" s="107" t="str">
        <f>Notas!B13</f>
        <v>HENRIQUE PIRES OURIQUES</v>
      </c>
      <c r="C12" s="111">
        <v>4</v>
      </c>
      <c r="D12" s="111">
        <v>10</v>
      </c>
      <c r="E12" s="108">
        <v>10</v>
      </c>
      <c r="F12" s="108">
        <v>10</v>
      </c>
      <c r="G12" s="108"/>
      <c r="H12" s="108"/>
      <c r="I12" s="109"/>
      <c r="J12" s="97">
        <f t="shared" si="0"/>
        <v>5.2</v>
      </c>
    </row>
    <row r="13" spans="1:10" ht="13" x14ac:dyDescent="0.15">
      <c r="A13" s="106">
        <f>Notas!A14</f>
        <v>9</v>
      </c>
      <c r="B13" s="107" t="str">
        <f>Notas!B14</f>
        <v>JAIR DANIEL JUNIOR</v>
      </c>
      <c r="C13" s="111">
        <v>7</v>
      </c>
      <c r="D13" s="111">
        <v>10</v>
      </c>
      <c r="E13" s="108">
        <v>10</v>
      </c>
      <c r="F13" s="108">
        <v>10</v>
      </c>
      <c r="G13" s="108"/>
      <c r="H13" s="108"/>
      <c r="I13" s="109"/>
      <c r="J13" s="97">
        <f t="shared" si="0"/>
        <v>7.6</v>
      </c>
    </row>
    <row r="14" spans="1:10" ht="13" x14ac:dyDescent="0.15">
      <c r="A14" s="106">
        <f>Notas!A15</f>
        <v>10</v>
      </c>
      <c r="B14" s="107" t="str">
        <f>Notas!B15</f>
        <v>JUNIOR GUILHERME DE JESUS</v>
      </c>
      <c r="C14" s="111">
        <v>6.5</v>
      </c>
      <c r="D14" s="111">
        <v>10</v>
      </c>
      <c r="E14" s="108">
        <v>10</v>
      </c>
      <c r="F14" s="108">
        <v>10</v>
      </c>
      <c r="G14" s="108"/>
      <c r="H14" s="108"/>
      <c r="I14" s="109"/>
      <c r="J14" s="97">
        <f t="shared" si="0"/>
        <v>7.2</v>
      </c>
    </row>
    <row r="15" spans="1:10" ht="13" x14ac:dyDescent="0.15">
      <c r="A15" s="106">
        <f>Notas!A16</f>
        <v>11</v>
      </c>
      <c r="B15" s="107" t="str">
        <f>Notas!B16</f>
        <v>LEONARDO LUIZ DE MATTOS</v>
      </c>
      <c r="C15" s="111">
        <v>5.3</v>
      </c>
      <c r="D15" s="111">
        <v>10</v>
      </c>
      <c r="E15" s="108">
        <v>10</v>
      </c>
      <c r="F15" s="108">
        <v>10</v>
      </c>
      <c r="G15" s="108"/>
      <c r="H15" s="108"/>
      <c r="I15" s="109"/>
      <c r="J15" s="97">
        <f t="shared" si="0"/>
        <v>6.24</v>
      </c>
    </row>
    <row r="16" spans="1:10" ht="13" x14ac:dyDescent="0.15">
      <c r="A16" s="106">
        <f>Notas!A17</f>
        <v>12</v>
      </c>
      <c r="B16" s="107" t="str">
        <f>Notas!B17</f>
        <v>LUCAS MEDEIROS DE CASTILHOS</v>
      </c>
      <c r="C16" s="111">
        <v>8</v>
      </c>
      <c r="D16" s="111">
        <v>10</v>
      </c>
      <c r="E16" s="108">
        <v>10</v>
      </c>
      <c r="F16" s="108">
        <v>10</v>
      </c>
      <c r="G16" s="108"/>
      <c r="H16" s="108"/>
      <c r="I16" s="109"/>
      <c r="J16" s="97">
        <f t="shared" si="0"/>
        <v>8.4</v>
      </c>
    </row>
    <row r="17" spans="1:11" ht="13" x14ac:dyDescent="0.15">
      <c r="A17" s="106">
        <f>Notas!A18</f>
        <v>13</v>
      </c>
      <c r="B17" s="107" t="str">
        <f>Notas!B18</f>
        <v>MATHEUS CARDOSO DA ROSA</v>
      </c>
      <c r="C17" s="111">
        <v>5.5</v>
      </c>
      <c r="D17" s="111">
        <v>10</v>
      </c>
      <c r="E17" s="108">
        <v>10</v>
      </c>
      <c r="F17" s="108"/>
      <c r="G17" s="108"/>
      <c r="H17" s="108"/>
      <c r="I17" s="109"/>
      <c r="J17" s="97">
        <f t="shared" si="0"/>
        <v>5.4</v>
      </c>
      <c r="K17" s="12" t="s">
        <v>42</v>
      </c>
    </row>
    <row r="18" spans="1:11" ht="13" x14ac:dyDescent="0.15">
      <c r="A18" s="106">
        <f>Notas!A19</f>
        <v>14</v>
      </c>
      <c r="B18" s="107" t="str">
        <f>Notas!B19</f>
        <v>MURILO MATTEVI BREHM</v>
      </c>
      <c r="C18" s="111">
        <v>7.2</v>
      </c>
      <c r="D18" s="126">
        <v>10</v>
      </c>
      <c r="E18" s="108">
        <v>10</v>
      </c>
      <c r="F18" s="108">
        <v>10</v>
      </c>
      <c r="G18" s="108"/>
      <c r="H18" s="108"/>
      <c r="I18" s="109"/>
      <c r="J18" s="97">
        <f t="shared" si="0"/>
        <v>7.76</v>
      </c>
    </row>
    <row r="19" spans="1:11" ht="13" x14ac:dyDescent="0.15">
      <c r="A19" s="106" t="e">
        <f>Notas!#REF!</f>
        <v>#REF!</v>
      </c>
      <c r="B19" s="107" t="e">
        <f>Notas!#REF!</f>
        <v>#REF!</v>
      </c>
      <c r="C19" s="111">
        <v>6.7</v>
      </c>
      <c r="D19" s="111">
        <v>10</v>
      </c>
      <c r="E19" s="108">
        <v>10</v>
      </c>
      <c r="F19" s="108">
        <v>10</v>
      </c>
      <c r="G19" s="108"/>
      <c r="H19" s="108"/>
      <c r="I19" s="109"/>
      <c r="J19" s="97">
        <f t="shared" si="0"/>
        <v>7.3599999999999994</v>
      </c>
    </row>
    <row r="20" spans="1:11" ht="13" x14ac:dyDescent="0.15">
      <c r="A20" s="106">
        <f>Notas!A20</f>
        <v>16</v>
      </c>
      <c r="B20" s="107" t="str">
        <f>Notas!B20</f>
        <v>NICHOLAS DE SOUZA BORJA</v>
      </c>
      <c r="C20" s="111">
        <v>7.3</v>
      </c>
      <c r="D20" s="111">
        <v>10</v>
      </c>
      <c r="E20" s="108">
        <v>10</v>
      </c>
      <c r="F20" s="108">
        <v>10</v>
      </c>
      <c r="G20" s="108"/>
      <c r="H20" s="108"/>
      <c r="I20" s="109"/>
      <c r="J20" s="97">
        <f t="shared" si="0"/>
        <v>7.8400000000000007</v>
      </c>
    </row>
    <row r="21" spans="1:11" ht="13" x14ac:dyDescent="0.15">
      <c r="A21" s="106">
        <f>Notas!A21</f>
        <v>17</v>
      </c>
      <c r="B21" s="107" t="str">
        <f>Notas!B21</f>
        <v>THALISON BARBOSA BAUER</v>
      </c>
      <c r="C21" s="111">
        <v>8.6999999999999993</v>
      </c>
      <c r="D21" s="111">
        <v>10</v>
      </c>
      <c r="E21" s="108">
        <v>10</v>
      </c>
      <c r="F21" s="108">
        <v>10</v>
      </c>
      <c r="G21" s="108"/>
      <c r="H21" s="108"/>
      <c r="I21" s="109"/>
      <c r="J21" s="97">
        <f t="shared" si="0"/>
        <v>8.9599999999999991</v>
      </c>
    </row>
    <row r="22" spans="1:11" ht="15.75" customHeight="1" x14ac:dyDescent="0.15">
      <c r="A22" s="106">
        <f>Notas!A22</f>
        <v>18</v>
      </c>
      <c r="B22" s="107" t="str">
        <f>Notas!B22</f>
        <v>WALTER ADAM PORATH BACHER</v>
      </c>
      <c r="C22" s="111">
        <v>10</v>
      </c>
      <c r="D22" s="111">
        <v>10</v>
      </c>
      <c r="E22" s="108">
        <v>10</v>
      </c>
      <c r="F22" s="108">
        <v>10</v>
      </c>
      <c r="G22" s="108"/>
      <c r="H22" s="108"/>
      <c r="I22" s="109"/>
      <c r="J22" s="97">
        <f t="shared" si="0"/>
        <v>10</v>
      </c>
    </row>
    <row r="23" spans="1:11" ht="15.75" customHeight="1" x14ac:dyDescent="0.15">
      <c r="A23" s="106" t="e">
        <f>Notas!#REF!</f>
        <v>#REF!</v>
      </c>
      <c r="B23" s="107" t="e">
        <f>Notas!#REF!</f>
        <v>#REF!</v>
      </c>
      <c r="C23" s="111">
        <v>7.3</v>
      </c>
      <c r="D23" s="111">
        <v>10</v>
      </c>
      <c r="E23" s="108">
        <v>10</v>
      </c>
      <c r="F23" s="108">
        <v>10</v>
      </c>
      <c r="G23" s="108"/>
      <c r="H23" s="108"/>
      <c r="I23" s="109"/>
      <c r="J23" s="97">
        <f t="shared" si="0"/>
        <v>7.8400000000000007</v>
      </c>
    </row>
    <row r="24" spans="1:11" ht="13" x14ac:dyDescent="0.15">
      <c r="A24" s="106" t="e">
        <f>Notas!#REF!</f>
        <v>#REF!</v>
      </c>
      <c r="B24" s="107" t="e">
        <f>Notas!#REF!</f>
        <v>#REF!</v>
      </c>
      <c r="C24" s="111">
        <v>7</v>
      </c>
      <c r="D24" s="111">
        <v>10</v>
      </c>
      <c r="E24" s="108">
        <v>10</v>
      </c>
      <c r="F24" s="108">
        <v>10</v>
      </c>
      <c r="G24" s="108"/>
      <c r="H24" s="108"/>
      <c r="I24" s="109"/>
      <c r="J24" s="97">
        <f t="shared" si="0"/>
        <v>7.6</v>
      </c>
    </row>
    <row r="25" spans="1:11" ht="13" x14ac:dyDescent="0.15">
      <c r="A25" s="106" t="e">
        <f>Notas!#REF!</f>
        <v>#REF!</v>
      </c>
      <c r="B25" s="107" t="e">
        <f>Notas!#REF!</f>
        <v>#REF!</v>
      </c>
      <c r="C25" s="111">
        <v>8</v>
      </c>
      <c r="D25" s="111">
        <v>10</v>
      </c>
      <c r="E25" s="108">
        <v>10</v>
      </c>
      <c r="F25" s="108">
        <v>10</v>
      </c>
      <c r="G25" s="108"/>
      <c r="H25" s="108"/>
      <c r="I25" s="109"/>
      <c r="J25" s="97">
        <f t="shared" si="0"/>
        <v>8.4</v>
      </c>
    </row>
    <row r="26" spans="1:11" ht="13" x14ac:dyDescent="0.15">
      <c r="A26" s="106" t="e">
        <f>Notas!#REF!</f>
        <v>#REF!</v>
      </c>
      <c r="B26" s="107" t="e">
        <f>Notas!#REF!</f>
        <v>#REF!</v>
      </c>
      <c r="C26" s="111"/>
      <c r="D26" s="111"/>
      <c r="E26" s="108"/>
      <c r="F26" s="108"/>
      <c r="G26" s="108"/>
      <c r="H26" s="108"/>
      <c r="I26" s="109"/>
      <c r="J26" s="97">
        <f t="shared" si="0"/>
        <v>0</v>
      </c>
    </row>
    <row r="27" spans="1:11" ht="13" x14ac:dyDescent="0.15">
      <c r="A27" s="106" t="e">
        <f>Notas!#REF!</f>
        <v>#REF!</v>
      </c>
      <c r="B27" s="107" t="e">
        <f>Notas!#REF!</f>
        <v>#REF!</v>
      </c>
      <c r="C27" s="111"/>
      <c r="D27" s="111">
        <v>10</v>
      </c>
      <c r="E27" s="108"/>
      <c r="F27" s="108">
        <v>10</v>
      </c>
      <c r="G27" s="108"/>
      <c r="H27" s="108"/>
      <c r="I27" s="109"/>
      <c r="J27" s="97">
        <f t="shared" si="0"/>
        <v>1.5</v>
      </c>
      <c r="K27" s="98"/>
    </row>
    <row r="28" spans="1:11" ht="13" x14ac:dyDescent="0.15">
      <c r="A28" s="106" t="e">
        <f>Notas!#REF!</f>
        <v>#REF!</v>
      </c>
      <c r="B28" s="107" t="e">
        <f>Notas!#REF!</f>
        <v>#REF!</v>
      </c>
      <c r="C28" s="111">
        <v>7.7</v>
      </c>
      <c r="D28" s="111">
        <v>10</v>
      </c>
      <c r="E28" s="108">
        <v>10</v>
      </c>
      <c r="F28" s="108">
        <v>10</v>
      </c>
      <c r="G28" s="108"/>
      <c r="H28" s="108"/>
      <c r="I28" s="109"/>
      <c r="J28" s="97">
        <f t="shared" si="0"/>
        <v>8.16</v>
      </c>
    </row>
    <row r="29" spans="1:11" ht="13" x14ac:dyDescent="0.15">
      <c r="A29" s="106" t="e">
        <f>Notas!#REF!</f>
        <v>#REF!</v>
      </c>
      <c r="B29" s="107" t="e">
        <f>Notas!#REF!</f>
        <v>#REF!</v>
      </c>
      <c r="C29" s="111">
        <v>10</v>
      </c>
      <c r="D29" s="111">
        <v>10</v>
      </c>
      <c r="E29" s="108">
        <v>10</v>
      </c>
      <c r="F29" s="108">
        <v>10</v>
      </c>
      <c r="G29" s="108"/>
      <c r="H29" s="108"/>
      <c r="I29" s="109"/>
      <c r="J29" s="97">
        <f t="shared" si="0"/>
        <v>10</v>
      </c>
    </row>
    <row r="30" spans="1:11" ht="13" x14ac:dyDescent="0.15">
      <c r="A30" s="106" t="e">
        <f>Notas!#REF!</f>
        <v>#REF!</v>
      </c>
      <c r="B30" s="107" t="e">
        <f>Notas!#REF!</f>
        <v>#REF!</v>
      </c>
      <c r="C30" s="111">
        <v>7.3</v>
      </c>
      <c r="D30" s="111">
        <v>10</v>
      </c>
      <c r="E30" s="108">
        <v>10</v>
      </c>
      <c r="F30" s="108">
        <v>10</v>
      </c>
      <c r="G30" s="108"/>
      <c r="H30" s="108"/>
      <c r="I30" s="109"/>
      <c r="J30" s="97">
        <f t="shared" si="0"/>
        <v>7.8400000000000007</v>
      </c>
      <c r="K30" s="98"/>
    </row>
    <row r="31" spans="1:11" ht="13" x14ac:dyDescent="0.15">
      <c r="A31" s="106" t="e">
        <f>Notas!#REF!</f>
        <v>#REF!</v>
      </c>
      <c r="B31" s="107" t="e">
        <f>Notas!#REF!</f>
        <v>#REF!</v>
      </c>
      <c r="C31" s="111">
        <v>7.2</v>
      </c>
      <c r="D31" s="111">
        <v>10</v>
      </c>
      <c r="E31" s="108">
        <v>10</v>
      </c>
      <c r="F31" s="108">
        <v>10</v>
      </c>
      <c r="G31" s="108"/>
      <c r="H31" s="108"/>
      <c r="I31" s="109"/>
      <c r="J31" s="97">
        <f t="shared" si="0"/>
        <v>7.76</v>
      </c>
    </row>
    <row r="32" spans="1:11" ht="13" x14ac:dyDescent="0.15">
      <c r="A32" s="106" t="e">
        <f>Notas!#REF!</f>
        <v>#REF!</v>
      </c>
      <c r="B32" s="115" t="e">
        <f>Notas!#REF!</f>
        <v>#REF!</v>
      </c>
      <c r="C32" s="111"/>
      <c r="D32" s="111"/>
      <c r="E32" s="108"/>
      <c r="F32" s="108"/>
      <c r="G32" s="108"/>
      <c r="H32" s="108"/>
      <c r="I32" s="109"/>
      <c r="J32" s="97">
        <f t="shared" si="0"/>
        <v>0</v>
      </c>
    </row>
    <row r="33" spans="1:11" ht="13" x14ac:dyDescent="0.15">
      <c r="A33" s="106" t="e">
        <f>Notas!#REF!</f>
        <v>#REF!</v>
      </c>
      <c r="B33" s="107" t="e">
        <f>Notas!#REF!</f>
        <v>#REF!</v>
      </c>
      <c r="C33" s="111"/>
      <c r="D33" s="111"/>
      <c r="E33" s="108"/>
      <c r="F33" s="108"/>
      <c r="G33" s="108"/>
      <c r="H33" s="108"/>
      <c r="I33" s="109"/>
      <c r="J33" s="97">
        <f t="shared" si="0"/>
        <v>0</v>
      </c>
      <c r="K33" s="98"/>
    </row>
    <row r="34" spans="1:11" ht="13" x14ac:dyDescent="0.15">
      <c r="A34" s="106" t="e">
        <f>Notas!#REF!</f>
        <v>#REF!</v>
      </c>
      <c r="B34" s="107" t="e">
        <f>Notas!#REF!</f>
        <v>#REF!</v>
      </c>
      <c r="C34" s="111"/>
      <c r="D34" s="111"/>
      <c r="E34" s="108"/>
      <c r="F34" s="108"/>
      <c r="G34" s="108"/>
      <c r="H34" s="108"/>
      <c r="I34" s="109"/>
      <c r="J34" s="97">
        <f t="shared" si="0"/>
        <v>0</v>
      </c>
    </row>
  </sheetData>
  <mergeCells count="10">
    <mergeCell ref="G3:G4"/>
    <mergeCell ref="H3:H4"/>
    <mergeCell ref="I3:I4"/>
    <mergeCell ref="J3:J4"/>
    <mergeCell ref="B3:B4"/>
    <mergeCell ref="A3:A4"/>
    <mergeCell ref="D3:D4"/>
    <mergeCell ref="C3:C4"/>
    <mergeCell ref="E3:E4"/>
    <mergeCell ref="F3:F4"/>
  </mergeCells>
  <conditionalFormatting sqref="J5:J34">
    <cfRule type="cellIs" dxfId="3" priority="1" stopIfTrue="1" operator="lessThan">
      <formula>6</formula>
    </cfRule>
    <cfRule type="cellIs" dxfId="2" priority="2" stopIfTrue="1" operator="greaterThanOrEqual">
      <formula>6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workbookViewId="0">
      <selection activeCell="B22" sqref="B22"/>
    </sheetView>
  </sheetViews>
  <sheetFormatPr baseColWidth="10" defaultColWidth="8.796875" defaultRowHeight="13" x14ac:dyDescent="0.15"/>
  <cols>
    <col min="1" max="1" width="2.59765625" bestFit="1" customWidth="1"/>
    <col min="2" max="2" width="30.59765625" bestFit="1" customWidth="1"/>
    <col min="3" max="10" width="5.59765625" customWidth="1"/>
    <col min="11" max="11" width="3" style="116" customWidth="1"/>
    <col min="12" max="12" width="5.796875" customWidth="1"/>
    <col min="13" max="13" width="5.59765625" style="116" customWidth="1"/>
    <col min="14" max="14" width="6" customWidth="1"/>
    <col min="15" max="21" width="5.796875" style="116" customWidth="1"/>
    <col min="22" max="22" width="7.3984375" style="118" customWidth="1"/>
  </cols>
  <sheetData>
    <row r="2" spans="1:22" ht="14" thickBot="1" x14ac:dyDescent="0.2">
      <c r="A2" s="13"/>
      <c r="B2" s="100" t="s">
        <v>37</v>
      </c>
      <c r="C2" s="101">
        <v>4</v>
      </c>
      <c r="D2" s="101">
        <v>2</v>
      </c>
      <c r="E2" s="101">
        <v>4</v>
      </c>
      <c r="F2" s="101"/>
      <c r="G2" s="101"/>
      <c r="H2" s="101"/>
      <c r="I2" s="101"/>
      <c r="J2" s="101">
        <f>SUM(C2:I2)</f>
        <v>10</v>
      </c>
      <c r="O2" s="116">
        <v>1</v>
      </c>
      <c r="P2" s="116">
        <v>1</v>
      </c>
      <c r="Q2" s="116">
        <v>4</v>
      </c>
      <c r="R2" s="116">
        <v>1</v>
      </c>
      <c r="S2" s="116">
        <v>1</v>
      </c>
      <c r="T2" s="116">
        <v>1</v>
      </c>
      <c r="U2" s="116">
        <v>1</v>
      </c>
    </row>
    <row r="3" spans="1:22" ht="15" customHeight="1" x14ac:dyDescent="0.15">
      <c r="A3" s="172" t="str">
        <f>Notas!A5</f>
        <v>N</v>
      </c>
      <c r="B3" s="182" t="str">
        <f>Notas!B5</f>
        <v>Aluno</v>
      </c>
      <c r="C3" s="174" t="s">
        <v>39</v>
      </c>
      <c r="D3" s="187" t="s">
        <v>45</v>
      </c>
      <c r="E3" s="189" t="s">
        <v>47</v>
      </c>
      <c r="F3" s="187"/>
      <c r="G3" s="178"/>
      <c r="H3" s="178"/>
      <c r="I3" s="180"/>
      <c r="J3" s="174" t="s">
        <v>38</v>
      </c>
      <c r="M3" s="186" t="s">
        <v>46</v>
      </c>
      <c r="O3" s="184"/>
      <c r="P3" s="184"/>
      <c r="Q3" s="184"/>
      <c r="R3" s="184"/>
      <c r="S3" s="184"/>
      <c r="T3" s="184"/>
      <c r="U3" s="184"/>
      <c r="V3" s="185" t="s">
        <v>38</v>
      </c>
    </row>
    <row r="4" spans="1:22" ht="45.75" customHeight="1" thickBot="1" x14ac:dyDescent="0.2">
      <c r="A4" s="173"/>
      <c r="B4" s="183"/>
      <c r="C4" s="175"/>
      <c r="D4" s="188"/>
      <c r="E4" s="190"/>
      <c r="F4" s="188"/>
      <c r="G4" s="179"/>
      <c r="H4" s="179"/>
      <c r="I4" s="181"/>
      <c r="J4" s="175"/>
      <c r="M4" s="186"/>
      <c r="O4" s="184"/>
      <c r="P4" s="184"/>
      <c r="Q4" s="184"/>
      <c r="R4" s="184"/>
      <c r="S4" s="184"/>
      <c r="T4" s="184"/>
      <c r="U4" s="184"/>
      <c r="V4" s="185"/>
    </row>
    <row r="5" spans="1:22" x14ac:dyDescent="0.15">
      <c r="A5" s="102">
        <f>Notas!A6</f>
        <v>1</v>
      </c>
      <c r="B5" s="103" t="str">
        <f>Notas!B6</f>
        <v>ALESSANDRO PAZ DA SILVA</v>
      </c>
      <c r="C5" s="104">
        <v>2.5</v>
      </c>
      <c r="D5" s="110">
        <v>10</v>
      </c>
      <c r="E5" s="128">
        <v>2.5</v>
      </c>
      <c r="F5" s="104"/>
      <c r="G5" s="104"/>
      <c r="H5" s="104"/>
      <c r="I5" s="105"/>
      <c r="J5" s="96">
        <f t="shared" ref="J5:J34" si="0">((C5*$C$2)+(D5*$D$2)+(E5*$E$2)+(F5*$F$2)+(G5*$G$2)+(G5*$G$2)+(H5*$H$2)+(I5*$I$2))/10</f>
        <v>4</v>
      </c>
      <c r="K5" s="116" t="str">
        <f>IF(J5&lt;M5,"X","")</f>
        <v>X</v>
      </c>
      <c r="L5" s="121"/>
      <c r="M5" s="122">
        <f>Notas!H6</f>
        <v>7.6</v>
      </c>
      <c r="N5" s="121"/>
      <c r="O5" s="123"/>
      <c r="P5" s="123"/>
      <c r="Q5" s="123"/>
      <c r="R5" s="123"/>
      <c r="S5" s="123"/>
      <c r="T5" s="123"/>
      <c r="U5" s="123"/>
      <c r="V5" s="125">
        <f t="shared" ref="V5:V34" si="1">((O5*$O$2)+(P5*$P$2)+(Q5*$Q$2)+(R5*$R$2)+(S5*$S$2)+(T5*$T$2)+(U5*$U$2))/10</f>
        <v>0</v>
      </c>
    </row>
    <row r="6" spans="1:22" x14ac:dyDescent="0.15">
      <c r="A6" s="106">
        <f>Notas!A7</f>
        <v>2</v>
      </c>
      <c r="B6" s="107" t="str">
        <f>Notas!B7</f>
        <v>ALEXANDRE LUIS STUMPF</v>
      </c>
      <c r="C6" s="127">
        <v>9.5</v>
      </c>
      <c r="D6" s="111">
        <v>10</v>
      </c>
      <c r="E6" s="111">
        <f t="shared" ref="E6:E11" si="2">C6</f>
        <v>9.5</v>
      </c>
      <c r="F6" s="108"/>
      <c r="G6" s="108"/>
      <c r="H6" s="108"/>
      <c r="I6" s="109"/>
      <c r="J6" s="97">
        <f t="shared" si="0"/>
        <v>9.6</v>
      </c>
      <c r="K6" s="116" t="str">
        <f t="shared" ref="K6:K31" si="3">IF(J6&lt;M6,"X","")</f>
        <v/>
      </c>
      <c r="L6" s="121"/>
      <c r="M6" s="124">
        <f>Notas!H7</f>
        <v>6.6</v>
      </c>
      <c r="N6" s="112"/>
      <c r="O6" s="123"/>
      <c r="P6" s="123"/>
      <c r="Q6" s="123"/>
      <c r="R6" s="123"/>
      <c r="S6" s="123"/>
      <c r="T6" s="123"/>
      <c r="U6" s="123"/>
      <c r="V6" s="125">
        <f t="shared" si="1"/>
        <v>0</v>
      </c>
    </row>
    <row r="7" spans="1:22" x14ac:dyDescent="0.15">
      <c r="A7" s="106">
        <f>Notas!A8</f>
        <v>3</v>
      </c>
      <c r="B7" s="107" t="str">
        <f>Notas!B8</f>
        <v>BRUNO ROSA DA SILVA</v>
      </c>
      <c r="C7" s="127">
        <v>7.3</v>
      </c>
      <c r="D7" s="111"/>
      <c r="E7" s="111">
        <f t="shared" si="2"/>
        <v>7.3</v>
      </c>
      <c r="F7" s="108"/>
      <c r="G7" s="108"/>
      <c r="H7" s="108"/>
      <c r="I7" s="109"/>
      <c r="J7" s="97">
        <f t="shared" si="0"/>
        <v>5.84</v>
      </c>
      <c r="K7" s="116" t="str">
        <f t="shared" si="3"/>
        <v/>
      </c>
      <c r="L7" s="121"/>
      <c r="M7" s="122">
        <f>Notas!H8</f>
        <v>5.5</v>
      </c>
      <c r="N7" s="121"/>
      <c r="O7" s="123"/>
      <c r="P7" s="123"/>
      <c r="Q7" s="123"/>
      <c r="R7" s="123"/>
      <c r="S7" s="123"/>
      <c r="T7" s="123"/>
      <c r="U7" s="123"/>
      <c r="V7" s="125">
        <f t="shared" si="1"/>
        <v>0</v>
      </c>
    </row>
    <row r="8" spans="1:22" x14ac:dyDescent="0.15">
      <c r="A8" s="106">
        <f>Notas!A9</f>
        <v>4</v>
      </c>
      <c r="B8" s="107" t="str">
        <f>Notas!B9</f>
        <v>DIOGO SOUZA DA SILVA</v>
      </c>
      <c r="C8" s="108">
        <v>9</v>
      </c>
      <c r="D8" s="111">
        <v>10</v>
      </c>
      <c r="E8" s="111">
        <f t="shared" si="2"/>
        <v>9</v>
      </c>
      <c r="F8" s="108"/>
      <c r="G8" s="108"/>
      <c r="H8" s="108"/>
      <c r="I8" s="109"/>
      <c r="J8" s="97">
        <f t="shared" si="0"/>
        <v>9.1999999999999993</v>
      </c>
      <c r="K8" s="116" t="str">
        <f t="shared" si="3"/>
        <v/>
      </c>
      <c r="L8" s="120"/>
      <c r="M8" s="124">
        <f>Notas!H9</f>
        <v>6.6</v>
      </c>
      <c r="N8" s="112"/>
      <c r="O8" s="123"/>
      <c r="P8" s="123"/>
      <c r="Q8" s="123"/>
      <c r="R8" s="123"/>
      <c r="S8" s="123"/>
      <c r="T8" s="123"/>
      <c r="U8" s="123"/>
      <c r="V8" s="125">
        <f t="shared" si="1"/>
        <v>0</v>
      </c>
    </row>
    <row r="9" spans="1:22" x14ac:dyDescent="0.15">
      <c r="A9" s="106">
        <f>Notas!A10</f>
        <v>5</v>
      </c>
      <c r="B9" s="107" t="str">
        <f>Notas!B10</f>
        <v>DJIAN LUCCA CARVALHO SANCHES MANTEUFEL STIEGELMAIER</v>
      </c>
      <c r="C9" s="108">
        <v>7.5</v>
      </c>
      <c r="D9" s="111">
        <v>10</v>
      </c>
      <c r="E9" s="111">
        <f t="shared" si="2"/>
        <v>7.5</v>
      </c>
      <c r="F9" s="108"/>
      <c r="G9" s="108"/>
      <c r="H9" s="108"/>
      <c r="I9" s="109"/>
      <c r="J9" s="97">
        <f t="shared" si="0"/>
        <v>8</v>
      </c>
      <c r="K9" s="116" t="str">
        <f t="shared" si="3"/>
        <v/>
      </c>
      <c r="L9" s="121"/>
      <c r="M9" s="124">
        <f>Notas!H10</f>
        <v>6</v>
      </c>
      <c r="N9" s="112"/>
      <c r="O9" s="123"/>
      <c r="P9" s="123"/>
      <c r="Q9" s="123"/>
      <c r="R9" s="123"/>
      <c r="S9" s="123"/>
      <c r="T9" s="123"/>
      <c r="U9" s="123"/>
      <c r="V9" s="125">
        <f t="shared" si="1"/>
        <v>0</v>
      </c>
    </row>
    <row r="10" spans="1:22" x14ac:dyDescent="0.15">
      <c r="A10" s="106">
        <f>Notas!A11</f>
        <v>6</v>
      </c>
      <c r="B10" s="107" t="str">
        <f>Notas!B11</f>
        <v>DOUGLAS MACIEL</v>
      </c>
      <c r="C10" s="108">
        <v>7.5</v>
      </c>
      <c r="D10" s="111"/>
      <c r="E10" s="111">
        <f t="shared" si="2"/>
        <v>7.5</v>
      </c>
      <c r="F10" s="108"/>
      <c r="G10" s="108"/>
      <c r="H10" s="108"/>
      <c r="I10" s="109"/>
      <c r="J10" s="97">
        <f t="shared" si="0"/>
        <v>6</v>
      </c>
      <c r="K10" s="116" t="str">
        <f t="shared" si="3"/>
        <v>X</v>
      </c>
      <c r="L10" s="121"/>
      <c r="M10" s="122">
        <f>Notas!H11</f>
        <v>6.35</v>
      </c>
      <c r="N10" s="121"/>
      <c r="O10" s="123"/>
      <c r="P10" s="123"/>
      <c r="Q10" s="123"/>
      <c r="R10" s="123"/>
      <c r="S10" s="123"/>
      <c r="T10" s="123"/>
      <c r="U10" s="123"/>
      <c r="V10" s="125">
        <f t="shared" si="1"/>
        <v>0</v>
      </c>
    </row>
    <row r="11" spans="1:22" x14ac:dyDescent="0.15">
      <c r="A11" s="106">
        <f>Notas!A12</f>
        <v>7</v>
      </c>
      <c r="B11" s="107" t="str">
        <f>Notas!B12</f>
        <v>GABRIEL DA SILVEIRA DE OLIVEIRA</v>
      </c>
      <c r="C11" s="108">
        <v>6.1</v>
      </c>
      <c r="D11" s="111"/>
      <c r="E11" s="111">
        <f t="shared" si="2"/>
        <v>6.1</v>
      </c>
      <c r="F11" s="108"/>
      <c r="G11" s="108"/>
      <c r="H11" s="108"/>
      <c r="I11" s="109"/>
      <c r="J11" s="97">
        <f t="shared" si="0"/>
        <v>4.88</v>
      </c>
      <c r="K11" s="116" t="str">
        <f t="shared" si="3"/>
        <v>X</v>
      </c>
      <c r="L11" s="121"/>
      <c r="M11" s="124">
        <f>Notas!H12</f>
        <v>7</v>
      </c>
      <c r="N11" s="112"/>
      <c r="O11" s="123"/>
      <c r="P11" s="123"/>
      <c r="Q11" s="123"/>
      <c r="R11" s="123"/>
      <c r="S11" s="123"/>
      <c r="T11" s="123"/>
      <c r="U11" s="123"/>
      <c r="V11" s="125">
        <f t="shared" si="1"/>
        <v>0</v>
      </c>
    </row>
    <row r="12" spans="1:22" x14ac:dyDescent="0.15">
      <c r="A12" s="106">
        <f>Notas!A13</f>
        <v>8</v>
      </c>
      <c r="B12" s="107" t="str">
        <f>Notas!B13</f>
        <v>HENRIQUE PIRES OURIQUES</v>
      </c>
      <c r="C12" s="108">
        <v>4</v>
      </c>
      <c r="D12" s="111">
        <v>10</v>
      </c>
      <c r="E12" s="129">
        <v>4</v>
      </c>
      <c r="F12" s="108"/>
      <c r="G12" s="108"/>
      <c r="H12" s="108"/>
      <c r="I12" s="109"/>
      <c r="J12" s="97">
        <f t="shared" si="0"/>
        <v>5.2</v>
      </c>
      <c r="K12" s="116" t="str">
        <f t="shared" si="3"/>
        <v>X</v>
      </c>
      <c r="L12" s="121"/>
      <c r="M12" s="122">
        <f>Notas!H13</f>
        <v>8.5</v>
      </c>
      <c r="N12" s="121"/>
      <c r="O12" s="123"/>
      <c r="P12" s="123"/>
      <c r="Q12" s="123"/>
      <c r="R12" s="123"/>
      <c r="S12" s="123"/>
      <c r="T12" s="123"/>
      <c r="U12" s="123"/>
      <c r="V12" s="125">
        <f t="shared" si="1"/>
        <v>0</v>
      </c>
    </row>
    <row r="13" spans="1:22" x14ac:dyDescent="0.15">
      <c r="A13" s="106">
        <f>Notas!A14</f>
        <v>9</v>
      </c>
      <c r="B13" s="107" t="str">
        <f>Notas!B14</f>
        <v>JAIR DANIEL JUNIOR</v>
      </c>
      <c r="C13" s="108">
        <v>6.7</v>
      </c>
      <c r="D13" s="111"/>
      <c r="E13" s="111">
        <f>C13</f>
        <v>6.7</v>
      </c>
      <c r="F13" s="108"/>
      <c r="G13" s="108"/>
      <c r="H13" s="108"/>
      <c r="I13" s="109"/>
      <c r="J13" s="97">
        <f t="shared" si="0"/>
        <v>5.36</v>
      </c>
      <c r="K13" s="116" t="str">
        <f t="shared" si="3"/>
        <v>X</v>
      </c>
      <c r="L13" s="112"/>
      <c r="M13" s="124">
        <f>Notas!H14</f>
        <v>6.25</v>
      </c>
      <c r="N13" s="112"/>
      <c r="O13" s="123"/>
      <c r="P13" s="123"/>
      <c r="Q13" s="123"/>
      <c r="R13" s="123"/>
      <c r="S13" s="123"/>
      <c r="T13" s="123"/>
      <c r="U13" s="123"/>
      <c r="V13" s="125">
        <f t="shared" si="1"/>
        <v>0</v>
      </c>
    </row>
    <row r="14" spans="1:22" x14ac:dyDescent="0.15">
      <c r="A14" s="106">
        <f>Notas!A15</f>
        <v>10</v>
      </c>
      <c r="B14" s="107" t="str">
        <f>Notas!B15</f>
        <v>JUNIOR GUILHERME DE JESUS</v>
      </c>
      <c r="C14" s="108">
        <v>6</v>
      </c>
      <c r="D14" s="111"/>
      <c r="E14" s="129">
        <v>6</v>
      </c>
      <c r="F14" s="108"/>
      <c r="G14" s="108"/>
      <c r="H14" s="108"/>
      <c r="I14" s="109"/>
      <c r="J14" s="97">
        <f t="shared" si="0"/>
        <v>4.8</v>
      </c>
      <c r="K14" s="116" t="str">
        <f t="shared" si="3"/>
        <v>X</v>
      </c>
      <c r="L14" s="112"/>
      <c r="M14" s="124">
        <f>Notas!H15</f>
        <v>6.3</v>
      </c>
      <c r="N14" s="112"/>
      <c r="O14" s="123"/>
      <c r="P14" s="123"/>
      <c r="Q14" s="123"/>
      <c r="R14" s="123"/>
      <c r="S14" s="123"/>
      <c r="T14" s="123"/>
      <c r="U14" s="123"/>
      <c r="V14" s="125">
        <f t="shared" si="1"/>
        <v>0</v>
      </c>
    </row>
    <row r="15" spans="1:22" x14ac:dyDescent="0.15">
      <c r="A15" s="106">
        <f>Notas!A16</f>
        <v>11</v>
      </c>
      <c r="B15" s="107" t="str">
        <f>Notas!B16</f>
        <v>LEONARDO LUIZ DE MATTOS</v>
      </c>
      <c r="C15" s="108">
        <v>3</v>
      </c>
      <c r="D15" s="111"/>
      <c r="E15" s="111">
        <f t="shared" ref="E15:E22" si="4">C15</f>
        <v>3</v>
      </c>
      <c r="F15" s="108"/>
      <c r="G15" s="108"/>
      <c r="H15" s="108"/>
      <c r="I15" s="109"/>
      <c r="J15" s="97">
        <f t="shared" si="0"/>
        <v>2.4</v>
      </c>
      <c r="K15" s="116" t="str">
        <f t="shared" si="3"/>
        <v>X</v>
      </c>
      <c r="L15" s="121"/>
      <c r="M15" s="124">
        <f>Notas!H16</f>
        <v>8.4</v>
      </c>
      <c r="N15" s="112"/>
      <c r="O15" s="123"/>
      <c r="P15" s="123"/>
      <c r="Q15" s="123"/>
      <c r="R15" s="123"/>
      <c r="S15" s="123"/>
      <c r="T15" s="123"/>
      <c r="U15" s="123"/>
      <c r="V15" s="125">
        <f t="shared" si="1"/>
        <v>0</v>
      </c>
    </row>
    <row r="16" spans="1:22" x14ac:dyDescent="0.15">
      <c r="A16" s="106">
        <f>Notas!A17</f>
        <v>12</v>
      </c>
      <c r="B16" s="107" t="str">
        <f>Notas!B17</f>
        <v>LUCAS MEDEIROS DE CASTILHOS</v>
      </c>
      <c r="C16" s="108">
        <v>4.5</v>
      </c>
      <c r="D16" s="111"/>
      <c r="E16" s="111">
        <f t="shared" si="4"/>
        <v>4.5</v>
      </c>
      <c r="F16" s="108"/>
      <c r="G16" s="108"/>
      <c r="H16" s="108"/>
      <c r="I16" s="109"/>
      <c r="J16" s="97">
        <f t="shared" si="0"/>
        <v>3.6</v>
      </c>
      <c r="K16" s="116" t="str">
        <f t="shared" si="3"/>
        <v>X</v>
      </c>
      <c r="L16" s="121"/>
      <c r="M16" s="122">
        <f>Notas!H17</f>
        <v>9</v>
      </c>
      <c r="N16" s="121"/>
      <c r="O16" s="123"/>
      <c r="P16" s="123"/>
      <c r="Q16" s="123"/>
      <c r="R16" s="123"/>
      <c r="S16" s="123"/>
      <c r="T16" s="123"/>
      <c r="U16" s="123"/>
      <c r="V16" s="125">
        <f t="shared" si="1"/>
        <v>0</v>
      </c>
    </row>
    <row r="17" spans="1:22" x14ac:dyDescent="0.15">
      <c r="A17" s="106">
        <f>Notas!A18</f>
        <v>13</v>
      </c>
      <c r="B17" s="107" t="str">
        <f>Notas!B18</f>
        <v>MATHEUS CARDOSO DA ROSA</v>
      </c>
      <c r="C17" s="108"/>
      <c r="D17" s="111"/>
      <c r="E17" s="111">
        <f t="shared" si="4"/>
        <v>0</v>
      </c>
      <c r="F17" s="108"/>
      <c r="G17" s="108"/>
      <c r="H17" s="108"/>
      <c r="I17" s="109"/>
      <c r="J17" s="97">
        <f t="shared" si="0"/>
        <v>0</v>
      </c>
      <c r="K17" s="116" t="str">
        <f t="shared" si="3"/>
        <v>X</v>
      </c>
      <c r="L17" s="121"/>
      <c r="M17" s="124">
        <f>Notas!H18</f>
        <v>8.25</v>
      </c>
      <c r="N17" s="112"/>
      <c r="O17" s="123"/>
      <c r="P17" s="123"/>
      <c r="Q17" s="123"/>
      <c r="R17" s="123"/>
      <c r="S17" s="123"/>
      <c r="T17" s="123"/>
      <c r="U17" s="123"/>
      <c r="V17" s="125">
        <f t="shared" si="1"/>
        <v>0</v>
      </c>
    </row>
    <row r="18" spans="1:22" x14ac:dyDescent="0.15">
      <c r="A18" s="106">
        <f>Notas!A19</f>
        <v>14</v>
      </c>
      <c r="B18" s="107" t="str">
        <f>Notas!B19</f>
        <v>MURILO MATTEVI BREHM</v>
      </c>
      <c r="C18" s="127">
        <v>5.6</v>
      </c>
      <c r="D18" s="111">
        <v>10</v>
      </c>
      <c r="E18" s="111">
        <f t="shared" si="4"/>
        <v>5.6</v>
      </c>
      <c r="F18" s="108"/>
      <c r="G18" s="108"/>
      <c r="H18" s="108"/>
      <c r="I18" s="109"/>
      <c r="J18" s="97">
        <f t="shared" si="0"/>
        <v>6.4799999999999995</v>
      </c>
      <c r="K18" s="116" t="str">
        <f t="shared" si="3"/>
        <v>X</v>
      </c>
      <c r="L18" s="112"/>
      <c r="M18" s="124">
        <f>Notas!H19</f>
        <v>6.5</v>
      </c>
      <c r="N18" s="112"/>
      <c r="O18" s="123"/>
      <c r="P18" s="123"/>
      <c r="Q18" s="123"/>
      <c r="R18" s="123"/>
      <c r="S18" s="123"/>
      <c r="T18" s="123"/>
      <c r="U18" s="123"/>
      <c r="V18" s="125">
        <f t="shared" si="1"/>
        <v>0</v>
      </c>
    </row>
    <row r="19" spans="1:22" x14ac:dyDescent="0.15">
      <c r="A19" s="106" t="e">
        <f>Notas!#REF!</f>
        <v>#REF!</v>
      </c>
      <c r="B19" s="107" t="e">
        <f>Notas!#REF!</f>
        <v>#REF!</v>
      </c>
      <c r="C19" s="108">
        <v>4.5</v>
      </c>
      <c r="D19" s="111">
        <v>10</v>
      </c>
      <c r="E19" s="111">
        <f t="shared" si="4"/>
        <v>4.5</v>
      </c>
      <c r="F19" s="108"/>
      <c r="G19" s="108"/>
      <c r="H19" s="108"/>
      <c r="I19" s="109"/>
      <c r="J19" s="97">
        <f t="shared" si="0"/>
        <v>5.6</v>
      </c>
      <c r="K19" s="116" t="e">
        <f t="shared" si="3"/>
        <v>#REF!</v>
      </c>
      <c r="L19" s="121"/>
      <c r="M19" s="122" t="e">
        <f>Notas!#REF!</f>
        <v>#REF!</v>
      </c>
      <c r="N19" s="121"/>
      <c r="O19" s="123"/>
      <c r="P19" s="123"/>
      <c r="Q19" s="123"/>
      <c r="R19" s="123"/>
      <c r="S19" s="123"/>
      <c r="T19" s="123"/>
      <c r="U19" s="123"/>
      <c r="V19" s="125">
        <f t="shared" si="1"/>
        <v>0</v>
      </c>
    </row>
    <row r="20" spans="1:22" x14ac:dyDescent="0.15">
      <c r="A20" s="106">
        <f>Notas!A20</f>
        <v>16</v>
      </c>
      <c r="B20" s="107" t="str">
        <f>Notas!B20</f>
        <v>NICHOLAS DE SOUZA BORJA</v>
      </c>
      <c r="C20" s="108">
        <v>5.5</v>
      </c>
      <c r="D20" s="111">
        <v>10</v>
      </c>
      <c r="E20" s="111">
        <f t="shared" si="4"/>
        <v>5.5</v>
      </c>
      <c r="F20" s="108"/>
      <c r="G20" s="108"/>
      <c r="H20" s="108"/>
      <c r="I20" s="109"/>
      <c r="J20" s="97">
        <f t="shared" si="0"/>
        <v>6.4</v>
      </c>
      <c r="K20" s="116" t="str">
        <f t="shared" si="3"/>
        <v>X</v>
      </c>
      <c r="L20" s="112"/>
      <c r="M20" s="124">
        <f>Notas!H20</f>
        <v>7.5</v>
      </c>
      <c r="N20" s="112"/>
      <c r="O20" s="123"/>
      <c r="P20" s="123"/>
      <c r="Q20" s="123"/>
      <c r="R20" s="123"/>
      <c r="S20" s="123"/>
      <c r="T20" s="123"/>
      <c r="U20" s="123"/>
      <c r="V20" s="125">
        <f t="shared" si="1"/>
        <v>0</v>
      </c>
    </row>
    <row r="21" spans="1:22" x14ac:dyDescent="0.15">
      <c r="A21" s="106">
        <f>Notas!A21</f>
        <v>17</v>
      </c>
      <c r="B21" s="107" t="str">
        <f>Notas!B21</f>
        <v>THALISON BARBOSA BAUER</v>
      </c>
      <c r="C21" s="108">
        <v>5.9</v>
      </c>
      <c r="D21" s="111">
        <v>10</v>
      </c>
      <c r="E21" s="111">
        <f t="shared" si="4"/>
        <v>5.9</v>
      </c>
      <c r="F21" s="108"/>
      <c r="G21" s="108"/>
      <c r="H21" s="108"/>
      <c r="I21" s="109"/>
      <c r="J21" s="97">
        <f t="shared" si="0"/>
        <v>6.7200000000000006</v>
      </c>
      <c r="K21" s="116" t="str">
        <f t="shared" si="3"/>
        <v/>
      </c>
      <c r="L21" s="121"/>
      <c r="M21" s="124">
        <f>Notas!H21</f>
        <v>6.4</v>
      </c>
      <c r="N21" s="112"/>
      <c r="O21" s="123"/>
      <c r="P21" s="123"/>
      <c r="Q21" s="123"/>
      <c r="R21" s="123"/>
      <c r="S21" s="123"/>
      <c r="T21" s="123"/>
      <c r="U21" s="123"/>
      <c r="V21" s="125">
        <f t="shared" si="1"/>
        <v>0</v>
      </c>
    </row>
    <row r="22" spans="1:22" x14ac:dyDescent="0.15">
      <c r="A22" s="106">
        <f>Notas!A22</f>
        <v>18</v>
      </c>
      <c r="B22" s="107" t="str">
        <f>Notas!B22</f>
        <v>WALTER ADAM PORATH BACHER</v>
      </c>
      <c r="C22" s="108">
        <v>8</v>
      </c>
      <c r="D22" s="111">
        <v>10</v>
      </c>
      <c r="E22" s="111">
        <f t="shared" si="4"/>
        <v>8</v>
      </c>
      <c r="F22" s="108"/>
      <c r="G22" s="108"/>
      <c r="H22" s="108"/>
      <c r="I22" s="109"/>
      <c r="J22" s="97">
        <f t="shared" si="0"/>
        <v>8.4</v>
      </c>
      <c r="K22" s="116" t="str">
        <f t="shared" si="3"/>
        <v/>
      </c>
      <c r="L22" s="112"/>
      <c r="M22" s="124">
        <f>Notas!H22</f>
        <v>7.3</v>
      </c>
      <c r="N22" s="112"/>
      <c r="O22" s="123"/>
      <c r="P22" s="123"/>
      <c r="Q22" s="123"/>
      <c r="R22" s="123"/>
      <c r="S22" s="123"/>
      <c r="T22" s="123"/>
      <c r="U22" s="123"/>
      <c r="V22" s="125">
        <f t="shared" si="1"/>
        <v>0</v>
      </c>
    </row>
    <row r="23" spans="1:22" x14ac:dyDescent="0.15">
      <c r="A23" s="106" t="e">
        <f>Notas!#REF!</f>
        <v>#REF!</v>
      </c>
      <c r="B23" s="107" t="e">
        <f>Notas!#REF!</f>
        <v>#REF!</v>
      </c>
      <c r="C23" s="108">
        <v>2</v>
      </c>
      <c r="D23" s="111">
        <v>10</v>
      </c>
      <c r="E23" s="129">
        <v>2</v>
      </c>
      <c r="F23" s="108"/>
      <c r="G23" s="108"/>
      <c r="H23" s="108"/>
      <c r="I23" s="109"/>
      <c r="J23" s="97">
        <f t="shared" si="0"/>
        <v>3.6</v>
      </c>
      <c r="K23" s="116" t="e">
        <f t="shared" si="3"/>
        <v>#REF!</v>
      </c>
      <c r="L23" s="112"/>
      <c r="M23" s="124" t="e">
        <f>Notas!#REF!</f>
        <v>#REF!</v>
      </c>
      <c r="N23" s="112"/>
      <c r="O23" s="123"/>
      <c r="P23" s="123"/>
      <c r="Q23" s="123"/>
      <c r="R23" s="123"/>
      <c r="S23" s="123"/>
      <c r="T23" s="123"/>
      <c r="U23" s="123"/>
      <c r="V23" s="119">
        <f t="shared" si="1"/>
        <v>0</v>
      </c>
    </row>
    <row r="24" spans="1:22" x14ac:dyDescent="0.15">
      <c r="A24" s="106" t="e">
        <f>Notas!#REF!</f>
        <v>#REF!</v>
      </c>
      <c r="B24" s="107" t="e">
        <f>Notas!#REF!</f>
        <v>#REF!</v>
      </c>
      <c r="C24" s="108">
        <v>6.1</v>
      </c>
      <c r="D24" s="111"/>
      <c r="E24" s="108">
        <f>C24</f>
        <v>6.1</v>
      </c>
      <c r="F24" s="108"/>
      <c r="G24" s="108"/>
      <c r="H24" s="108"/>
      <c r="I24" s="109"/>
      <c r="J24" s="97">
        <f t="shared" si="0"/>
        <v>4.88</v>
      </c>
      <c r="K24" s="116" t="e">
        <f t="shared" si="3"/>
        <v>#REF!</v>
      </c>
      <c r="M24" s="116" t="e">
        <f>Notas!#REF!</f>
        <v>#REF!</v>
      </c>
      <c r="O24" s="117"/>
      <c r="P24" s="117"/>
      <c r="Q24" s="117"/>
      <c r="R24" s="117"/>
      <c r="S24" s="117"/>
      <c r="T24" s="117"/>
      <c r="U24" s="117"/>
      <c r="V24" s="119">
        <f t="shared" si="1"/>
        <v>0</v>
      </c>
    </row>
    <row r="25" spans="1:22" x14ac:dyDescent="0.15">
      <c r="A25" s="106" t="e">
        <f>Notas!#REF!</f>
        <v>#REF!</v>
      </c>
      <c r="B25" s="107" t="e">
        <f>Notas!#REF!</f>
        <v>#REF!</v>
      </c>
      <c r="C25" s="108">
        <v>7.3</v>
      </c>
      <c r="D25" s="111">
        <v>10</v>
      </c>
      <c r="E25" s="108">
        <f>C25</f>
        <v>7.3</v>
      </c>
      <c r="F25" s="108"/>
      <c r="G25" s="108"/>
      <c r="H25" s="108"/>
      <c r="I25" s="109"/>
      <c r="J25" s="97">
        <f t="shared" si="0"/>
        <v>7.8400000000000007</v>
      </c>
      <c r="K25" s="116" t="e">
        <f t="shared" si="3"/>
        <v>#REF!</v>
      </c>
      <c r="M25" s="116" t="e">
        <f>Notas!#REF!</f>
        <v>#REF!</v>
      </c>
      <c r="O25" s="117"/>
      <c r="P25" s="117"/>
      <c r="Q25" s="117"/>
      <c r="R25" s="117"/>
      <c r="S25" s="117"/>
      <c r="T25" s="117"/>
      <c r="U25" s="117"/>
      <c r="V25" s="119">
        <f t="shared" si="1"/>
        <v>0</v>
      </c>
    </row>
    <row r="26" spans="1:22" x14ac:dyDescent="0.15">
      <c r="A26" s="106" t="e">
        <f>Notas!#REF!</f>
        <v>#REF!</v>
      </c>
      <c r="B26" s="107" t="e">
        <f>Notas!#REF!</f>
        <v>#REF!</v>
      </c>
      <c r="C26" s="108"/>
      <c r="D26" s="111"/>
      <c r="E26" s="108">
        <f>C26</f>
        <v>0</v>
      </c>
      <c r="F26" s="108"/>
      <c r="G26" s="108"/>
      <c r="H26" s="108"/>
      <c r="I26" s="109"/>
      <c r="J26" s="97">
        <f t="shared" si="0"/>
        <v>0</v>
      </c>
      <c r="K26" s="116" t="e">
        <f t="shared" si="3"/>
        <v>#REF!</v>
      </c>
      <c r="M26" s="116" t="e">
        <f>Notas!#REF!</f>
        <v>#REF!</v>
      </c>
      <c r="O26" s="117"/>
      <c r="P26" s="117"/>
      <c r="Q26" s="117"/>
      <c r="R26" s="117"/>
      <c r="S26" s="117"/>
      <c r="T26" s="117"/>
      <c r="U26" s="117"/>
      <c r="V26" s="119">
        <f t="shared" si="1"/>
        <v>0</v>
      </c>
    </row>
    <row r="27" spans="1:22" x14ac:dyDescent="0.15">
      <c r="A27" s="106" t="e">
        <f>Notas!#REF!</f>
        <v>#REF!</v>
      </c>
      <c r="B27" s="107" t="e">
        <f>Notas!#REF!</f>
        <v>#REF!</v>
      </c>
      <c r="C27" s="108"/>
      <c r="D27" s="111"/>
      <c r="E27" s="130">
        <v>9.5</v>
      </c>
      <c r="F27" s="108"/>
      <c r="G27" s="108"/>
      <c r="H27" s="108"/>
      <c r="I27" s="109"/>
      <c r="J27" s="97">
        <f t="shared" si="0"/>
        <v>3.8</v>
      </c>
      <c r="K27" s="116" t="e">
        <f t="shared" si="3"/>
        <v>#REF!</v>
      </c>
      <c r="M27" s="116" t="e">
        <f>Notas!#REF!</f>
        <v>#REF!</v>
      </c>
      <c r="O27" s="117"/>
      <c r="P27" s="117"/>
      <c r="Q27" s="117"/>
      <c r="R27" s="117"/>
      <c r="S27" s="117"/>
      <c r="T27" s="117"/>
      <c r="U27" s="117"/>
      <c r="V27" s="119">
        <f t="shared" si="1"/>
        <v>0</v>
      </c>
    </row>
    <row r="28" spans="1:22" x14ac:dyDescent="0.15">
      <c r="A28" s="106" t="e">
        <f>Notas!#REF!</f>
        <v>#REF!</v>
      </c>
      <c r="B28" s="107" t="e">
        <f>Notas!#REF!</f>
        <v>#REF!</v>
      </c>
      <c r="C28" s="108">
        <v>4.5</v>
      </c>
      <c r="D28" s="111">
        <v>10</v>
      </c>
      <c r="E28" s="108">
        <f>C28</f>
        <v>4.5</v>
      </c>
      <c r="F28" s="108"/>
      <c r="G28" s="108"/>
      <c r="H28" s="108"/>
      <c r="I28" s="109"/>
      <c r="J28" s="97">
        <f t="shared" si="0"/>
        <v>5.6</v>
      </c>
      <c r="K28" s="116" t="e">
        <f t="shared" si="3"/>
        <v>#REF!</v>
      </c>
      <c r="M28" s="116" t="e">
        <f>Notas!#REF!</f>
        <v>#REF!</v>
      </c>
      <c r="O28" s="117"/>
      <c r="P28" s="117"/>
      <c r="Q28" s="117"/>
      <c r="R28" s="117"/>
      <c r="S28" s="117"/>
      <c r="T28" s="117"/>
      <c r="U28" s="117"/>
      <c r="V28" s="119">
        <f t="shared" si="1"/>
        <v>0</v>
      </c>
    </row>
    <row r="29" spans="1:22" x14ac:dyDescent="0.15">
      <c r="A29" s="106" t="e">
        <f>Notas!#REF!</f>
        <v>#REF!</v>
      </c>
      <c r="B29" s="107" t="e">
        <f>Notas!#REF!</f>
        <v>#REF!</v>
      </c>
      <c r="C29" s="108">
        <v>7.7</v>
      </c>
      <c r="D29" s="111">
        <v>10</v>
      </c>
      <c r="E29" s="108">
        <f>C29</f>
        <v>7.7</v>
      </c>
      <c r="F29" s="108"/>
      <c r="G29" s="108"/>
      <c r="H29" s="108"/>
      <c r="I29" s="109"/>
      <c r="J29" s="97">
        <f t="shared" si="0"/>
        <v>8.16</v>
      </c>
      <c r="K29" s="116" t="e">
        <f t="shared" si="3"/>
        <v>#REF!</v>
      </c>
      <c r="M29" s="116" t="e">
        <f>Notas!#REF!</f>
        <v>#REF!</v>
      </c>
      <c r="O29" s="117"/>
      <c r="P29" s="117"/>
      <c r="Q29" s="117"/>
      <c r="R29" s="117"/>
      <c r="S29" s="117"/>
      <c r="T29" s="117"/>
      <c r="U29" s="117"/>
      <c r="V29" s="119">
        <f t="shared" si="1"/>
        <v>0</v>
      </c>
    </row>
    <row r="30" spans="1:22" x14ac:dyDescent="0.15">
      <c r="A30" s="106" t="e">
        <f>Notas!#REF!</f>
        <v>#REF!</v>
      </c>
      <c r="B30" s="107" t="e">
        <f>Notas!#REF!</f>
        <v>#REF!</v>
      </c>
      <c r="C30" s="108">
        <v>4.5</v>
      </c>
      <c r="D30" s="111">
        <v>10</v>
      </c>
      <c r="E30" s="108">
        <f>C30</f>
        <v>4.5</v>
      </c>
      <c r="F30" s="108"/>
      <c r="G30" s="108"/>
      <c r="H30" s="108"/>
      <c r="I30" s="109"/>
      <c r="J30" s="97">
        <f t="shared" si="0"/>
        <v>5.6</v>
      </c>
      <c r="K30" s="116" t="e">
        <f t="shared" si="3"/>
        <v>#REF!</v>
      </c>
      <c r="M30" s="116" t="e">
        <f>Notas!#REF!</f>
        <v>#REF!</v>
      </c>
      <c r="O30" s="117"/>
      <c r="P30" s="117"/>
      <c r="Q30" s="117"/>
      <c r="R30" s="117"/>
      <c r="S30" s="117"/>
      <c r="T30" s="117"/>
      <c r="U30" s="117"/>
      <c r="V30" s="119">
        <f t="shared" si="1"/>
        <v>0</v>
      </c>
    </row>
    <row r="31" spans="1:22" x14ac:dyDescent="0.15">
      <c r="A31" s="106" t="e">
        <f>Notas!#REF!</f>
        <v>#REF!</v>
      </c>
      <c r="B31" s="107" t="e">
        <f>Notas!#REF!</f>
        <v>#REF!</v>
      </c>
      <c r="C31" s="108">
        <v>3</v>
      </c>
      <c r="D31" s="111"/>
      <c r="E31" s="129">
        <v>3</v>
      </c>
      <c r="F31" s="108"/>
      <c r="G31" s="108"/>
      <c r="H31" s="108"/>
      <c r="I31" s="109"/>
      <c r="J31" s="97">
        <f t="shared" si="0"/>
        <v>2.4</v>
      </c>
      <c r="K31" s="116" t="e">
        <f t="shared" si="3"/>
        <v>#REF!</v>
      </c>
      <c r="M31" s="116" t="e">
        <f>Notas!#REF!</f>
        <v>#REF!</v>
      </c>
      <c r="O31" s="117"/>
      <c r="P31" s="117"/>
      <c r="Q31" s="117"/>
      <c r="R31" s="117"/>
      <c r="S31" s="117"/>
      <c r="T31" s="117"/>
      <c r="U31" s="117"/>
      <c r="V31" s="119">
        <f t="shared" si="1"/>
        <v>0</v>
      </c>
    </row>
    <row r="32" spans="1:22" x14ac:dyDescent="0.15">
      <c r="A32" s="106" t="e">
        <f>Notas!#REF!</f>
        <v>#REF!</v>
      </c>
      <c r="B32" s="107" t="e">
        <f>Notas!#REF!</f>
        <v>#REF!</v>
      </c>
      <c r="C32" s="108"/>
      <c r="D32" s="111"/>
      <c r="E32" s="108"/>
      <c r="F32" s="108"/>
      <c r="G32" s="108"/>
      <c r="H32" s="108"/>
      <c r="I32" s="109"/>
      <c r="J32" s="97">
        <f t="shared" si="0"/>
        <v>0</v>
      </c>
      <c r="M32" s="116" t="e">
        <f>Notas!#REF!</f>
        <v>#REF!</v>
      </c>
      <c r="O32" s="117"/>
      <c r="P32" s="117"/>
      <c r="Q32" s="117"/>
      <c r="R32" s="117"/>
      <c r="S32" s="117"/>
      <c r="T32" s="117"/>
      <c r="U32" s="117"/>
      <c r="V32" s="119">
        <f t="shared" si="1"/>
        <v>0</v>
      </c>
    </row>
    <row r="33" spans="1:22" x14ac:dyDescent="0.15">
      <c r="A33" s="106" t="e">
        <f>Notas!#REF!</f>
        <v>#REF!</v>
      </c>
      <c r="B33" s="107" t="e">
        <f>Notas!#REF!</f>
        <v>#REF!</v>
      </c>
      <c r="C33" s="108"/>
      <c r="D33" s="111"/>
      <c r="E33" s="108"/>
      <c r="F33" s="108"/>
      <c r="G33" s="108"/>
      <c r="H33" s="108"/>
      <c r="I33" s="109"/>
      <c r="J33" s="97">
        <f t="shared" si="0"/>
        <v>0</v>
      </c>
      <c r="M33" s="116" t="e">
        <f>Notas!#REF!</f>
        <v>#REF!</v>
      </c>
      <c r="O33" s="117"/>
      <c r="P33" s="117"/>
      <c r="Q33" s="117"/>
      <c r="R33" s="117"/>
      <c r="S33" s="117"/>
      <c r="T33" s="117"/>
      <c r="U33" s="117"/>
      <c r="V33" s="119">
        <f t="shared" si="1"/>
        <v>0</v>
      </c>
    </row>
    <row r="34" spans="1:22" x14ac:dyDescent="0.15">
      <c r="A34" s="106" t="e">
        <f>Notas!#REF!</f>
        <v>#REF!</v>
      </c>
      <c r="B34" s="107" t="e">
        <f>Notas!#REF!</f>
        <v>#REF!</v>
      </c>
      <c r="C34" s="108"/>
      <c r="D34" s="111"/>
      <c r="E34" s="108"/>
      <c r="F34" s="108"/>
      <c r="G34" s="108"/>
      <c r="H34" s="108"/>
      <c r="I34" s="109"/>
      <c r="J34" s="97">
        <f t="shared" si="0"/>
        <v>0</v>
      </c>
      <c r="M34" s="116" t="e">
        <f>Notas!#REF!</f>
        <v>#REF!</v>
      </c>
      <c r="O34" s="117"/>
      <c r="P34" s="117"/>
      <c r="Q34" s="117"/>
      <c r="R34" s="117"/>
      <c r="S34" s="117"/>
      <c r="T34" s="117"/>
      <c r="U34" s="117"/>
      <c r="V34" s="119">
        <f t="shared" si="1"/>
        <v>0</v>
      </c>
    </row>
    <row r="35" spans="1:22" x14ac:dyDescent="0.15">
      <c r="C35" s="112"/>
      <c r="D35" s="112"/>
    </row>
    <row r="36" spans="1:22" x14ac:dyDescent="0.15">
      <c r="C36" s="112"/>
      <c r="D36" s="112"/>
    </row>
    <row r="37" spans="1:22" x14ac:dyDescent="0.15">
      <c r="C37" s="112"/>
      <c r="D37" s="112"/>
    </row>
    <row r="38" spans="1:22" x14ac:dyDescent="0.15">
      <c r="C38" s="112"/>
      <c r="D38" s="112"/>
    </row>
    <row r="39" spans="1:22" x14ac:dyDescent="0.15">
      <c r="C39" s="112"/>
      <c r="D39" s="112"/>
    </row>
  </sheetData>
  <mergeCells count="19"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F3:F4"/>
    <mergeCell ref="U3:U4"/>
    <mergeCell ref="V3:V4"/>
    <mergeCell ref="R3:R4"/>
    <mergeCell ref="P3:P4"/>
    <mergeCell ref="M3:M4"/>
    <mergeCell ref="O3:O4"/>
    <mergeCell ref="Q3:Q4"/>
    <mergeCell ref="S3:S4"/>
    <mergeCell ref="T3:T4"/>
  </mergeCells>
  <conditionalFormatting sqref="J5:J34">
    <cfRule type="cellIs" dxfId="1" priority="1" stopIfTrue="1" operator="lessThan">
      <formula>6</formula>
    </cfRule>
    <cfRule type="cellIs" dxfId="0" priority="2" stopIfTrue="1" operator="greaterThanOrEqual">
      <formula>6</formula>
    </cfRule>
  </conditionalFormatting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8.796875" defaultRowHeight="13" x14ac:dyDescent="0.15"/>
  <sheetData>
    <row r="1" spans="1:2" x14ac:dyDescent="0.15">
      <c r="A1" t="s">
        <v>60</v>
      </c>
    </row>
    <row r="2" spans="1:2" ht="14" x14ac:dyDescent="0.15">
      <c r="A2" s="145" t="s">
        <v>61</v>
      </c>
      <c r="B2" s="145"/>
    </row>
    <row r="3" spans="1:2" ht="14" x14ac:dyDescent="0.15">
      <c r="A3" s="145" t="s">
        <v>58</v>
      </c>
      <c r="B3" s="145"/>
    </row>
    <row r="4" spans="1:2" ht="14" x14ac:dyDescent="0.15">
      <c r="A4" s="145" t="s">
        <v>62</v>
      </c>
      <c r="B4" s="145"/>
    </row>
    <row r="5" spans="1:2" x14ac:dyDescent="0.15">
      <c r="A5" t="s">
        <v>63</v>
      </c>
    </row>
    <row r="6" spans="1:2" x14ac:dyDescent="0.15">
      <c r="A6" t="s">
        <v>64</v>
      </c>
    </row>
    <row r="7" spans="1:2" x14ac:dyDescent="0.15">
      <c r="A7" t="s">
        <v>65</v>
      </c>
    </row>
    <row r="8" spans="1:2" x14ac:dyDescent="0.15">
      <c r="A8" t="s">
        <v>66</v>
      </c>
    </row>
    <row r="9" spans="1:2" x14ac:dyDescent="0.15">
      <c r="A9" t="s">
        <v>67</v>
      </c>
    </row>
    <row r="10" spans="1:2" x14ac:dyDescent="0.15">
      <c r="A10" t="s">
        <v>68</v>
      </c>
    </row>
    <row r="11" spans="1:2" x14ac:dyDescent="0.15">
      <c r="A11" t="s">
        <v>69</v>
      </c>
    </row>
    <row r="12" spans="1:2" x14ac:dyDescent="0.15">
      <c r="A12" t="s">
        <v>70</v>
      </c>
    </row>
    <row r="13" spans="1:2" x14ac:dyDescent="0.15">
      <c r="A13" t="s">
        <v>71</v>
      </c>
    </row>
    <row r="14" spans="1:2" x14ac:dyDescent="0.15">
      <c r="A14" t="s">
        <v>72</v>
      </c>
    </row>
    <row r="15" spans="1:2" x14ac:dyDescent="0.15">
      <c r="A15" t="s">
        <v>59</v>
      </c>
    </row>
    <row r="16" spans="1:2" x14ac:dyDescent="0.15">
      <c r="A16" t="s">
        <v>73</v>
      </c>
    </row>
    <row r="17" spans="1:1" x14ac:dyDescent="0.15">
      <c r="A17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</vt:lpstr>
      <vt:lpstr>G1</vt:lpstr>
      <vt:lpstr>G2</vt:lpstr>
      <vt:lpstr>Alunos</vt:lpstr>
    </vt:vector>
  </TitlesOfParts>
  <Company>Info World Tecnologia e Informatica Ltda.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Roberto Machado da Silva</dc:creator>
  <cp:lastModifiedBy>Ramon Lummertz</cp:lastModifiedBy>
  <cp:lastPrinted>2009-12-07T23:14:05Z</cp:lastPrinted>
  <dcterms:created xsi:type="dcterms:W3CDTF">2004-06-29T02:21:57Z</dcterms:created>
  <dcterms:modified xsi:type="dcterms:W3CDTF">2016-10-11T22:35:29Z</dcterms:modified>
</cp:coreProperties>
</file>