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ram\Desktop\NCTS\NCTS\MARIS DATA\CEBU TUBIGON\"/>
    </mc:Choice>
  </mc:AlternateContent>
  <xr:revisionPtr revIDLastSave="0" documentId="13_ncr:1_{C9B962FE-3961-4F70-97FD-E115291A0288}" xr6:coauthVersionLast="45" xr6:coauthVersionMax="45" xr10:uidLastSave="{00000000-0000-0000-0000-000000000000}"/>
  <bookViews>
    <workbookView xWindow="-108" yWindow="-108" windowWidth="23256" windowHeight="12576" activeTab="1" xr2:uid="{8980FEED-FBB8-4B68-9938-31A41CEC8AF4}"/>
  </bookViews>
  <sheets>
    <sheet name="Sheet1" sheetId="1" r:id="rId1"/>
    <sheet name="Sheet2" sheetId="2" r:id="rId2"/>
    <sheet name="Sheet7" sheetId="7" r:id="rId3"/>
    <sheet name="Sheet3" sheetId="3" r:id="rId4"/>
    <sheet name="Sheet4" sheetId="4" r:id="rId5"/>
    <sheet name="Sheet5" sheetId="5" r:id="rId6"/>
    <sheet name="Sheet6" sheetId="6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2" l="1"/>
  <c r="B8" i="7"/>
  <c r="B9" i="7"/>
  <c r="B10" i="7"/>
  <c r="B11" i="7"/>
  <c r="B12" i="7"/>
  <c r="B13" i="7"/>
  <c r="B14" i="7"/>
  <c r="B15" i="7"/>
  <c r="B16" i="7"/>
  <c r="B17" i="7"/>
  <c r="B7" i="7"/>
  <c r="H11" i="7" l="1"/>
  <c r="H12" i="7"/>
  <c r="H13" i="7"/>
  <c r="H14" i="7"/>
  <c r="H15" i="7"/>
  <c r="H16" i="7"/>
  <c r="H17" i="7"/>
  <c r="H10" i="7"/>
  <c r="G11" i="7"/>
  <c r="G12" i="7"/>
  <c r="G13" i="7"/>
  <c r="G14" i="7"/>
  <c r="G15" i="7"/>
  <c r="G16" i="7"/>
  <c r="G17" i="7"/>
  <c r="G10" i="7"/>
  <c r="F11" i="7"/>
  <c r="F12" i="7"/>
  <c r="F13" i="7"/>
  <c r="F14" i="7"/>
  <c r="F15" i="7"/>
  <c r="F16" i="7"/>
  <c r="F17" i="7"/>
  <c r="F10" i="7"/>
  <c r="E11" i="7"/>
  <c r="E12" i="7"/>
  <c r="E13" i="7"/>
  <c r="E14" i="7"/>
  <c r="E15" i="7"/>
  <c r="E16" i="7"/>
  <c r="E17" i="7"/>
  <c r="E10" i="7"/>
  <c r="D11" i="7"/>
  <c r="D12" i="7"/>
  <c r="D13" i="7"/>
  <c r="D14" i="7"/>
  <c r="D15" i="7"/>
  <c r="D16" i="7"/>
  <c r="D17" i="7"/>
  <c r="D10" i="7"/>
  <c r="C43" i="2" l="1"/>
  <c r="B43" i="2"/>
  <c r="C30" i="2"/>
  <c r="B30" i="2"/>
  <c r="C17" i="2"/>
  <c r="B17" i="2"/>
  <c r="AC43" i="2"/>
  <c r="V43" i="2"/>
  <c r="T43" i="2"/>
  <c r="R43" i="2"/>
  <c r="P43" i="2"/>
  <c r="I43" i="2"/>
  <c r="G43" i="2"/>
  <c r="E43" i="2"/>
  <c r="E30" i="2"/>
  <c r="G30" i="2"/>
  <c r="I30" i="2"/>
  <c r="P30" i="2"/>
  <c r="R30" i="2"/>
  <c r="T30" i="2"/>
  <c r="V30" i="2"/>
  <c r="AC30" i="2"/>
  <c r="AC17" i="2"/>
  <c r="V17" i="2"/>
  <c r="T17" i="2"/>
  <c r="R17" i="2"/>
  <c r="V6" i="2"/>
  <c r="V7" i="2"/>
  <c r="V8" i="2"/>
  <c r="V9" i="2"/>
  <c r="V10" i="2"/>
  <c r="V11" i="2"/>
  <c r="V12" i="2"/>
  <c r="V13" i="2"/>
  <c r="V14" i="2"/>
  <c r="V15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1" i="2"/>
  <c r="V32" i="2"/>
  <c r="V33" i="2"/>
  <c r="V34" i="2"/>
  <c r="V35" i="2"/>
  <c r="V36" i="2"/>
  <c r="V37" i="2"/>
  <c r="V38" i="2"/>
  <c r="V39" i="2"/>
  <c r="V40" i="2"/>
  <c r="V41" i="2"/>
  <c r="V42" i="2"/>
  <c r="T6" i="2"/>
  <c r="T7" i="2"/>
  <c r="T8" i="2"/>
  <c r="T9" i="2"/>
  <c r="T10" i="2"/>
  <c r="T11" i="2"/>
  <c r="T12" i="2"/>
  <c r="T13" i="2"/>
  <c r="T14" i="2"/>
  <c r="T15" i="2"/>
  <c r="T16" i="2"/>
  <c r="T18" i="2"/>
  <c r="T19" i="2"/>
  <c r="T20" i="2"/>
  <c r="T21" i="2"/>
  <c r="T22" i="2"/>
  <c r="T23" i="2"/>
  <c r="T24" i="2"/>
  <c r="T25" i="2"/>
  <c r="T26" i="2"/>
  <c r="T27" i="2"/>
  <c r="T28" i="2"/>
  <c r="T29" i="2"/>
  <c r="T31" i="2"/>
  <c r="T32" i="2"/>
  <c r="T33" i="2"/>
  <c r="T34" i="2"/>
  <c r="T35" i="2"/>
  <c r="T36" i="2"/>
  <c r="T37" i="2"/>
  <c r="T38" i="2"/>
  <c r="T39" i="2"/>
  <c r="T40" i="2"/>
  <c r="T41" i="2"/>
  <c r="T42" i="2"/>
  <c r="R6" i="2"/>
  <c r="R7" i="2"/>
  <c r="R8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24" i="2"/>
  <c r="R25" i="2"/>
  <c r="R26" i="2"/>
  <c r="R27" i="2"/>
  <c r="R28" i="2"/>
  <c r="R29" i="2"/>
  <c r="R31" i="2"/>
  <c r="R32" i="2"/>
  <c r="R33" i="2"/>
  <c r="R34" i="2"/>
  <c r="R35" i="2"/>
  <c r="R36" i="2"/>
  <c r="R37" i="2"/>
  <c r="R38" i="2"/>
  <c r="R39" i="2"/>
  <c r="R40" i="2"/>
  <c r="R41" i="2"/>
  <c r="R42" i="2"/>
  <c r="V5" i="2"/>
  <c r="T5" i="2"/>
  <c r="R5" i="2"/>
  <c r="I6" i="2"/>
  <c r="I17" i="2" s="1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2" i="2"/>
  <c r="I33" i="2"/>
  <c r="I34" i="2"/>
  <c r="I35" i="2"/>
  <c r="I36" i="2"/>
  <c r="I37" i="2"/>
  <c r="I38" i="2"/>
  <c r="I39" i="2"/>
  <c r="I40" i="2"/>
  <c r="I41" i="2"/>
  <c r="I42" i="2"/>
  <c r="I5" i="2"/>
  <c r="G6" i="2"/>
  <c r="G7" i="2"/>
  <c r="G8" i="2"/>
  <c r="G9" i="2"/>
  <c r="G10" i="2"/>
  <c r="G11" i="2"/>
  <c r="G12" i="2"/>
  <c r="G13" i="2"/>
  <c r="G14" i="2"/>
  <c r="G15" i="2"/>
  <c r="G16" i="2"/>
  <c r="G18" i="2"/>
  <c r="G19" i="2"/>
  <c r="G20" i="2"/>
  <c r="G21" i="2"/>
  <c r="G22" i="2"/>
  <c r="G23" i="2"/>
  <c r="G24" i="2"/>
  <c r="G25" i="2"/>
  <c r="G26" i="2"/>
  <c r="G27" i="2"/>
  <c r="G28" i="2"/>
  <c r="G29" i="2"/>
  <c r="G31" i="2"/>
  <c r="G32" i="2"/>
  <c r="G33" i="2"/>
  <c r="G34" i="2"/>
  <c r="G35" i="2"/>
  <c r="G36" i="2"/>
  <c r="G37" i="2"/>
  <c r="G38" i="2"/>
  <c r="G39" i="2"/>
  <c r="G40" i="2"/>
  <c r="G41" i="2"/>
  <c r="G42" i="2"/>
  <c r="G5" i="2"/>
  <c r="G17" i="2" s="1"/>
  <c r="O9" i="2"/>
  <c r="P9" i="2" s="1"/>
  <c r="O8" i="2"/>
  <c r="P8" i="2" s="1"/>
  <c r="O7" i="2"/>
  <c r="P7" i="2" s="1"/>
  <c r="O6" i="2"/>
  <c r="P6" i="2" s="1"/>
  <c r="O5" i="2"/>
  <c r="P5" i="2" s="1"/>
  <c r="P17" i="2" s="1"/>
  <c r="E6" i="2"/>
  <c r="E7" i="2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1" i="2"/>
  <c r="E32" i="2"/>
  <c r="E33" i="2"/>
  <c r="E34" i="2"/>
  <c r="E35" i="2"/>
  <c r="E36" i="2"/>
  <c r="E37" i="2"/>
  <c r="E38" i="2"/>
  <c r="E39" i="2"/>
  <c r="E40" i="2"/>
  <c r="E41" i="2"/>
  <c r="E42" i="2"/>
  <c r="E5" i="2"/>
  <c r="E17" i="2" s="1"/>
  <c r="AB5" i="2"/>
  <c r="AC5" i="2" s="1"/>
  <c r="AB42" i="2"/>
  <c r="AC42" i="2" s="1"/>
  <c r="AB41" i="2"/>
  <c r="AC41" i="2" s="1"/>
  <c r="AB40" i="2"/>
  <c r="AC40" i="2" s="1"/>
  <c r="AB39" i="2"/>
  <c r="AC39" i="2" s="1"/>
  <c r="AB38" i="2"/>
  <c r="AC38" i="2" s="1"/>
  <c r="AB37" i="2"/>
  <c r="AC37" i="2" s="1"/>
  <c r="AB36" i="2"/>
  <c r="AC36" i="2" s="1"/>
  <c r="AB35" i="2"/>
  <c r="AC35" i="2" s="1"/>
  <c r="AB34" i="2"/>
  <c r="AC34" i="2" s="1"/>
  <c r="AB33" i="2"/>
  <c r="AC33" i="2" s="1"/>
  <c r="AB32" i="2"/>
  <c r="AC32" i="2" s="1"/>
  <c r="AB31" i="2"/>
  <c r="AC31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C5" i="6"/>
  <c r="C5" i="5"/>
  <c r="C5" i="4"/>
  <c r="C5" i="3"/>
  <c r="C96" i="1" l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B96" i="1"/>
  <c r="B8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B77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B69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B62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B54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B30" i="1"/>
  <c r="B38" i="1"/>
  <c r="L46" i="1"/>
  <c r="M46" i="1"/>
  <c r="N46" i="1"/>
  <c r="O46" i="1"/>
  <c r="P46" i="1"/>
  <c r="Q46" i="1"/>
  <c r="R46" i="1"/>
  <c r="S46" i="1"/>
  <c r="L38" i="1"/>
  <c r="M38" i="1"/>
  <c r="N38" i="1"/>
  <c r="O38" i="1"/>
  <c r="P38" i="1"/>
  <c r="Q38" i="1"/>
  <c r="R38" i="1"/>
  <c r="S38" i="1"/>
  <c r="C46" i="1"/>
  <c r="D46" i="1"/>
  <c r="E46" i="1"/>
  <c r="F46" i="1"/>
  <c r="G46" i="1"/>
  <c r="H46" i="1"/>
  <c r="I46" i="1"/>
  <c r="J46" i="1"/>
  <c r="K46" i="1"/>
  <c r="B46" i="1"/>
  <c r="C38" i="1"/>
  <c r="D38" i="1"/>
  <c r="E38" i="1"/>
  <c r="F38" i="1"/>
  <c r="G38" i="1"/>
  <c r="H38" i="1"/>
  <c r="I38" i="1"/>
  <c r="J38" i="1"/>
  <c r="K38" i="1"/>
  <c r="K4" i="1"/>
  <c r="D12" i="1"/>
  <c r="L21" i="1"/>
  <c r="M21" i="1"/>
  <c r="N21" i="1"/>
  <c r="O21" i="1"/>
  <c r="P21" i="1"/>
  <c r="Q21" i="1"/>
  <c r="R21" i="1"/>
  <c r="S21" i="1"/>
  <c r="L12" i="1"/>
  <c r="M12" i="1"/>
  <c r="N12" i="1"/>
  <c r="O12" i="1"/>
  <c r="P12" i="1"/>
  <c r="Q12" i="1"/>
  <c r="R12" i="1"/>
  <c r="S12" i="1"/>
  <c r="L4" i="1"/>
  <c r="M4" i="1"/>
  <c r="N4" i="1"/>
  <c r="O4" i="1"/>
  <c r="P4" i="1"/>
  <c r="Q4" i="1"/>
  <c r="R4" i="1"/>
  <c r="S4" i="1"/>
  <c r="D21" i="1"/>
  <c r="E21" i="1"/>
  <c r="F21" i="1"/>
  <c r="G21" i="1"/>
  <c r="H21" i="1"/>
  <c r="I21" i="1"/>
  <c r="J21" i="1"/>
  <c r="K21" i="1"/>
  <c r="E12" i="1"/>
  <c r="F12" i="1"/>
  <c r="G12" i="1"/>
  <c r="H12" i="1"/>
  <c r="I12" i="1"/>
  <c r="J12" i="1"/>
  <c r="K12" i="1"/>
  <c r="D4" i="1"/>
  <c r="E4" i="1"/>
  <c r="F4" i="1"/>
  <c r="G4" i="1"/>
  <c r="H4" i="1"/>
  <c r="I4" i="1"/>
  <c r="J4" i="1"/>
  <c r="C21" i="1"/>
  <c r="C12" i="1"/>
  <c r="C4" i="1"/>
  <c r="B21" i="1"/>
  <c r="B12" i="1"/>
  <c r="B4" i="1"/>
  <c r="D5" i="6"/>
  <c r="E5" i="6"/>
  <c r="E5" i="5"/>
  <c r="D5" i="5"/>
  <c r="D5" i="4"/>
  <c r="E5" i="4"/>
  <c r="D5" i="3"/>
  <c r="E5" i="3"/>
</calcChain>
</file>

<file path=xl/sharedStrings.xml><?xml version="1.0" encoding="utf-8"?>
<sst xmlns="http://schemas.openxmlformats.org/spreadsheetml/2006/main" count="247" uniqueCount="86">
  <si>
    <t>PIER 3</t>
  </si>
  <si>
    <t xml:space="preserve">MONTH </t>
  </si>
  <si>
    <t>FASTCAT MII</t>
  </si>
  <si>
    <t>LITE FERRY 88</t>
  </si>
  <si>
    <t>STARTCRAFT 2</t>
  </si>
  <si>
    <t>STARTCRAFT 3</t>
  </si>
  <si>
    <t>STARCRAFT 6</t>
  </si>
  <si>
    <t>STATCRAFT 7</t>
  </si>
  <si>
    <t>STARCRAFT 9</t>
  </si>
  <si>
    <t>JANUARY</t>
  </si>
  <si>
    <t>FEBRUARY</t>
  </si>
  <si>
    <t>JOEGIE 3</t>
  </si>
  <si>
    <t>STARCRAFT 2</t>
  </si>
  <si>
    <t>STARCRACT 3</t>
  </si>
  <si>
    <t>STARCRAFT 7</t>
  </si>
  <si>
    <t>MARCH</t>
  </si>
  <si>
    <t>LCT GEMINI 18</t>
  </si>
  <si>
    <t>LITE FERRY 17</t>
  </si>
  <si>
    <t>STARCRAFT 3</t>
  </si>
  <si>
    <t>PASSENGER TRAFFIC</t>
  </si>
  <si>
    <t>TUBIGON TO CEBU (DISEMBARKING)</t>
  </si>
  <si>
    <t>CEBU TO TUBIGAN (EMBARKING)</t>
  </si>
  <si>
    <t>-</t>
  </si>
  <si>
    <t>2019(TUBIGAN TO CEBU) - INCOMING ROLLING CARGOES</t>
  </si>
  <si>
    <t>2019(CEBU TO TUBIGAN) - OUTGOING ROLLING CARGOES</t>
  </si>
  <si>
    <t>Motor Cycle/Motor Bike</t>
  </si>
  <si>
    <t>4W 1100-2300</t>
  </si>
  <si>
    <t>4W 2400-over</t>
  </si>
  <si>
    <t>6W 4800-7500</t>
  </si>
  <si>
    <t>6W 7600-15000</t>
  </si>
  <si>
    <t>8W-10W 20000-25000</t>
  </si>
  <si>
    <t>10W 26000-over</t>
  </si>
  <si>
    <t>Heavy Equipment</t>
  </si>
  <si>
    <t>APRIL</t>
  </si>
  <si>
    <t>MAY</t>
  </si>
  <si>
    <t>JUNE</t>
  </si>
  <si>
    <t>JULY</t>
  </si>
  <si>
    <t>AUGUST</t>
  </si>
  <si>
    <t>LAPULAPU FERRY 1</t>
  </si>
  <si>
    <t>SEPTEMBER</t>
  </si>
  <si>
    <t>WEESAM EXPRESS 3</t>
  </si>
  <si>
    <t>OCTOBER</t>
  </si>
  <si>
    <t>LAPULAPU FERRY 8</t>
  </si>
  <si>
    <t>LITE FERRY 3</t>
  </si>
  <si>
    <t>NOVEMBER</t>
  </si>
  <si>
    <t>LITE  FERRY 17</t>
  </si>
  <si>
    <t>DECEMBER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</si>
  <si>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</si>
  <si>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</si>
  <si>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</si>
  <si>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</si>
  <si>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</si>
  <si>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</si>
  <si>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</si>
  <si>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</si>
  <si>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</si>
  <si>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</si>
  <si>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</si>
  <si>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</si>
  <si>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Sept</t>
  </si>
  <si>
    <t>pax in (Ceb-tub)</t>
  </si>
  <si>
    <t>pax out (tub-ceb</t>
  </si>
  <si>
    <t>car out</t>
  </si>
  <si>
    <t>car in</t>
  </si>
  <si>
    <t>type 1</t>
  </si>
  <si>
    <t>type 2</t>
  </si>
  <si>
    <t>type 3</t>
  </si>
  <si>
    <t>type 4</t>
  </si>
  <si>
    <t>SUM TYPE 4</t>
  </si>
  <si>
    <t>type 1 in lane meters</t>
  </si>
  <si>
    <t>type 2 in lane meters</t>
  </si>
  <si>
    <t>type 3 in lane meters</t>
  </si>
  <si>
    <t>type 4 in lane meters</t>
  </si>
  <si>
    <t>car in (lm)</t>
  </si>
  <si>
    <t>car out (lm)</t>
  </si>
  <si>
    <t>Pax in</t>
  </si>
  <si>
    <t>pax out</t>
  </si>
  <si>
    <t>Timeline</t>
  </si>
  <si>
    <t>Values</t>
  </si>
  <si>
    <t>Forecast</t>
  </si>
  <si>
    <t>Lower Confidence Bound</t>
  </si>
  <si>
    <t>Upper Confidence Bound</t>
  </si>
  <si>
    <t>ROLLING CARGOS (NUMBER OF UNITS)</t>
  </si>
  <si>
    <t>SUM 2017</t>
  </si>
  <si>
    <t>SUM 2018</t>
  </si>
  <si>
    <t>SUM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</si>
</sst>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1B3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0" fontId="3" fillId="2" borderId="1" xfId="0" applyFont="1" applyFill="1" applyBorder="1"/>
    <xf numFmtId="3" fontId="3" fillId="2" borderId="2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3" fontId="0" fillId="0" borderId="0" xfId="0" applyNumberFormat="1"/>
    <xf numFmtId="164" fontId="7" fillId="0" borderId="0" xfId="1" applyNumberFormat="1" applyFont="1" applyAlignment="1"/>
    <xf numFmtId="0" fontId="2" fillId="0" borderId="6" xfId="0" applyFont="1" applyFill="1" applyBorder="1" applyAlignment="1">
      <alignment horizontal="center" vertical="center" wrapText="1"/>
    </xf>
    <xf numFmtId="1" fontId="0" fillId="8" borderId="0" xfId="0" applyNumberFormat="1" applyFill="1"/>
    <xf numFmtId="1" fontId="1" fillId="8" borderId="1" xfId="0" applyNumberFormat="1" applyFont="1" applyFill="1" applyBorder="1" applyAlignment="1">
      <alignment horizontal="center" vertical="center" wrapText="1"/>
    </xf>
    <xf numFmtId="1" fontId="7" fillId="8" borderId="0" xfId="1" applyNumberFormat="1" applyFont="1" applyFill="1" applyAlignment="1"/>
    <xf numFmtId="0" fontId="0" fillId="9" borderId="0" xfId="0" applyFill="1"/>
    <xf numFmtId="0" fontId="1" fillId="9" borderId="1" xfId="0" applyFont="1" applyFill="1" applyBorder="1" applyAlignment="1">
      <alignment horizontal="center" vertical="center" wrapText="1"/>
    </xf>
    <xf numFmtId="1" fontId="7" fillId="9" borderId="0" xfId="1" applyNumberFormat="1" applyFont="1" applyFill="1" applyAlignment="1"/>
    <xf numFmtId="0" fontId="0" fillId="10" borderId="0" xfId="0" applyFill="1"/>
    <xf numFmtId="0" fontId="1" fillId="10" borderId="1" xfId="0" applyFont="1" applyFill="1" applyBorder="1" applyAlignment="1">
      <alignment horizontal="center" vertical="center" wrapText="1"/>
    </xf>
    <xf numFmtId="1" fontId="7" fillId="10" borderId="0" xfId="1" applyNumberFormat="1" applyFont="1" applyFill="1" applyAlignment="1"/>
    <xf numFmtId="0" fontId="0" fillId="11" borderId="0" xfId="0" applyFill="1"/>
    <xf numFmtId="0" fontId="1" fillId="11" borderId="1" xfId="0" applyFont="1" applyFill="1" applyBorder="1" applyAlignment="1">
      <alignment horizontal="center" vertical="center" wrapText="1"/>
    </xf>
    <xf numFmtId="1" fontId="7" fillId="11" borderId="0" xfId="1" applyNumberFormat="1" applyFont="1" applyFill="1" applyAlignment="1"/>
    <xf numFmtId="2" fontId="0" fillId="0" borderId="0" xfId="0" applyNumberFormat="1"/>
    <xf numFmtId="1" fontId="0" fillId="12" borderId="0" xfId="0" applyNumberFormat="1" applyFill="1"/>
    <xf numFmtId="1" fontId="2" fillId="12" borderId="1" xfId="0" applyNumberFormat="1" applyFont="1" applyFill="1" applyBorder="1" applyAlignment="1">
      <alignment horizontal="center" vertical="center" wrapText="1"/>
    </xf>
    <xf numFmtId="1" fontId="7" fillId="12" borderId="0" xfId="1" applyNumberFormat="1" applyFont="1" applyFill="1" applyAlignment="1"/>
    <xf numFmtId="1" fontId="0" fillId="13" borderId="0" xfId="0" applyNumberFormat="1" applyFill="1"/>
    <xf numFmtId="1" fontId="2" fillId="13" borderId="1" xfId="0" applyNumberFormat="1" applyFont="1" applyFill="1" applyBorder="1" applyAlignment="1">
      <alignment horizontal="center" vertical="center" wrapText="1"/>
    </xf>
    <xf numFmtId="1" fontId="7" fillId="13" borderId="0" xfId="1" applyNumberFormat="1" applyFont="1" applyFill="1" applyAlignment="1"/>
    <xf numFmtId="0" fontId="0" fillId="14" borderId="0" xfId="0" applyFill="1"/>
    <xf numFmtId="0" fontId="2" fillId="14" borderId="1" xfId="0" applyFont="1" applyFill="1" applyBorder="1" applyAlignment="1">
      <alignment horizontal="center" vertical="center" wrapText="1"/>
    </xf>
    <xf numFmtId="1" fontId="7" fillId="14" borderId="0" xfId="1" applyNumberFormat="1" applyFont="1" applyFill="1" applyAlignment="1"/>
    <xf numFmtId="1" fontId="0" fillId="15" borderId="0" xfId="0" applyNumberFormat="1" applyFill="1"/>
    <xf numFmtId="1" fontId="2" fillId="15" borderId="6" xfId="0" applyNumberFormat="1" applyFont="1" applyFill="1" applyBorder="1" applyAlignment="1">
      <alignment horizontal="center" vertical="center" wrapText="1"/>
    </xf>
    <xf numFmtId="0" fontId="0" fillId="5" borderId="7" xfId="0" applyFill="1" applyBorder="1"/>
    <xf numFmtId="0" fontId="0" fillId="0" borderId="7" xfId="0" applyBorder="1"/>
    <xf numFmtId="1" fontId="7" fillId="8" borderId="7" xfId="1" applyNumberFormat="1" applyFont="1" applyFill="1" applyBorder="1" applyAlignment="1"/>
    <xf numFmtId="1" fontId="7" fillId="9" borderId="7" xfId="1" applyNumberFormat="1" applyFont="1" applyFill="1" applyBorder="1" applyAlignment="1"/>
    <xf numFmtId="1" fontId="7" fillId="10" borderId="7" xfId="1" applyNumberFormat="1" applyFont="1" applyFill="1" applyBorder="1" applyAlignment="1"/>
    <xf numFmtId="164" fontId="7" fillId="0" borderId="7" xfId="1" applyNumberFormat="1" applyFont="1" applyBorder="1" applyAlignment="1"/>
    <xf numFmtId="1" fontId="7" fillId="11" borderId="7" xfId="1" applyNumberFormat="1" applyFont="1" applyFill="1" applyBorder="1" applyAlignment="1"/>
    <xf numFmtId="1" fontId="7" fillId="12" borderId="7" xfId="1" applyNumberFormat="1" applyFont="1" applyFill="1" applyBorder="1" applyAlignment="1"/>
    <xf numFmtId="1" fontId="7" fillId="13" borderId="7" xfId="1" applyNumberFormat="1" applyFont="1" applyFill="1" applyBorder="1" applyAlignment="1"/>
    <xf numFmtId="1" fontId="7" fillId="14" borderId="7" xfId="1" applyNumberFormat="1" applyFont="1" applyFill="1" applyBorder="1" applyAlignment="1"/>
    <xf numFmtId="1" fontId="0" fillId="15" borderId="7" xfId="0" applyNumberFormat="1" applyFill="1" applyBorder="1"/>
    <xf numFmtId="1" fontId="0" fillId="5" borderId="7" xfId="0" applyNumberFormat="1" applyFill="1" applyBorder="1"/>
    <xf numFmtId="0" fontId="0" fillId="6" borderId="7" xfId="0" applyFill="1" applyBorder="1"/>
    <xf numFmtId="1" fontId="0" fillId="9" borderId="0" xfId="0" applyNumberFormat="1" applyFill="1"/>
    <xf numFmtId="1" fontId="0" fillId="10" borderId="0" xfId="0" applyNumberFormat="1" applyFill="1"/>
    <xf numFmtId="1" fontId="0" fillId="11" borderId="0" xfId="0" applyNumberFormat="1" applyFill="1"/>
    <xf numFmtId="1" fontId="0" fillId="14" borderId="0" xfId="0" applyNumberFormat="1" applyFill="1"/>
    <xf numFmtId="1" fontId="0" fillId="18" borderId="0" xfId="0" applyNumberFormat="1" applyFill="1"/>
    <xf numFmtId="49" fontId="0" fillId="0" borderId="0" xfId="0" applyNumberFormat="1"/>
    <xf numFmtId="0" fontId="0" fillId="5" borderId="7" xfId="0" applyNumberFormat="1" applyFill="1" applyBorder="1"/>
    <xf numFmtId="0" fontId="0" fillId="5" borderId="0" xfId="0" applyNumberFormat="1" applyFill="1"/>
    <xf numFmtId="0" fontId="0" fillId="16" borderId="0" xfId="0" applyNumberFormat="1" applyFill="1"/>
    <xf numFmtId="0" fontId="0" fillId="17" borderId="0" xfId="0" applyNumberFormat="1" applyFill="1"/>
    <xf numFmtId="49" fontId="8" fillId="0" borderId="0" xfId="0" applyNumberFormat="1" applyFont="1"/>
    <xf numFmtId="1" fontId="8" fillId="0" borderId="0" xfId="0" applyNumberFormat="1" applyFont="1"/>
    <xf numFmtId="1" fontId="8" fillId="8" borderId="0" xfId="0" applyNumberFormat="1" applyFont="1" applyFill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" fontId="0" fillId="7" borderId="7" xfId="0" applyNumberFormat="1" applyFill="1" applyBorder="1"/>
    <xf numFmtId="1" fontId="0" fillId="6" borderId="7" xfId="0" applyNumberFormat="1" applyFill="1" applyBorder="1"/>
  </cellXfs>
  <cellStyles count="2">
    <cellStyle name="Comma" xfId="1" builtinId="3"/>
    <cellStyle name="Normal" xfId="0" builtinId="0"/>
  </cellStyles>
  <dxfs count="4"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D1B3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85845099402114E-2"/>
          <c:y val="1.9231511502238691E-2"/>
          <c:w val="0.60833445720470714"/>
          <c:h val="0.88025816625862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Sheet2!$B$44</c:f>
              <c:strCache>
                <c:ptCount val="1"/>
                <c:pt idx="0">
                  <c:v>Pax 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360309704369958E-2"/>
                  <c:y val="6.652054522596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Sheet2!$A$45:$A$47</c:f>
              <c:numCache>
                <c:formatCode>@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xVal>
          <c:yVal>
            <c:numRef>
              <c:f>Sheet2!$B$45:$B$47</c:f>
              <c:numCache>
                <c:formatCode>General</c:formatCode>
                <c:ptCount val="3"/>
                <c:pt idx="0">
                  <c:v>605232</c:v>
                </c:pt>
                <c:pt idx="1">
                  <c:v>679030</c:v>
                </c:pt>
                <c:pt idx="2">
                  <c:v>643319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E-4027-8DE5-0CD07185D318}"/>
            </c:ext>
          </c:extLst>
        </c:ser>
        <c:ser>
          <c:idx val="1"/>
          <c:order val="1"/>
          <c:tx>
            <c:strRef>
              <c:f>Sheet2!$C$44</c:f>
              <c:strCache>
                <c:ptCount val="1"/>
                <c:pt idx="0">
                  <c:v>pax 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360309704369958E-2"/>
                  <c:y val="-2.8376232382716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Sheet2!$A$45:$A$47</c:f>
              <c:numCache>
                <c:formatCode>@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xVal>
          <c:yVal>
            <c:numRef>
              <c:f>Sheet2!$C$45:$C$47</c:f>
              <c:numCache>
                <c:formatCode>General</c:formatCode>
                <c:ptCount val="3"/>
                <c:pt idx="0">
                  <c:v>601985</c:v>
                </c:pt>
                <c:pt idx="1">
                  <c:v>700143</c:v>
                </c:pt>
                <c:pt idx="2">
                  <c:v>672019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E-4027-8DE5-0CD07185D318}"/>
            </c:ext>
          </c:extLst>
        </c:ser>
        <c:ser>
          <c:idx val="2"/>
          <c:order val="2"/>
          <c:tx>
            <c:strRef>
              <c:f>Sheet2!$D$44</c:f>
              <c:strCache>
                <c:ptCount val="1"/>
                <c:pt idx="0">
                  <c:v>car in (lm)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939705107951551"/>
                  <c:y val="-8.8776902887139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Sheet2!$A$45:$A$47</c:f>
              <c:numCache>
                <c:formatCode>@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xVal>
          <c:yVal>
            <c:numRef>
              <c:f>Sheet2!$D$45:$D$47</c:f>
              <c:numCache>
                <c:formatCode>General</c:formatCode>
                <c:ptCount val="3"/>
                <c:pt idx="0">
                  <c:v>118440</c:v>
                </c:pt>
                <c:pt idx="1">
                  <c:v>255846</c:v>
                </c:pt>
                <c:pt idx="2">
                  <c:v>358280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7E-4027-8DE5-0CD07185D318}"/>
            </c:ext>
          </c:extLst>
        </c:ser>
        <c:ser>
          <c:idx val="3"/>
          <c:order val="3"/>
          <c:tx>
            <c:strRef>
              <c:f>Sheet2!$E$44</c:f>
              <c:strCache>
                <c:ptCount val="1"/>
                <c:pt idx="0">
                  <c:v>car out (lm)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388779959817284E-3"/>
                  <c:y val="0.12310097267253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Sheet2!$A$45:$A$47</c:f>
              <c:numCache>
                <c:formatCode>@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xVal>
          <c:yVal>
            <c:numRef>
              <c:f>Sheet2!$E$45:$E$47</c:f>
              <c:numCache>
                <c:formatCode>General</c:formatCode>
                <c:ptCount val="3"/>
                <c:pt idx="0">
                  <c:v>114987</c:v>
                </c:pt>
                <c:pt idx="1">
                  <c:v>253543</c:v>
                </c:pt>
                <c:pt idx="2">
                  <c:v>349489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7E-4027-8DE5-0CD07185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623424"/>
        <c:axId val="1864208384"/>
      </c:scatterChart>
      <c:valAx>
        <c:axId val="1937623424"/>
        <c:scaling>
          <c:orientation val="minMax"/>
          <c:max val="2019"/>
          <c:min val="2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208384"/>
        <c:crosses val="autoZero"/>
        <c:crossBetween val="midCat"/>
        <c:majorUnit val="1"/>
      </c:valAx>
      <c:valAx>
        <c:axId val="18642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2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Sheet3!$B$2:$B$5</c:f>
              <c:numCache>
                <c:formatCode>General</c:formatCode>
                <c:ptCount val="4"/>
                <c:pt idx="0">
                  <c:v>605232</c:v>
                </c:pt>
                <c:pt idx="1">
                  <c:v>679030</c:v>
                </c:pt>
                <c:pt idx="2">
                  <c:v>643319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E-4766-A373-809E8DAB4BD0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Sheet3!$C$2:$C$5</c:f>
              <c:numCache>
                <c:formatCode>General</c:formatCode>
                <c:ptCount val="4"/>
                <c:pt idx="2">
                  <c:v>643319</c:v>
                </c:pt>
                <c:pt idx="3">
                  <c:v>676511.00804549991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E-4766-A373-809E8DAB4BD0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Sheet3!$D$2:$D$5</c:f>
              <c:numCache>
                <c:formatCode>General</c:formatCode>
                <c:ptCount val="4"/>
                <c:pt idx="2" formatCode="0.00">
                  <c:v>643319</c:v>
                </c:pt>
                <c:pt idx="3" formatCode="0.00">
                  <c:v>613336.68084448064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E-4766-A373-809E8DAB4BD0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Sheet3!$E$2:$E$5</c:f>
              <c:numCache>
                <c:formatCode>General</c:formatCode>
                <c:ptCount val="4"/>
                <c:pt idx="2" formatCode="0.00">
                  <c:v>643319</c:v>
                </c:pt>
                <c:pt idx="3" formatCode="0.00">
                  <c:v>739685.33524651919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E-4766-A373-809E8DAB4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258720"/>
        <c:axId val="1939415200"/>
      </c:lineChart>
      <c:catAx>
        <c:axId val="1942258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15200"/>
        <c:crosses val="autoZero"/>
        <c:auto val="1"/>
        <c:lblAlgn val="ctr"/>
        <c:lblOffset val="100"/>
        <c:noMultiLvlLbl val="0"/>
      </c:catAx>
      <c:valAx>
        <c:axId val="19394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Sheet4!$B$2:$B$5</c:f>
              <c:numCache>
                <c:formatCode>General</c:formatCode>
                <c:ptCount val="4"/>
                <c:pt idx="0">
                  <c:v>601985</c:v>
                </c:pt>
                <c:pt idx="1">
                  <c:v>700143</c:v>
                </c:pt>
                <c:pt idx="2">
                  <c:v>672019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5F5-8ED3-E007400090D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Sheet4!$C$2:$C$5</c:f>
              <c:numCache>
                <c:formatCode>General</c:formatCode>
                <c:ptCount val="4"/>
                <c:pt idx="2">
                  <c:v>672019</c:v>
                </c:pt>
                <c:pt idx="3">
                  <c:v>723351.57125899999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5F5-8ED3-E007400090DD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Sheet4!$D$2:$D$5</c:f>
              <c:numCache>
                <c:formatCode>General</c:formatCode>
                <c:ptCount val="4"/>
                <c:pt idx="2" formatCode="0.00">
                  <c:v>672019</c:v>
                </c:pt>
                <c:pt idx="3" formatCode="0.00">
                  <c:v>650501.11707168107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5F5-8ED3-E007400090DD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Sheet4!$E$2:$E$5</c:f>
              <c:numCache>
                <c:formatCode>General</c:formatCode>
                <c:ptCount val="4"/>
                <c:pt idx="2" formatCode="0.00">
                  <c:v>672019</c:v>
                </c:pt>
                <c:pt idx="3" formatCode="0.00">
                  <c:v>796202.0254463189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5F5-8ED3-E00740009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76288"/>
        <c:axId val="1863331824"/>
      </c:lineChart>
      <c:catAx>
        <c:axId val="21071762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31824"/>
        <c:crosses val="autoZero"/>
        <c:auto val="1"/>
        <c:lblAlgn val="ctr"/>
        <c:lblOffset val="100"/>
        <c:noMultiLvlLbl val="0"/>
      </c:catAx>
      <c:valAx>
        <c:axId val="18633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Sheet5!$B$2:$B$5</c:f>
              <c:numCache>
                <c:formatCode>General</c:formatCode>
                <c:ptCount val="4"/>
                <c:pt idx="0">
                  <c:v>118440</c:v>
                </c:pt>
                <c:pt idx="1">
                  <c:v>255846</c:v>
                </c:pt>
                <c:pt idx="2">
                  <c:v>358280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4-4AB4-81D1-0FAB898BB11A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Sheet5!$C$2:$C$5</c:f>
              <c:numCache>
                <c:formatCode>General</c:formatCode>
                <c:ptCount val="4"/>
                <c:pt idx="2">
                  <c:v>358280</c:v>
                </c:pt>
                <c:pt idx="3">
                  <c:v>482718.36491399998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4-4AB4-81D1-0FAB898BB11A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Sheet5!$D$2:$D$5</c:f>
              <c:numCache>
                <c:formatCode>General</c:formatCode>
                <c:ptCount val="4"/>
                <c:pt idx="2" formatCode="0.00">
                  <c:v>358280</c:v>
                </c:pt>
                <c:pt idx="3" formatCode="0.00">
                  <c:v>462543.4699658766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4-4AB4-81D1-0FAB898BB11A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Sheet5!$E$2:$E$5</c:f>
              <c:numCache>
                <c:formatCode>General</c:formatCode>
                <c:ptCount val="4"/>
                <c:pt idx="2" formatCode="0.00">
                  <c:v>358280</c:v>
                </c:pt>
                <c:pt idx="3" formatCode="0.00">
                  <c:v>502893.25986212335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F4-4AB4-81D1-0FAB898B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153888"/>
        <c:axId val="2106057248"/>
      </c:lineChart>
      <c:catAx>
        <c:axId val="1943153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57248"/>
        <c:crosses val="autoZero"/>
        <c:auto val="1"/>
        <c:lblAlgn val="ctr"/>
        <c:lblOffset val="100"/>
        <c:noMultiLvlLbl val="0"/>
      </c:catAx>
      <c:valAx>
        <c:axId val="21060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Sheet6!$B$2:$B$5</c:f>
              <c:numCache>
                <c:formatCode>General</c:formatCode>
                <c:ptCount val="4"/>
                <c:pt idx="0">
                  <c:v>114987</c:v>
                </c:pt>
                <c:pt idx="1">
                  <c:v>253543</c:v>
                </c:pt>
                <c:pt idx="2">
                  <c:v>349489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3-444A-B8E0-799E5D58E275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Sheet6!$C$2:$C$5</c:f>
              <c:numCache>
                <c:formatCode>General</c:formatCode>
                <c:ptCount val="4"/>
                <c:pt idx="2">
                  <c:v>349489</c:v>
                </c:pt>
                <c:pt idx="3">
                  <c:v>472245.190695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3-444A-B8E0-799E5D58E275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Sheet6!$D$2:$D$5</c:f>
              <c:numCache>
                <c:formatCode>General</c:formatCode>
                <c:ptCount val="4"/>
                <c:pt idx="2" formatCode="0.00">
                  <c:v>349489</c:v>
                </c:pt>
                <c:pt idx="3" formatCode="0.00">
                  <c:v>447664.03223281488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3-444A-B8E0-799E5D58E275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Sheet6!$A$2:$A$5</c:f>
              <c:numCache>
                <c:formatCode>@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Sheet6!$E$2:$E$5</c:f>
              <c:numCache>
                <c:formatCode>General</c:formatCode>
                <c:ptCount val="4"/>
                <c:pt idx="2" formatCode="0.00">
                  <c:v>349489</c:v>
                </c:pt>
                <c:pt idx="3" formatCode="0.00">
                  <c:v>496826.34915718512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3-444A-B8E0-799E5D58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577232"/>
        <c:axId val="1857824256"/>
      </c:lineChart>
      <c:catAx>
        <c:axId val="19455772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24256"/>
        <c:crosses val="autoZero"/>
        <c:auto val="1"/>
        <c:lblAlgn val="ctr"/>
        <c:lblOffset val="100"/>
        <c:noMultiLvlLbl val="0"/>
      </c:catAx>
      <c:valAx>
        <c:axId val="18578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51</xdr:row>
      <xdr:rowOff>15240</xdr:rowOff>
    </xdr:from>
    <xdr:to>
      <xdr:col>21</xdr:col>
      <xdr:colOff>45720</xdr:colOff>
      <xdr:row>71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E1227-8AAE-4FE5-9F56-2CAB4F97B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1463040</xdr:colOff>
      <xdr:row>6</xdr:row>
      <xdr:rowOff>175260</xdr:rowOff>
    </xdr:from>
    <xdr:to>
      <xdr:col>12</xdr:col>
      <xdr:colOff>30480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46B48-5B44-4DFF-B15E-DDAB4C488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1463040</xdr:colOff>
      <xdr:row>6</xdr:row>
      <xdr:rowOff>175260</xdr:rowOff>
    </xdr:from>
    <xdr:to>
      <xdr:col>12</xdr:col>
      <xdr:colOff>30480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88133-3B2A-4CAE-92B1-0E5754CB5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1463040</xdr:colOff>
      <xdr:row>6</xdr:row>
      <xdr:rowOff>175260</xdr:rowOff>
    </xdr:from>
    <xdr:to>
      <xdr:col>12</xdr:col>
      <xdr:colOff>30480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EDB3A-BF81-459D-9C3E-00B266D52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1463040</xdr:colOff>
      <xdr:row>6</xdr:row>
      <xdr:rowOff>175260</xdr:rowOff>
    </xdr:from>
    <xdr:to>
      <xdr:col>12</xdr:col>
      <xdr:colOff>30480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C00FC-C38F-42C3-8D1E-E4540EF4B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4900FB-B643-4946-B953-4AF9A0F10760}" name="Table1" displayName="Table1" ref="A1:E5" totalsRowShown="0">
  <autoFilter ref="A1:E5" xr:uid="{9B97622A-F8C6-4459-B3D5-F4B3D93CC66C}"/>
  <tableColumns count="5">
    <tableColumn id="1" xr3:uid="{71AAB86A-98EE-439B-84CD-32D37F757500}" name="Timeline" dataDxfId="3"/>
    <tableColumn id="2" xr3:uid="{4F6D1D08-F241-4737-9FD3-1EDB04E5561D}" name="Values"/>
    <tableColumn id="3" xr3:uid="{CEA71B11-3B25-47E9-B76A-617305A9D8F3}" name="Forecast"/>
    <tableColumn id="4" xr3:uid="{D461A8FF-7344-48DD-A70E-15570932F941}" name="Lower Confidence Bound"/>
    <tableColumn id="5" xr3:uid="{53BAD291-3ABC-4659-BEE6-A4D07B023279}" name="Upper Confidence Bou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7BFBB9-D119-4B51-8D72-D9193C558C59}" name="Table2" displayName="Table2" ref="A1:E5" totalsRowShown="0">
  <autoFilter ref="A1:E5" xr:uid="{243B41BB-53B1-4748-A19A-747E623EAB87}"/>
  <tableColumns count="5">
    <tableColumn id="1" xr3:uid="{2F33250E-423B-4BD3-B924-0210E3EBBE1C}" name="Timeline" dataDxfId="2"/>
    <tableColumn id="2" xr3:uid="{A9ED858D-D89D-4140-BB97-DB8407856D1A}" name="Values"/>
    <tableColumn id="3" xr3:uid="{63F87D2B-340B-490C-AA3A-E6F555D7A96E}" name="Forecast"/>
    <tableColumn id="4" xr3:uid="{39A06F26-B978-440B-B1B2-05F4113CA08D}" name="Lower Confidence Bound"/>
    <tableColumn id="5" xr3:uid="{A533D903-B24A-4A15-9420-61AA3892B643}" name="Upper Confidence Boun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41800B-CE5E-482C-A678-607E13490429}" name="Table3" displayName="Table3" ref="A1:E5" totalsRowShown="0">
  <autoFilter ref="A1:E5" xr:uid="{62FB834E-44EF-48B0-9B8A-3AD1E864D1F9}"/>
  <tableColumns count="5">
    <tableColumn id="1" xr3:uid="{7E5295CC-1114-4B10-9A4A-AA0344A8FC6F}" name="Timeline" dataDxfId="1"/>
    <tableColumn id="2" xr3:uid="{986E9B5A-0157-4ED1-9F3F-A5CE5D98C68F}" name="Values"/>
    <tableColumn id="3" xr3:uid="{074DA112-6551-478A-A7C5-178D6DE2154E}" name="Forecast"/>
    <tableColumn id="4" xr3:uid="{EF824ED4-A549-4EB7-846A-FA5D1BF4242A}" name="Lower Confidence Bound"/>
    <tableColumn id="5" xr3:uid="{E247BE5A-557C-4364-B12A-016CBF97B635}" name="Upper Confidence Boun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48D32E-AD17-49B7-B5CF-D7A6F041F769}" name="Table4" displayName="Table4" ref="A1:E5" totalsRowShown="0">
  <autoFilter ref="A1:E5" xr:uid="{0C3B94E1-45E0-43B1-8C15-F88DEA70CA51}"/>
  <tableColumns count="5">
    <tableColumn id="1" xr3:uid="{63351D30-DE11-4F41-B75C-D6D034BBDDEA}" name="Timeline" dataDxfId="0"/>
    <tableColumn id="2" xr3:uid="{E07CDD65-CC2B-4FA2-9768-EE323ABF47E6}" name="Values"/>
    <tableColumn id="3" xr3:uid="{8CBCFBEA-8277-47D2-9CED-88F68EE8E25C}" name="Forecast"/>
    <tableColumn id="4" xr3:uid="{A1B9109C-7F7B-439B-8427-13468C93D43A}" name="Lower Confidence Bound"/>
    <tableColumn id="5" xr3:uid="{D35F85CE-8822-4061-B377-E8FD96616573}" name="Upper Confidence Bou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6C476-83E3-4A19-A73A-95388E3303C7}">
  <dimension ref="A1:S103"/>
  <sheetViews>
    <sheetView workbookViewId="0">
      <pane xSplit="19" ySplit="3" topLeftCell="T4" activePane="bottomRight" state="frozen"/>
      <selection pane="topRight" activeCell="T1" sqref="T1"/>
      <selection pane="bottomLeft" activeCell="A4" sqref="A4"/>
      <selection pane="bottomRight" activeCell="D2" sqref="D2:K2"/>
    </sheetView>
  </sheetViews>
  <sheetFormatPr defaultRowHeight="14.4" x14ac:dyDescent="0.3"/>
  <cols>
    <col min="1" max="1" width="18.44140625" bestFit="1" customWidth="1"/>
    <col min="2" max="2" width="18.6640625" customWidth="1"/>
    <col min="3" max="3" width="15.88671875" customWidth="1"/>
    <col min="4" max="4" width="10.109375" customWidth="1"/>
    <col min="12" max="12" width="9.6640625" customWidth="1"/>
  </cols>
  <sheetData>
    <row r="1" spans="1:19" ht="31.5" customHeight="1" x14ac:dyDescent="0.3">
      <c r="A1" s="12" t="s">
        <v>0</v>
      </c>
      <c r="B1" s="70" t="s">
        <v>19</v>
      </c>
      <c r="C1" s="70"/>
      <c r="D1" s="77" t="s">
        <v>82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45" customHeight="1" x14ac:dyDescent="0.3">
      <c r="A2" s="11" t="s">
        <v>1</v>
      </c>
      <c r="B2" s="71" t="s">
        <v>20</v>
      </c>
      <c r="C2" s="73" t="s">
        <v>21</v>
      </c>
      <c r="D2" s="75" t="s">
        <v>23</v>
      </c>
      <c r="E2" s="75"/>
      <c r="F2" s="75"/>
      <c r="G2" s="75"/>
      <c r="H2" s="75"/>
      <c r="I2" s="75"/>
      <c r="J2" s="75"/>
      <c r="K2" s="75"/>
      <c r="L2" s="76" t="s">
        <v>24</v>
      </c>
      <c r="M2" s="76"/>
      <c r="N2" s="76"/>
      <c r="O2" s="76"/>
      <c r="P2" s="76"/>
      <c r="Q2" s="76"/>
      <c r="R2" s="76"/>
      <c r="S2" s="76"/>
    </row>
    <row r="3" spans="1:19" ht="36.75" customHeight="1" x14ac:dyDescent="0.3">
      <c r="A3" s="10">
        <v>2019</v>
      </c>
      <c r="B3" s="72"/>
      <c r="C3" s="74"/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3" t="s">
        <v>30</v>
      </c>
      <c r="R3" s="3" t="s">
        <v>31</v>
      </c>
      <c r="S3" s="3" t="s">
        <v>32</v>
      </c>
    </row>
    <row r="4" spans="1:19" ht="23.25" customHeight="1" x14ac:dyDescent="0.3">
      <c r="A4" s="6" t="s">
        <v>9</v>
      </c>
      <c r="B4" s="7">
        <f>SUM(B5:B11)</f>
        <v>60322</v>
      </c>
      <c r="C4" s="7">
        <f>SUM(C5:C11)</f>
        <v>59663</v>
      </c>
      <c r="D4" s="8">
        <f t="shared" ref="D4:K4" si="0">SUM(D5:D11)</f>
        <v>747</v>
      </c>
      <c r="E4" s="8">
        <f t="shared" si="0"/>
        <v>1380</v>
      </c>
      <c r="F4" s="8">
        <f t="shared" si="0"/>
        <v>414</v>
      </c>
      <c r="G4" s="8">
        <f t="shared" si="0"/>
        <v>507</v>
      </c>
      <c r="H4" s="8">
        <f t="shared" si="0"/>
        <v>185</v>
      </c>
      <c r="I4" s="8">
        <f t="shared" si="0"/>
        <v>285</v>
      </c>
      <c r="J4" s="8">
        <f t="shared" si="0"/>
        <v>129</v>
      </c>
      <c r="K4" s="8">
        <f t="shared" si="0"/>
        <v>0</v>
      </c>
      <c r="L4" s="9">
        <f t="shared" ref="L4" si="1">SUM(L5:L11)</f>
        <v>544</v>
      </c>
      <c r="M4" s="9">
        <f t="shared" ref="M4" si="2">SUM(M5:M11)</f>
        <v>1525</v>
      </c>
      <c r="N4" s="9">
        <f t="shared" ref="N4" si="3">SUM(N5:N11)</f>
        <v>457</v>
      </c>
      <c r="O4" s="9">
        <f t="shared" ref="O4" si="4">SUM(O5:O11)</f>
        <v>490</v>
      </c>
      <c r="P4" s="9">
        <f t="shared" ref="P4" si="5">SUM(P5:P11)</f>
        <v>156</v>
      </c>
      <c r="Q4" s="9">
        <f t="shared" ref="Q4" si="6">SUM(Q5:Q11)</f>
        <v>228</v>
      </c>
      <c r="R4" s="9">
        <f t="shared" ref="R4" si="7">SUM(R5:R11)</f>
        <v>96</v>
      </c>
      <c r="S4" s="9">
        <f t="shared" ref="S4" si="8">SUM(S5:S11)</f>
        <v>0</v>
      </c>
    </row>
    <row r="5" spans="1:19" x14ac:dyDescent="0.3">
      <c r="A5" s="1" t="s">
        <v>2</v>
      </c>
      <c r="B5" s="4">
        <v>14568</v>
      </c>
      <c r="C5" s="5">
        <v>14074</v>
      </c>
      <c r="D5" s="5">
        <v>337</v>
      </c>
      <c r="E5" s="5">
        <v>539</v>
      </c>
      <c r="F5" s="5">
        <v>153</v>
      </c>
      <c r="G5" s="5">
        <v>238</v>
      </c>
      <c r="H5" s="5">
        <v>98</v>
      </c>
      <c r="I5" s="5">
        <v>88</v>
      </c>
      <c r="J5" s="5">
        <v>32</v>
      </c>
      <c r="K5" s="5"/>
      <c r="L5" s="5">
        <v>223</v>
      </c>
      <c r="M5" s="5">
        <v>545</v>
      </c>
      <c r="N5" s="5">
        <v>159</v>
      </c>
      <c r="O5" s="5">
        <v>247</v>
      </c>
      <c r="P5" s="5">
        <v>92</v>
      </c>
      <c r="Q5" s="5">
        <v>76</v>
      </c>
      <c r="R5" s="5">
        <v>22</v>
      </c>
      <c r="S5" s="5"/>
    </row>
    <row r="6" spans="1:19" x14ac:dyDescent="0.3">
      <c r="A6" s="1" t="s">
        <v>3</v>
      </c>
      <c r="B6" s="4">
        <v>17856</v>
      </c>
      <c r="C6" s="5">
        <v>15399</v>
      </c>
      <c r="D6" s="5">
        <v>410</v>
      </c>
      <c r="E6" s="5">
        <v>841</v>
      </c>
      <c r="F6" s="5">
        <v>261</v>
      </c>
      <c r="G6" s="5">
        <v>269</v>
      </c>
      <c r="H6" s="5">
        <v>87</v>
      </c>
      <c r="I6" s="5">
        <v>197</v>
      </c>
      <c r="J6" s="5">
        <v>97</v>
      </c>
      <c r="K6" s="5"/>
      <c r="L6" s="5">
        <v>321</v>
      </c>
      <c r="M6" s="5">
        <v>980</v>
      </c>
      <c r="N6" s="5">
        <v>298</v>
      </c>
      <c r="O6" s="5">
        <v>243</v>
      </c>
      <c r="P6" s="5">
        <v>64</v>
      </c>
      <c r="Q6" s="5">
        <v>152</v>
      </c>
      <c r="R6" s="5">
        <v>74</v>
      </c>
      <c r="S6" s="5"/>
    </row>
    <row r="7" spans="1:19" x14ac:dyDescent="0.3">
      <c r="A7" s="1" t="s">
        <v>4</v>
      </c>
      <c r="B7" s="4">
        <v>4603</v>
      </c>
      <c r="C7" s="5">
        <v>4980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3">
      <c r="A8" s="1" t="s">
        <v>5</v>
      </c>
      <c r="B8" s="4">
        <v>5932</v>
      </c>
      <c r="C8" s="5">
        <v>5795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3">
      <c r="A9" s="1" t="s">
        <v>6</v>
      </c>
      <c r="B9" s="4">
        <v>4064</v>
      </c>
      <c r="C9" s="5">
        <v>3737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3">
      <c r="A10" s="1" t="s">
        <v>7</v>
      </c>
      <c r="B10" s="4">
        <v>5944</v>
      </c>
      <c r="C10" s="5">
        <v>6050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3">
      <c r="A11" s="1" t="s">
        <v>8</v>
      </c>
      <c r="B11" s="4">
        <v>7355</v>
      </c>
      <c r="C11" s="5">
        <v>9628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5.6" x14ac:dyDescent="0.3">
      <c r="A12" s="6" t="s">
        <v>10</v>
      </c>
      <c r="B12" s="8">
        <f>SUM(B13:B20)</f>
        <v>39046</v>
      </c>
      <c r="C12" s="8">
        <f>SUM(C13:C20)</f>
        <v>40548</v>
      </c>
      <c r="D12" s="8">
        <f>SUM(D13:D20)</f>
        <v>474</v>
      </c>
      <c r="E12" s="8">
        <f t="shared" ref="E12:K12" si="9">SUM(E13:E20)</f>
        <v>993</v>
      </c>
      <c r="F12" s="8">
        <f t="shared" si="9"/>
        <v>394</v>
      </c>
      <c r="G12" s="8">
        <f t="shared" si="9"/>
        <v>410</v>
      </c>
      <c r="H12" s="8">
        <f t="shared" si="9"/>
        <v>181</v>
      </c>
      <c r="I12" s="8">
        <f t="shared" si="9"/>
        <v>343</v>
      </c>
      <c r="J12" s="8">
        <f t="shared" si="9"/>
        <v>195</v>
      </c>
      <c r="K12" s="8">
        <f t="shared" si="9"/>
        <v>1</v>
      </c>
      <c r="L12" s="9">
        <f t="shared" ref="L12" si="10">SUM(L13:L20)</f>
        <v>481</v>
      </c>
      <c r="M12" s="9">
        <f t="shared" ref="M12" si="11">SUM(M13:M20)</f>
        <v>1129</v>
      </c>
      <c r="N12" s="9">
        <f t="shared" ref="N12" si="12">SUM(N13:N20)</f>
        <v>480</v>
      </c>
      <c r="O12" s="9">
        <f t="shared" ref="O12" si="13">SUM(O13:O20)</f>
        <v>387</v>
      </c>
      <c r="P12" s="9">
        <f t="shared" ref="P12" si="14">SUM(P13:P20)</f>
        <v>155</v>
      </c>
      <c r="Q12" s="9">
        <f t="shared" ref="Q12" si="15">SUM(Q13:Q20)</f>
        <v>225</v>
      </c>
      <c r="R12" s="9">
        <f t="shared" ref="R12" si="16">SUM(R13:R20)</f>
        <v>118</v>
      </c>
      <c r="S12" s="9">
        <f t="shared" ref="S12" si="17">SUM(S13:S20)</f>
        <v>4</v>
      </c>
    </row>
    <row r="13" spans="1:19" x14ac:dyDescent="0.3">
      <c r="A13" s="1" t="s">
        <v>2</v>
      </c>
      <c r="B13" s="4">
        <v>10407</v>
      </c>
      <c r="C13" s="5">
        <v>8695</v>
      </c>
      <c r="D13" s="5">
        <v>197</v>
      </c>
      <c r="E13" s="5">
        <v>385</v>
      </c>
      <c r="F13" s="5">
        <v>157</v>
      </c>
      <c r="G13" s="5">
        <v>208</v>
      </c>
      <c r="H13" s="5">
        <v>103</v>
      </c>
      <c r="I13" s="5">
        <v>85</v>
      </c>
      <c r="J13" s="5">
        <v>22</v>
      </c>
      <c r="K13" s="5">
        <v>1</v>
      </c>
      <c r="L13" s="5">
        <v>225</v>
      </c>
      <c r="M13" s="5">
        <v>428</v>
      </c>
      <c r="N13" s="5">
        <v>184</v>
      </c>
      <c r="O13" s="5">
        <v>202</v>
      </c>
      <c r="P13" s="5">
        <v>75</v>
      </c>
      <c r="Q13" s="5">
        <v>54</v>
      </c>
      <c r="R13" s="5">
        <v>23</v>
      </c>
      <c r="S13" s="5"/>
    </row>
    <row r="14" spans="1:19" x14ac:dyDescent="0.3">
      <c r="A14" s="1" t="s">
        <v>11</v>
      </c>
      <c r="B14" s="4" t="s">
        <v>22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3">
      <c r="A15" s="1" t="s">
        <v>3</v>
      </c>
      <c r="B15" s="4">
        <v>9315</v>
      </c>
      <c r="C15" s="5">
        <v>8473</v>
      </c>
      <c r="D15" s="5">
        <v>277</v>
      </c>
      <c r="E15" s="5">
        <v>608</v>
      </c>
      <c r="F15" s="5">
        <v>237</v>
      </c>
      <c r="G15" s="5">
        <v>202</v>
      </c>
      <c r="H15" s="5">
        <v>78</v>
      </c>
      <c r="I15" s="5">
        <v>258</v>
      </c>
      <c r="J15" s="5">
        <v>173</v>
      </c>
      <c r="K15" s="5"/>
      <c r="L15" s="5">
        <v>256</v>
      </c>
      <c r="M15" s="5">
        <v>701</v>
      </c>
      <c r="N15" s="5">
        <v>296</v>
      </c>
      <c r="O15" s="5">
        <v>185</v>
      </c>
      <c r="P15" s="5">
        <v>80</v>
      </c>
      <c r="Q15" s="5">
        <v>171</v>
      </c>
      <c r="R15" s="5">
        <v>95</v>
      </c>
      <c r="S15" s="5">
        <v>4</v>
      </c>
    </row>
    <row r="16" spans="1:19" x14ac:dyDescent="0.3">
      <c r="A16" s="1" t="s">
        <v>12</v>
      </c>
      <c r="B16" s="4">
        <v>3705</v>
      </c>
      <c r="C16" s="5">
        <v>4586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3">
      <c r="A17" s="1" t="s">
        <v>13</v>
      </c>
      <c r="B17" s="4">
        <v>3864</v>
      </c>
      <c r="C17" s="5">
        <v>4750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3">
      <c r="A18" s="1" t="s">
        <v>6</v>
      </c>
      <c r="B18" s="4">
        <v>4858</v>
      </c>
      <c r="C18" s="5">
        <v>5991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3">
      <c r="A19" s="1" t="s">
        <v>14</v>
      </c>
      <c r="B19" s="4">
        <v>5733</v>
      </c>
      <c r="C19" s="5">
        <v>6150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3">
      <c r="A20" s="1" t="s">
        <v>8</v>
      </c>
      <c r="B20" s="4">
        <v>1164</v>
      </c>
      <c r="C20" s="5">
        <v>1903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5.6" x14ac:dyDescent="0.3">
      <c r="A21" s="6" t="s">
        <v>15</v>
      </c>
      <c r="B21" s="8">
        <f>SUM(B22:B29)</f>
        <v>27180</v>
      </c>
      <c r="C21" s="8">
        <f>SUM(C22:C29)</f>
        <v>35832</v>
      </c>
      <c r="D21" s="8">
        <f t="shared" ref="D21:K21" si="18">SUM(D22:D29)</f>
        <v>476</v>
      </c>
      <c r="E21" s="8">
        <f t="shared" si="18"/>
        <v>1077</v>
      </c>
      <c r="F21" s="8">
        <f t="shared" si="18"/>
        <v>481</v>
      </c>
      <c r="G21" s="8">
        <f t="shared" si="18"/>
        <v>454</v>
      </c>
      <c r="H21" s="8">
        <f t="shared" si="18"/>
        <v>191</v>
      </c>
      <c r="I21" s="8">
        <f t="shared" si="18"/>
        <v>332</v>
      </c>
      <c r="J21" s="8">
        <f t="shared" si="18"/>
        <v>208</v>
      </c>
      <c r="K21" s="8">
        <f t="shared" si="18"/>
        <v>4</v>
      </c>
      <c r="L21" s="9">
        <f t="shared" ref="L21" si="19">SUM(L22:L29)</f>
        <v>496</v>
      </c>
      <c r="M21" s="9">
        <f t="shared" ref="M21" si="20">SUM(M22:M29)</f>
        <v>1181</v>
      </c>
      <c r="N21" s="9">
        <f t="shared" ref="N21" si="21">SUM(N22:N29)</f>
        <v>531</v>
      </c>
      <c r="O21" s="9">
        <f t="shared" ref="O21" si="22">SUM(O22:O29)</f>
        <v>435</v>
      </c>
      <c r="P21" s="9">
        <f t="shared" ref="P21" si="23">SUM(P22:P29)</f>
        <v>202</v>
      </c>
      <c r="Q21" s="9">
        <f t="shared" ref="Q21" si="24">SUM(Q22:Q29)</f>
        <v>217</v>
      </c>
      <c r="R21" s="9">
        <f t="shared" ref="R21" si="25">SUM(R22:R29)</f>
        <v>105</v>
      </c>
      <c r="S21" s="9">
        <f t="shared" ref="S21" si="26">SUM(S22:S29)</f>
        <v>0</v>
      </c>
    </row>
    <row r="22" spans="1:19" x14ac:dyDescent="0.3">
      <c r="A22" s="1" t="s">
        <v>2</v>
      </c>
      <c r="B22" s="4">
        <v>1168</v>
      </c>
      <c r="C22" s="5">
        <v>8073</v>
      </c>
      <c r="D22" s="5">
        <v>261</v>
      </c>
      <c r="E22" s="5">
        <v>537</v>
      </c>
      <c r="F22" s="5">
        <v>242</v>
      </c>
      <c r="G22" s="5">
        <v>248</v>
      </c>
      <c r="H22" s="5">
        <v>115</v>
      </c>
      <c r="I22" s="5">
        <v>80</v>
      </c>
      <c r="J22" s="5">
        <v>46</v>
      </c>
      <c r="K22" s="5"/>
      <c r="L22" s="5">
        <v>296</v>
      </c>
      <c r="M22" s="5">
        <v>581</v>
      </c>
      <c r="N22" s="5">
        <v>262</v>
      </c>
      <c r="O22" s="5">
        <v>234</v>
      </c>
      <c r="P22" s="5">
        <v>119</v>
      </c>
      <c r="Q22" s="5">
        <v>87</v>
      </c>
      <c r="R22" s="5">
        <v>45</v>
      </c>
      <c r="S22" s="5"/>
    </row>
    <row r="23" spans="1:19" x14ac:dyDescent="0.3">
      <c r="A23" s="1" t="s">
        <v>16</v>
      </c>
      <c r="B23" s="4" t="s">
        <v>22</v>
      </c>
      <c r="C23" s="5"/>
      <c r="D23" s="5"/>
      <c r="E23" s="5"/>
      <c r="F23" s="5"/>
      <c r="G23" s="5"/>
      <c r="H23" s="5">
        <v>2</v>
      </c>
      <c r="I23" s="5">
        <v>8</v>
      </c>
      <c r="J23" s="5">
        <v>3</v>
      </c>
      <c r="K23" s="5"/>
      <c r="L23" s="5"/>
      <c r="M23" s="5"/>
      <c r="N23" s="5"/>
      <c r="O23" s="5"/>
      <c r="P23" s="5">
        <v>2</v>
      </c>
      <c r="Q23" s="5">
        <v>6</v>
      </c>
      <c r="R23" s="5">
        <v>4</v>
      </c>
      <c r="S23" s="5"/>
    </row>
    <row r="24" spans="1:19" x14ac:dyDescent="0.3">
      <c r="A24" s="1" t="s">
        <v>17</v>
      </c>
      <c r="B24" s="4">
        <v>1311</v>
      </c>
      <c r="C24" s="5">
        <v>972</v>
      </c>
      <c r="D24" s="5">
        <v>23</v>
      </c>
      <c r="E24" s="5">
        <v>54</v>
      </c>
      <c r="F24" s="5">
        <v>29</v>
      </c>
      <c r="G24" s="5">
        <v>28</v>
      </c>
      <c r="H24" s="5">
        <v>16</v>
      </c>
      <c r="I24" s="5">
        <v>28</v>
      </c>
      <c r="J24" s="5">
        <v>30</v>
      </c>
      <c r="K24" s="5">
        <v>1</v>
      </c>
      <c r="L24" s="5">
        <v>37</v>
      </c>
      <c r="M24" s="5">
        <v>92</v>
      </c>
      <c r="N24" s="5">
        <v>47</v>
      </c>
      <c r="O24" s="5">
        <v>34</v>
      </c>
      <c r="P24" s="5">
        <v>16</v>
      </c>
      <c r="Q24" s="5">
        <v>44</v>
      </c>
      <c r="R24" s="5">
        <v>19</v>
      </c>
      <c r="S24" s="5"/>
    </row>
    <row r="25" spans="1:19" x14ac:dyDescent="0.3">
      <c r="A25" s="1" t="s">
        <v>3</v>
      </c>
      <c r="B25" s="4">
        <v>6203</v>
      </c>
      <c r="C25" s="5">
        <v>5765</v>
      </c>
      <c r="D25" s="5">
        <v>192</v>
      </c>
      <c r="E25" s="5">
        <v>486</v>
      </c>
      <c r="F25" s="5">
        <v>210</v>
      </c>
      <c r="G25" s="5">
        <v>178</v>
      </c>
      <c r="H25" s="5">
        <v>58</v>
      </c>
      <c r="I25" s="5">
        <v>216</v>
      </c>
      <c r="J25" s="5">
        <v>129</v>
      </c>
      <c r="K25" s="5">
        <v>3</v>
      </c>
      <c r="L25" s="5">
        <v>163</v>
      </c>
      <c r="M25" s="5">
        <v>508</v>
      </c>
      <c r="N25" s="5">
        <v>222</v>
      </c>
      <c r="O25" s="5">
        <v>167</v>
      </c>
      <c r="P25" s="5">
        <v>65</v>
      </c>
      <c r="Q25" s="5">
        <v>80</v>
      </c>
      <c r="R25" s="5">
        <v>37</v>
      </c>
      <c r="S25" s="5"/>
    </row>
    <row r="26" spans="1:19" x14ac:dyDescent="0.3">
      <c r="A26" s="1" t="s">
        <v>12</v>
      </c>
      <c r="B26" s="4">
        <v>1756</v>
      </c>
      <c r="C26" s="5">
        <v>2668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3">
      <c r="A27" s="1" t="s">
        <v>18</v>
      </c>
      <c r="B27" s="4">
        <v>4314</v>
      </c>
      <c r="C27" s="5">
        <v>4957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3">
      <c r="A28" s="1" t="s">
        <v>6</v>
      </c>
      <c r="B28" s="4">
        <v>6104</v>
      </c>
      <c r="C28" s="5">
        <v>6618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3">
      <c r="A29" s="1" t="s">
        <v>14</v>
      </c>
      <c r="B29" s="4">
        <v>6324</v>
      </c>
      <c r="C29" s="5">
        <v>6779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5.6" x14ac:dyDescent="0.3">
      <c r="A30" s="6" t="s">
        <v>33</v>
      </c>
      <c r="B30" s="8">
        <f>SUM(B31:B37)</f>
        <v>61825</v>
      </c>
      <c r="C30" s="8">
        <f t="shared" ref="C30:S30" si="27">SUM(C31:C37)</f>
        <v>54526</v>
      </c>
      <c r="D30" s="8">
        <f t="shared" si="27"/>
        <v>902</v>
      </c>
      <c r="E30" s="8">
        <f t="shared" si="27"/>
        <v>1546</v>
      </c>
      <c r="F30" s="8">
        <f t="shared" si="27"/>
        <v>661</v>
      </c>
      <c r="G30" s="8">
        <f t="shared" si="27"/>
        <v>430</v>
      </c>
      <c r="H30" s="8">
        <f t="shared" si="27"/>
        <v>176</v>
      </c>
      <c r="I30" s="8">
        <f t="shared" si="27"/>
        <v>299</v>
      </c>
      <c r="J30" s="8">
        <f t="shared" si="27"/>
        <v>178</v>
      </c>
      <c r="K30" s="8">
        <f t="shared" si="27"/>
        <v>0</v>
      </c>
      <c r="L30" s="9">
        <f t="shared" si="27"/>
        <v>777</v>
      </c>
      <c r="M30" s="9">
        <f t="shared" si="27"/>
        <v>1770</v>
      </c>
      <c r="N30" s="9">
        <f t="shared" si="27"/>
        <v>760</v>
      </c>
      <c r="O30" s="9">
        <f t="shared" si="27"/>
        <v>384</v>
      </c>
      <c r="P30" s="9">
        <f t="shared" si="27"/>
        <v>185</v>
      </c>
      <c r="Q30" s="9">
        <f t="shared" si="27"/>
        <v>179</v>
      </c>
      <c r="R30" s="9">
        <f t="shared" si="27"/>
        <v>112</v>
      </c>
      <c r="S30" s="9">
        <f t="shared" si="27"/>
        <v>0</v>
      </c>
    </row>
    <row r="31" spans="1:19" x14ac:dyDescent="0.3">
      <c r="A31" s="1" t="s">
        <v>2</v>
      </c>
      <c r="B31" s="4">
        <v>15108</v>
      </c>
      <c r="C31" s="5">
        <v>10202</v>
      </c>
      <c r="D31" s="5">
        <v>462</v>
      </c>
      <c r="E31" s="5">
        <v>617</v>
      </c>
      <c r="F31" s="5">
        <v>258</v>
      </c>
      <c r="G31" s="5">
        <v>220</v>
      </c>
      <c r="H31" s="5">
        <v>90</v>
      </c>
      <c r="I31" s="5">
        <v>70</v>
      </c>
      <c r="J31" s="5">
        <v>49</v>
      </c>
      <c r="K31" s="5"/>
      <c r="L31" s="5">
        <v>535</v>
      </c>
      <c r="M31" s="5">
        <v>770</v>
      </c>
      <c r="N31" s="5">
        <v>330</v>
      </c>
      <c r="O31" s="5">
        <v>202</v>
      </c>
      <c r="P31" s="5">
        <v>116</v>
      </c>
      <c r="Q31" s="5">
        <v>69</v>
      </c>
      <c r="R31" s="5">
        <v>42</v>
      </c>
      <c r="S31" s="5"/>
    </row>
    <row r="32" spans="1:19" x14ac:dyDescent="0.3">
      <c r="A32" s="1" t="s">
        <v>17</v>
      </c>
      <c r="B32" s="4">
        <v>365</v>
      </c>
      <c r="C32" s="5">
        <v>194</v>
      </c>
      <c r="D32" s="5">
        <v>5</v>
      </c>
      <c r="E32" s="5">
        <v>9</v>
      </c>
      <c r="F32" s="5">
        <v>6</v>
      </c>
      <c r="G32" s="5">
        <v>6</v>
      </c>
      <c r="H32" s="5">
        <v>1</v>
      </c>
      <c r="I32" s="5">
        <v>7</v>
      </c>
      <c r="J32" s="5">
        <v>5</v>
      </c>
      <c r="K32" s="5"/>
      <c r="L32" s="5">
        <v>3</v>
      </c>
      <c r="M32" s="5">
        <v>16</v>
      </c>
      <c r="N32" s="5">
        <v>13</v>
      </c>
      <c r="O32" s="5">
        <v>5</v>
      </c>
      <c r="P32" s="5">
        <v>2</v>
      </c>
      <c r="Q32" s="5">
        <v>2</v>
      </c>
      <c r="R32" s="5">
        <v>1</v>
      </c>
      <c r="S32" s="5"/>
    </row>
    <row r="33" spans="1:19" x14ac:dyDescent="0.3">
      <c r="A33" s="1" t="s">
        <v>3</v>
      </c>
      <c r="B33" s="4">
        <v>17003</v>
      </c>
      <c r="C33" s="5">
        <v>11815</v>
      </c>
      <c r="D33" s="5">
        <v>435</v>
      </c>
      <c r="E33" s="5">
        <v>920</v>
      </c>
      <c r="F33" s="5">
        <v>397</v>
      </c>
      <c r="G33" s="5">
        <v>204</v>
      </c>
      <c r="H33" s="5">
        <v>85</v>
      </c>
      <c r="I33" s="5">
        <v>222</v>
      </c>
      <c r="J33" s="5">
        <v>124</v>
      </c>
      <c r="K33" s="5"/>
      <c r="L33" s="5">
        <v>239</v>
      </c>
      <c r="M33" s="5">
        <v>984</v>
      </c>
      <c r="N33" s="5">
        <v>417</v>
      </c>
      <c r="O33" s="5">
        <v>177</v>
      </c>
      <c r="P33" s="5">
        <v>67</v>
      </c>
      <c r="Q33" s="5">
        <v>108</v>
      </c>
      <c r="R33" s="5">
        <v>69</v>
      </c>
      <c r="S33" s="5"/>
    </row>
    <row r="34" spans="1:19" x14ac:dyDescent="0.3">
      <c r="A34" s="1" t="s">
        <v>12</v>
      </c>
      <c r="B34" s="4">
        <v>6458</v>
      </c>
      <c r="C34" s="5">
        <v>8954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3">
      <c r="A35" s="1" t="s">
        <v>18</v>
      </c>
      <c r="B35" s="4">
        <v>5050</v>
      </c>
      <c r="C35" s="5">
        <v>5770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3">
      <c r="A36" s="1" t="s">
        <v>6</v>
      </c>
      <c r="B36" s="4">
        <v>8451</v>
      </c>
      <c r="C36" s="5">
        <v>8626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3">
      <c r="A37" s="1" t="s">
        <v>14</v>
      </c>
      <c r="B37" s="4">
        <v>9390</v>
      </c>
      <c r="C37" s="5">
        <v>8965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5.6" x14ac:dyDescent="0.3">
      <c r="A38" s="6" t="s">
        <v>34</v>
      </c>
      <c r="B38" s="8">
        <f>SUM(B39:B45)</f>
        <v>85107</v>
      </c>
      <c r="C38" s="8">
        <f t="shared" ref="C38:K38" si="28">SUM(C39:C45)</f>
        <v>74440</v>
      </c>
      <c r="D38" s="8">
        <f t="shared" si="28"/>
        <v>1455</v>
      </c>
      <c r="E38" s="8">
        <f t="shared" si="28"/>
        <v>2314</v>
      </c>
      <c r="F38" s="8">
        <f t="shared" si="28"/>
        <v>823</v>
      </c>
      <c r="G38" s="8">
        <f t="shared" si="28"/>
        <v>515</v>
      </c>
      <c r="H38" s="8">
        <f t="shared" si="28"/>
        <v>232</v>
      </c>
      <c r="I38" s="8">
        <f t="shared" si="28"/>
        <v>221</v>
      </c>
      <c r="J38" s="8">
        <f t="shared" si="28"/>
        <v>136</v>
      </c>
      <c r="K38" s="8">
        <f t="shared" si="28"/>
        <v>0</v>
      </c>
      <c r="L38" s="9">
        <f t="shared" ref="L38" si="29">SUM(L39:L45)</f>
        <v>1150</v>
      </c>
      <c r="M38" s="9">
        <f t="shared" ref="M38" si="30">SUM(M39:M45)</f>
        <v>2207</v>
      </c>
      <c r="N38" s="9">
        <f t="shared" ref="N38" si="31">SUM(N39:N45)</f>
        <v>728</v>
      </c>
      <c r="O38" s="9">
        <f t="shared" ref="O38" si="32">SUM(O39:O45)</f>
        <v>459</v>
      </c>
      <c r="P38" s="9">
        <f t="shared" ref="P38" si="33">SUM(P39:P45)</f>
        <v>229</v>
      </c>
      <c r="Q38" s="9">
        <f t="shared" ref="Q38" si="34">SUM(Q39:Q45)</f>
        <v>183</v>
      </c>
      <c r="R38" s="9">
        <f t="shared" ref="R38" si="35">SUM(R39:R45)</f>
        <v>121</v>
      </c>
      <c r="S38" s="9">
        <f t="shared" ref="S38" si="36">SUM(S39:S45)</f>
        <v>0</v>
      </c>
    </row>
    <row r="39" spans="1:19" x14ac:dyDescent="0.3">
      <c r="A39" s="1" t="s">
        <v>2</v>
      </c>
      <c r="B39" s="4">
        <v>18835</v>
      </c>
      <c r="C39" s="5">
        <v>14083</v>
      </c>
      <c r="D39" s="5">
        <v>630</v>
      </c>
      <c r="E39" s="5">
        <v>825</v>
      </c>
      <c r="F39" s="5">
        <v>285</v>
      </c>
      <c r="G39" s="5">
        <v>253</v>
      </c>
      <c r="H39" s="5">
        <v>117</v>
      </c>
      <c r="I39" s="5">
        <v>94</v>
      </c>
      <c r="J39" s="5">
        <v>48</v>
      </c>
      <c r="K39" s="5"/>
      <c r="L39" s="5">
        <v>635</v>
      </c>
      <c r="M39" s="5">
        <v>842</v>
      </c>
      <c r="N39" s="5">
        <v>232</v>
      </c>
      <c r="O39" s="5">
        <v>233</v>
      </c>
      <c r="P39" s="5">
        <v>103</v>
      </c>
      <c r="Q39" s="5">
        <v>69</v>
      </c>
      <c r="R39" s="5">
        <v>41</v>
      </c>
      <c r="S39" s="5"/>
    </row>
    <row r="40" spans="1:19" x14ac:dyDescent="0.3">
      <c r="A40" s="1" t="s">
        <v>3</v>
      </c>
      <c r="B40" s="4">
        <v>27010</v>
      </c>
      <c r="C40" s="5">
        <v>18645</v>
      </c>
      <c r="D40" s="5">
        <v>825</v>
      </c>
      <c r="E40" s="5">
        <v>1489</v>
      </c>
      <c r="F40" s="5">
        <v>538</v>
      </c>
      <c r="G40" s="5">
        <v>262</v>
      </c>
      <c r="H40" s="5">
        <v>115</v>
      </c>
      <c r="I40" s="5">
        <v>127</v>
      </c>
      <c r="J40" s="5">
        <v>88</v>
      </c>
      <c r="K40" s="5"/>
      <c r="L40" s="5">
        <v>515</v>
      </c>
      <c r="M40" s="5">
        <v>1365</v>
      </c>
      <c r="N40" s="5">
        <v>496</v>
      </c>
      <c r="O40" s="5">
        <v>226</v>
      </c>
      <c r="P40" s="5">
        <v>126</v>
      </c>
      <c r="Q40" s="5">
        <v>114</v>
      </c>
      <c r="R40" s="5">
        <v>80</v>
      </c>
      <c r="S40" s="5"/>
    </row>
    <row r="41" spans="1:19" x14ac:dyDescent="0.3">
      <c r="A41" s="1" t="s">
        <v>12</v>
      </c>
      <c r="B41" s="4">
        <v>7807</v>
      </c>
      <c r="C41" s="5">
        <v>10049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3">
      <c r="A42" s="1" t="s">
        <v>18</v>
      </c>
      <c r="B42" s="4">
        <v>6025</v>
      </c>
      <c r="C42" s="5">
        <v>6027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3">
      <c r="A43" s="1" t="s">
        <v>6</v>
      </c>
      <c r="B43" s="4">
        <v>5281</v>
      </c>
      <c r="C43" s="5">
        <v>5681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3">
      <c r="A44" s="1" t="s">
        <v>14</v>
      </c>
      <c r="B44" s="4">
        <v>13964</v>
      </c>
      <c r="C44" s="5">
        <v>13708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3">
      <c r="A45" s="1" t="s">
        <v>8</v>
      </c>
      <c r="B45" s="4">
        <v>6185</v>
      </c>
      <c r="C45" s="5">
        <v>6247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5.6" x14ac:dyDescent="0.3">
      <c r="A46" s="6" t="s">
        <v>35</v>
      </c>
      <c r="B46" s="8">
        <f>SUM(B47:B53)</f>
        <v>52105</v>
      </c>
      <c r="C46" s="8">
        <f t="shared" ref="C46:K46" si="37">SUM(C47:C53)</f>
        <v>44243</v>
      </c>
      <c r="D46" s="8">
        <f t="shared" si="37"/>
        <v>709</v>
      </c>
      <c r="E46" s="8">
        <f t="shared" si="37"/>
        <v>1516</v>
      </c>
      <c r="F46" s="8">
        <f t="shared" si="37"/>
        <v>604</v>
      </c>
      <c r="G46" s="8">
        <f t="shared" si="37"/>
        <v>459</v>
      </c>
      <c r="H46" s="8">
        <f t="shared" si="37"/>
        <v>213</v>
      </c>
      <c r="I46" s="8">
        <f t="shared" si="37"/>
        <v>236</v>
      </c>
      <c r="J46" s="8">
        <f t="shared" si="37"/>
        <v>131</v>
      </c>
      <c r="K46" s="8">
        <f t="shared" si="37"/>
        <v>0</v>
      </c>
      <c r="L46" s="9">
        <f t="shared" ref="L46" si="38">SUM(L47:L53)</f>
        <v>612</v>
      </c>
      <c r="M46" s="9">
        <f t="shared" ref="M46" si="39">SUM(M47:M53)</f>
        <v>1604</v>
      </c>
      <c r="N46" s="9">
        <f t="shared" ref="N46" si="40">SUM(N47:N53)</f>
        <v>637</v>
      </c>
      <c r="O46" s="9">
        <f t="shared" ref="O46" si="41">SUM(O47:O53)</f>
        <v>444</v>
      </c>
      <c r="P46" s="9">
        <f t="shared" ref="P46" si="42">SUM(P47:P53)</f>
        <v>240</v>
      </c>
      <c r="Q46" s="9">
        <f t="shared" ref="Q46" si="43">SUM(Q47:Q53)</f>
        <v>217</v>
      </c>
      <c r="R46" s="9">
        <f t="shared" ref="R46" si="44">SUM(R47:R53)</f>
        <v>162</v>
      </c>
      <c r="S46" s="9">
        <f t="shared" ref="S46" si="45">SUM(S47:S53)</f>
        <v>0</v>
      </c>
    </row>
    <row r="47" spans="1:19" x14ac:dyDescent="0.3">
      <c r="A47" s="1" t="s">
        <v>2</v>
      </c>
      <c r="B47" s="4">
        <v>11711</v>
      </c>
      <c r="C47" s="5">
        <v>10647</v>
      </c>
      <c r="D47" s="5">
        <v>266</v>
      </c>
      <c r="E47" s="5">
        <v>535</v>
      </c>
      <c r="F47" s="5">
        <v>174</v>
      </c>
      <c r="G47" s="5">
        <v>212</v>
      </c>
      <c r="H47" s="5">
        <v>113</v>
      </c>
      <c r="I47" s="5">
        <v>89</v>
      </c>
      <c r="J47" s="5">
        <v>44</v>
      </c>
      <c r="K47" s="5"/>
      <c r="L47" s="5">
        <v>281</v>
      </c>
      <c r="M47" s="5">
        <v>610</v>
      </c>
      <c r="N47" s="5">
        <v>262</v>
      </c>
      <c r="O47" s="5">
        <v>215</v>
      </c>
      <c r="P47" s="5">
        <v>104</v>
      </c>
      <c r="Q47" s="5">
        <v>85</v>
      </c>
      <c r="R47" s="5">
        <v>49</v>
      </c>
      <c r="S47" s="5"/>
    </row>
    <row r="48" spans="1:19" x14ac:dyDescent="0.3">
      <c r="A48" s="1" t="s">
        <v>3</v>
      </c>
      <c r="B48" s="4">
        <v>16558</v>
      </c>
      <c r="C48" s="5">
        <v>11067</v>
      </c>
      <c r="D48" s="5">
        <v>443</v>
      </c>
      <c r="E48" s="5">
        <v>981</v>
      </c>
      <c r="F48" s="5">
        <v>430</v>
      </c>
      <c r="G48" s="5">
        <v>247</v>
      </c>
      <c r="H48" s="5">
        <v>100</v>
      </c>
      <c r="I48" s="5">
        <v>147</v>
      </c>
      <c r="J48" s="5">
        <v>87</v>
      </c>
      <c r="K48" s="5"/>
      <c r="L48" s="5">
        <v>331</v>
      </c>
      <c r="M48" s="5">
        <v>994</v>
      </c>
      <c r="N48" s="5">
        <v>375</v>
      </c>
      <c r="O48" s="5">
        <v>229</v>
      </c>
      <c r="P48" s="5">
        <v>136</v>
      </c>
      <c r="Q48" s="5">
        <v>132</v>
      </c>
      <c r="R48" s="5">
        <v>113</v>
      </c>
      <c r="S48" s="5"/>
    </row>
    <row r="49" spans="1:19" x14ac:dyDescent="0.3">
      <c r="A49" s="1" t="s">
        <v>12</v>
      </c>
      <c r="B49" s="4">
        <v>6087</v>
      </c>
      <c r="C49" s="5">
        <v>6840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3">
      <c r="A50" s="1" t="s">
        <v>18</v>
      </c>
      <c r="B50" s="4">
        <v>4588</v>
      </c>
      <c r="C50" s="5">
        <v>4896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3">
      <c r="A51" s="1" t="s">
        <v>6</v>
      </c>
      <c r="B51" s="4">
        <v>3818</v>
      </c>
      <c r="C51" s="5">
        <v>4311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3">
      <c r="A52" s="1" t="s">
        <v>14</v>
      </c>
      <c r="B52" s="4">
        <v>5365</v>
      </c>
      <c r="C52" s="5">
        <v>6038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x14ac:dyDescent="0.3">
      <c r="A53" s="1" t="s">
        <v>8</v>
      </c>
      <c r="B53" s="4">
        <v>3978</v>
      </c>
      <c r="C53" s="5">
        <v>444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ht="15.6" x14ac:dyDescent="0.3">
      <c r="A54" s="6" t="s">
        <v>36</v>
      </c>
      <c r="B54" s="8">
        <f>SUM(B55:B61)</f>
        <v>52712</v>
      </c>
      <c r="C54" s="8">
        <f t="shared" ref="C54:S54" si="46">SUM(C55:C61)</f>
        <v>47021</v>
      </c>
      <c r="D54" s="8">
        <f t="shared" si="46"/>
        <v>637</v>
      </c>
      <c r="E54" s="8">
        <f t="shared" si="46"/>
        <v>1246</v>
      </c>
      <c r="F54" s="8">
        <f t="shared" si="46"/>
        <v>526</v>
      </c>
      <c r="G54" s="8">
        <f t="shared" si="46"/>
        <v>460</v>
      </c>
      <c r="H54" s="8">
        <f t="shared" si="46"/>
        <v>195</v>
      </c>
      <c r="I54" s="8">
        <f t="shared" si="46"/>
        <v>231</v>
      </c>
      <c r="J54" s="8">
        <f t="shared" si="46"/>
        <v>110</v>
      </c>
      <c r="K54" s="8">
        <f t="shared" si="46"/>
        <v>0</v>
      </c>
      <c r="L54" s="9">
        <f t="shared" si="46"/>
        <v>542</v>
      </c>
      <c r="M54" s="9">
        <f t="shared" si="46"/>
        <v>1326</v>
      </c>
      <c r="N54" s="9">
        <f t="shared" si="46"/>
        <v>559</v>
      </c>
      <c r="O54" s="9">
        <f t="shared" si="46"/>
        <v>487</v>
      </c>
      <c r="P54" s="9">
        <f t="shared" si="46"/>
        <v>208</v>
      </c>
      <c r="Q54" s="9">
        <f t="shared" si="46"/>
        <v>172</v>
      </c>
      <c r="R54" s="9">
        <f t="shared" si="46"/>
        <v>106</v>
      </c>
      <c r="S54" s="9">
        <f t="shared" si="46"/>
        <v>0</v>
      </c>
    </row>
    <row r="55" spans="1:19" x14ac:dyDescent="0.3">
      <c r="A55" s="1" t="s">
        <v>2</v>
      </c>
      <c r="B55" s="5">
        <v>12846</v>
      </c>
      <c r="C55" s="5">
        <v>11055</v>
      </c>
      <c r="D55" s="5">
        <v>260</v>
      </c>
      <c r="E55" s="5">
        <v>441</v>
      </c>
      <c r="F55" s="5">
        <v>177</v>
      </c>
      <c r="G55" s="5">
        <v>225</v>
      </c>
      <c r="H55" s="5">
        <v>92</v>
      </c>
      <c r="I55" s="5">
        <v>95</v>
      </c>
      <c r="J55" s="5">
        <v>35</v>
      </c>
      <c r="K55" s="5"/>
      <c r="L55" s="5">
        <v>268</v>
      </c>
      <c r="M55" s="5">
        <v>474</v>
      </c>
      <c r="N55" s="5">
        <v>208</v>
      </c>
      <c r="O55" s="5">
        <v>237</v>
      </c>
      <c r="P55" s="5">
        <v>108</v>
      </c>
      <c r="Q55" s="5">
        <v>75</v>
      </c>
      <c r="R55" s="5">
        <v>40</v>
      </c>
      <c r="S55" s="5"/>
    </row>
    <row r="56" spans="1:19" x14ac:dyDescent="0.3">
      <c r="A56" s="1" t="s">
        <v>3</v>
      </c>
      <c r="B56" s="5">
        <v>16244</v>
      </c>
      <c r="C56" s="5">
        <v>10683</v>
      </c>
      <c r="D56" s="5">
        <v>377</v>
      </c>
      <c r="E56" s="5">
        <v>805</v>
      </c>
      <c r="F56" s="5">
        <v>349</v>
      </c>
      <c r="G56" s="5">
        <v>235</v>
      </c>
      <c r="H56" s="5">
        <v>103</v>
      </c>
      <c r="I56" s="5">
        <v>136</v>
      </c>
      <c r="J56" s="5">
        <v>75</v>
      </c>
      <c r="K56" s="5"/>
      <c r="L56" s="5">
        <v>274</v>
      </c>
      <c r="M56" s="5">
        <v>852</v>
      </c>
      <c r="N56" s="5">
        <v>351</v>
      </c>
      <c r="O56" s="5">
        <v>250</v>
      </c>
      <c r="P56" s="5">
        <v>100</v>
      </c>
      <c r="Q56" s="5">
        <v>97</v>
      </c>
      <c r="R56" s="5">
        <v>66</v>
      </c>
      <c r="S56" s="5"/>
    </row>
    <row r="57" spans="1:19" x14ac:dyDescent="0.3">
      <c r="A57" s="1" t="s">
        <v>12</v>
      </c>
      <c r="B57" s="5">
        <v>4485</v>
      </c>
      <c r="C57" s="5">
        <v>5135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x14ac:dyDescent="0.3">
      <c r="A58" s="1" t="s">
        <v>18</v>
      </c>
      <c r="B58" s="5">
        <v>641</v>
      </c>
      <c r="C58" s="5">
        <v>548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x14ac:dyDescent="0.3">
      <c r="A59" s="1" t="s">
        <v>6</v>
      </c>
      <c r="B59" s="5">
        <v>8520</v>
      </c>
      <c r="C59" s="5">
        <v>10136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x14ac:dyDescent="0.3">
      <c r="A60" s="1" t="s">
        <v>14</v>
      </c>
      <c r="B60" s="5">
        <v>8665</v>
      </c>
      <c r="C60" s="5">
        <v>7903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x14ac:dyDescent="0.3">
      <c r="A61" s="1" t="s">
        <v>8</v>
      </c>
      <c r="B61" s="5">
        <v>1311</v>
      </c>
      <c r="C61" s="5">
        <v>1561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ht="15.6" x14ac:dyDescent="0.3">
      <c r="A62" s="6" t="s">
        <v>37</v>
      </c>
      <c r="B62" s="8">
        <f>SUM(B63:B68)</f>
        <v>55767</v>
      </c>
      <c r="C62" s="8">
        <f t="shared" ref="C62:S62" si="47">SUM(C63:C68)</f>
        <v>54525</v>
      </c>
      <c r="D62" s="8">
        <f t="shared" si="47"/>
        <v>725</v>
      </c>
      <c r="E62" s="8">
        <f t="shared" si="47"/>
        <v>1170</v>
      </c>
      <c r="F62" s="8">
        <f t="shared" si="47"/>
        <v>557</v>
      </c>
      <c r="G62" s="8">
        <f t="shared" si="47"/>
        <v>478</v>
      </c>
      <c r="H62" s="8">
        <f t="shared" si="47"/>
        <v>237</v>
      </c>
      <c r="I62" s="8">
        <f t="shared" si="47"/>
        <v>222</v>
      </c>
      <c r="J62" s="8">
        <f t="shared" si="47"/>
        <v>162</v>
      </c>
      <c r="K62" s="8">
        <f t="shared" si="47"/>
        <v>2</v>
      </c>
      <c r="L62" s="9">
        <f t="shared" si="47"/>
        <v>678</v>
      </c>
      <c r="M62" s="9">
        <f t="shared" si="47"/>
        <v>1327</v>
      </c>
      <c r="N62" s="9">
        <f t="shared" si="47"/>
        <v>601</v>
      </c>
      <c r="O62" s="9">
        <f t="shared" si="47"/>
        <v>446</v>
      </c>
      <c r="P62" s="9">
        <f t="shared" si="47"/>
        <v>236</v>
      </c>
      <c r="Q62" s="9">
        <f t="shared" si="47"/>
        <v>183</v>
      </c>
      <c r="R62" s="9">
        <f t="shared" si="47"/>
        <v>108</v>
      </c>
      <c r="S62" s="9">
        <f t="shared" si="47"/>
        <v>0</v>
      </c>
    </row>
    <row r="63" spans="1:19" x14ac:dyDescent="0.3">
      <c r="A63" s="1" t="s">
        <v>2</v>
      </c>
      <c r="B63" s="4">
        <v>17245</v>
      </c>
      <c r="C63" s="5">
        <v>16160</v>
      </c>
      <c r="D63" s="5">
        <v>340</v>
      </c>
      <c r="E63" s="5">
        <v>470</v>
      </c>
      <c r="F63" s="5">
        <v>220</v>
      </c>
      <c r="G63" s="5">
        <v>232</v>
      </c>
      <c r="H63" s="5">
        <v>132</v>
      </c>
      <c r="I63" s="5">
        <v>79</v>
      </c>
      <c r="J63" s="5">
        <v>43</v>
      </c>
      <c r="K63" s="5"/>
      <c r="L63" s="5">
        <v>345</v>
      </c>
      <c r="M63" s="5">
        <v>551</v>
      </c>
      <c r="N63" s="5">
        <v>253</v>
      </c>
      <c r="O63" s="5">
        <v>227</v>
      </c>
      <c r="P63" s="5">
        <v>126</v>
      </c>
      <c r="Q63" s="5">
        <v>78</v>
      </c>
      <c r="R63" s="5">
        <v>37</v>
      </c>
      <c r="S63" s="5"/>
    </row>
    <row r="64" spans="1:19" x14ac:dyDescent="0.3">
      <c r="A64" s="1" t="s">
        <v>38</v>
      </c>
      <c r="B64" s="4">
        <v>243</v>
      </c>
      <c r="C64" s="5">
        <v>268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 x14ac:dyDescent="0.3">
      <c r="A65" s="1" t="s">
        <v>3</v>
      </c>
      <c r="B65" s="4">
        <v>20298</v>
      </c>
      <c r="C65" s="5">
        <v>16758</v>
      </c>
      <c r="D65" s="5">
        <v>385</v>
      </c>
      <c r="E65" s="5">
        <v>700</v>
      </c>
      <c r="F65" s="5">
        <v>337</v>
      </c>
      <c r="G65" s="5">
        <v>246</v>
      </c>
      <c r="H65" s="5">
        <v>105</v>
      </c>
      <c r="I65" s="5">
        <v>143</v>
      </c>
      <c r="J65" s="5">
        <v>119</v>
      </c>
      <c r="K65" s="5">
        <v>2</v>
      </c>
      <c r="L65" s="5">
        <v>333</v>
      </c>
      <c r="M65" s="5">
        <v>776</v>
      </c>
      <c r="N65" s="5">
        <v>348</v>
      </c>
      <c r="O65" s="5">
        <v>219</v>
      </c>
      <c r="P65" s="5">
        <v>110</v>
      </c>
      <c r="Q65" s="5">
        <v>105</v>
      </c>
      <c r="R65" s="5">
        <v>71</v>
      </c>
      <c r="S65" s="5"/>
    </row>
    <row r="66" spans="1:19" x14ac:dyDescent="0.3">
      <c r="A66" s="1" t="s">
        <v>18</v>
      </c>
      <c r="B66" s="4">
        <v>4605</v>
      </c>
      <c r="C66" s="5">
        <v>5277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x14ac:dyDescent="0.3">
      <c r="A67" s="1" t="s">
        <v>6</v>
      </c>
      <c r="B67" s="4">
        <v>6615</v>
      </c>
      <c r="C67" s="5">
        <v>8865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 x14ac:dyDescent="0.3">
      <c r="A68" s="1" t="s">
        <v>14</v>
      </c>
      <c r="B68" s="4">
        <v>6761</v>
      </c>
      <c r="C68" s="5">
        <v>7197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ht="15.6" x14ac:dyDescent="0.3">
      <c r="A69" s="6" t="s">
        <v>39</v>
      </c>
      <c r="B69" s="8">
        <f>SUM(B70:B76)</f>
        <v>62593</v>
      </c>
      <c r="C69" s="8">
        <f t="shared" ref="C69:S69" si="48">SUM(C70:C76)</f>
        <v>58993</v>
      </c>
      <c r="D69" s="8">
        <f t="shared" si="48"/>
        <v>881</v>
      </c>
      <c r="E69" s="8">
        <f t="shared" si="48"/>
        <v>1260</v>
      </c>
      <c r="F69" s="8">
        <f t="shared" si="48"/>
        <v>605</v>
      </c>
      <c r="G69" s="8">
        <f t="shared" si="48"/>
        <v>489</v>
      </c>
      <c r="H69" s="8">
        <f t="shared" si="48"/>
        <v>270</v>
      </c>
      <c r="I69" s="8">
        <f t="shared" si="48"/>
        <v>313</v>
      </c>
      <c r="J69" s="8">
        <f t="shared" si="48"/>
        <v>217</v>
      </c>
      <c r="K69" s="8">
        <f t="shared" si="48"/>
        <v>0</v>
      </c>
      <c r="L69" s="9">
        <f t="shared" si="48"/>
        <v>700</v>
      </c>
      <c r="M69" s="9">
        <f t="shared" si="48"/>
        <v>1260</v>
      </c>
      <c r="N69" s="9">
        <f t="shared" si="48"/>
        <v>620</v>
      </c>
      <c r="O69" s="9">
        <f t="shared" si="48"/>
        <v>498</v>
      </c>
      <c r="P69" s="9">
        <f t="shared" si="48"/>
        <v>240</v>
      </c>
      <c r="Q69" s="9">
        <f t="shared" si="48"/>
        <v>219</v>
      </c>
      <c r="R69" s="9">
        <f t="shared" si="48"/>
        <v>143</v>
      </c>
      <c r="S69" s="9">
        <f t="shared" si="48"/>
        <v>0</v>
      </c>
    </row>
    <row r="70" spans="1:19" x14ac:dyDescent="0.3">
      <c r="A70" s="1" t="s">
        <v>2</v>
      </c>
      <c r="B70" s="4">
        <v>15203</v>
      </c>
      <c r="C70" s="5">
        <v>14462</v>
      </c>
      <c r="D70" s="5">
        <v>366</v>
      </c>
      <c r="E70" s="5">
        <v>482</v>
      </c>
      <c r="F70" s="5">
        <v>220</v>
      </c>
      <c r="G70" s="5">
        <v>234</v>
      </c>
      <c r="H70" s="5">
        <v>131</v>
      </c>
      <c r="I70" s="5">
        <v>100</v>
      </c>
      <c r="J70" s="5">
        <v>53</v>
      </c>
      <c r="K70" s="5"/>
      <c r="L70" s="5">
        <v>332</v>
      </c>
      <c r="M70" s="5">
        <v>437</v>
      </c>
      <c r="N70" s="5">
        <v>255</v>
      </c>
      <c r="O70" s="5">
        <v>243</v>
      </c>
      <c r="P70" s="5">
        <v>124</v>
      </c>
      <c r="Q70" s="5">
        <v>85</v>
      </c>
      <c r="R70" s="5">
        <v>59</v>
      </c>
      <c r="S70" s="5"/>
    </row>
    <row r="71" spans="1:19" x14ac:dyDescent="0.3">
      <c r="A71" s="1" t="s">
        <v>3</v>
      </c>
      <c r="B71" s="4">
        <v>20102</v>
      </c>
      <c r="C71" s="5">
        <v>13246</v>
      </c>
      <c r="D71" s="5">
        <v>515</v>
      </c>
      <c r="E71" s="5">
        <v>778</v>
      </c>
      <c r="F71" s="5">
        <v>385</v>
      </c>
      <c r="G71" s="5">
        <v>255</v>
      </c>
      <c r="H71" s="5">
        <v>139</v>
      </c>
      <c r="I71" s="5">
        <v>213</v>
      </c>
      <c r="J71" s="5">
        <v>164</v>
      </c>
      <c r="K71" s="5"/>
      <c r="L71" s="5">
        <v>368</v>
      </c>
      <c r="M71" s="5">
        <v>823</v>
      </c>
      <c r="N71" s="5">
        <v>365</v>
      </c>
      <c r="O71" s="5">
        <v>255</v>
      </c>
      <c r="P71" s="5">
        <v>116</v>
      </c>
      <c r="Q71" s="5">
        <v>134</v>
      </c>
      <c r="R71" s="5">
        <v>84</v>
      </c>
      <c r="S71" s="5"/>
    </row>
    <row r="72" spans="1:19" x14ac:dyDescent="0.3">
      <c r="A72" s="1" t="s">
        <v>18</v>
      </c>
      <c r="B72" s="4">
        <v>6444</v>
      </c>
      <c r="C72" s="5">
        <v>6956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x14ac:dyDescent="0.3">
      <c r="A73" s="1" t="s">
        <v>6</v>
      </c>
      <c r="B73" s="4">
        <v>5637</v>
      </c>
      <c r="C73" s="5">
        <v>8096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 x14ac:dyDescent="0.3">
      <c r="A74" s="1" t="s">
        <v>14</v>
      </c>
      <c r="B74" s="4">
        <v>1480</v>
      </c>
      <c r="C74" s="5">
        <v>1709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x14ac:dyDescent="0.3">
      <c r="A75" s="1" t="s">
        <v>8</v>
      </c>
      <c r="B75" s="4">
        <v>3402</v>
      </c>
      <c r="C75" s="5">
        <v>4141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x14ac:dyDescent="0.3">
      <c r="A76" s="1" t="s">
        <v>40</v>
      </c>
      <c r="B76" s="4">
        <v>10325</v>
      </c>
      <c r="C76" s="5">
        <v>10383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ht="15.6" x14ac:dyDescent="0.3">
      <c r="A77" s="6" t="s">
        <v>41</v>
      </c>
      <c r="B77" s="8">
        <f>SUM(B78:B86)</f>
        <v>53209</v>
      </c>
      <c r="C77" s="8">
        <f t="shared" ref="C77:S77" si="49">SUM(C78:C86)</f>
        <v>53572</v>
      </c>
      <c r="D77" s="8">
        <f t="shared" si="49"/>
        <v>635</v>
      </c>
      <c r="E77" s="8">
        <f t="shared" si="49"/>
        <v>1189</v>
      </c>
      <c r="F77" s="8">
        <f t="shared" si="49"/>
        <v>558</v>
      </c>
      <c r="G77" s="8">
        <f t="shared" si="49"/>
        <v>423</v>
      </c>
      <c r="H77" s="8">
        <f t="shared" si="49"/>
        <v>207</v>
      </c>
      <c r="I77" s="8">
        <f t="shared" si="49"/>
        <v>198</v>
      </c>
      <c r="J77" s="8">
        <f t="shared" si="49"/>
        <v>116</v>
      </c>
      <c r="K77" s="8">
        <f t="shared" si="49"/>
        <v>0</v>
      </c>
      <c r="L77" s="9">
        <f t="shared" si="49"/>
        <v>617</v>
      </c>
      <c r="M77" s="9">
        <f t="shared" si="49"/>
        <v>1178</v>
      </c>
      <c r="N77" s="9">
        <f t="shared" si="49"/>
        <v>527</v>
      </c>
      <c r="O77" s="9">
        <f t="shared" si="49"/>
        <v>400</v>
      </c>
      <c r="P77" s="9">
        <f t="shared" si="49"/>
        <v>207</v>
      </c>
      <c r="Q77" s="9">
        <f t="shared" si="49"/>
        <v>164</v>
      </c>
      <c r="R77" s="9">
        <f t="shared" si="49"/>
        <v>92</v>
      </c>
      <c r="S77" s="9">
        <f t="shared" si="49"/>
        <v>0</v>
      </c>
    </row>
    <row r="78" spans="1:19" x14ac:dyDescent="0.3">
      <c r="A78" s="1" t="s">
        <v>2</v>
      </c>
      <c r="B78" s="4">
        <v>15492</v>
      </c>
      <c r="C78" s="5">
        <v>16125</v>
      </c>
      <c r="D78" s="5">
        <v>410</v>
      </c>
      <c r="E78" s="5">
        <v>800</v>
      </c>
      <c r="F78" s="5">
        <v>377</v>
      </c>
      <c r="G78" s="5">
        <v>304</v>
      </c>
      <c r="H78" s="5">
        <v>142</v>
      </c>
      <c r="I78" s="5">
        <v>129</v>
      </c>
      <c r="J78" s="5">
        <v>69</v>
      </c>
      <c r="K78" s="5"/>
      <c r="L78" s="5">
        <v>447</v>
      </c>
      <c r="M78" s="5">
        <v>890</v>
      </c>
      <c r="N78" s="5">
        <v>407</v>
      </c>
      <c r="O78" s="5">
        <v>293</v>
      </c>
      <c r="P78" s="5">
        <v>151</v>
      </c>
      <c r="Q78" s="5">
        <v>118</v>
      </c>
      <c r="R78" s="5">
        <v>60</v>
      </c>
      <c r="S78" s="5"/>
    </row>
    <row r="79" spans="1:19" x14ac:dyDescent="0.3">
      <c r="A79" s="1" t="s">
        <v>42</v>
      </c>
      <c r="B79" s="4">
        <v>199</v>
      </c>
      <c r="C79" s="5">
        <v>197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x14ac:dyDescent="0.3">
      <c r="A80" s="1" t="s">
        <v>43</v>
      </c>
      <c r="B80" s="4">
        <v>1305</v>
      </c>
      <c r="C80" s="5">
        <v>1898</v>
      </c>
      <c r="D80" s="5">
        <v>75</v>
      </c>
      <c r="E80" s="5">
        <v>82</v>
      </c>
      <c r="F80" s="5">
        <v>39</v>
      </c>
      <c r="G80" s="5">
        <v>4</v>
      </c>
      <c r="H80" s="5">
        <v>2</v>
      </c>
      <c r="I80" s="5">
        <v>1</v>
      </c>
      <c r="J80" s="5">
        <v>1</v>
      </c>
      <c r="K80" s="5"/>
      <c r="L80" s="5">
        <v>47</v>
      </c>
      <c r="M80" s="5">
        <v>4</v>
      </c>
      <c r="N80" s="5">
        <v>1</v>
      </c>
      <c r="O80" s="5">
        <v>6</v>
      </c>
      <c r="P80" s="5"/>
      <c r="Q80" s="5"/>
      <c r="R80" s="5"/>
      <c r="S80" s="5"/>
    </row>
    <row r="81" spans="1:19" x14ac:dyDescent="0.3">
      <c r="A81" s="1" t="s">
        <v>3</v>
      </c>
      <c r="B81" s="4">
        <v>5926</v>
      </c>
      <c r="C81" s="5">
        <v>3281</v>
      </c>
      <c r="D81" s="5">
        <v>150</v>
      </c>
      <c r="E81" s="5">
        <v>307</v>
      </c>
      <c r="F81" s="5">
        <v>142</v>
      </c>
      <c r="G81" s="5">
        <v>115</v>
      </c>
      <c r="H81" s="5">
        <v>63</v>
      </c>
      <c r="I81" s="5">
        <v>68</v>
      </c>
      <c r="J81" s="5">
        <v>46</v>
      </c>
      <c r="K81" s="5"/>
      <c r="L81" s="5">
        <v>123</v>
      </c>
      <c r="M81" s="5">
        <v>284</v>
      </c>
      <c r="N81" s="5">
        <v>119</v>
      </c>
      <c r="O81" s="5">
        <v>101</v>
      </c>
      <c r="P81" s="5">
        <v>56</v>
      </c>
      <c r="Q81" s="5">
        <v>46</v>
      </c>
      <c r="R81" s="5">
        <v>32</v>
      </c>
      <c r="S81" s="5"/>
    </row>
    <row r="82" spans="1:19" x14ac:dyDescent="0.3">
      <c r="A82" s="1" t="s">
        <v>18</v>
      </c>
      <c r="B82" s="4">
        <v>7018</v>
      </c>
      <c r="C82" s="5">
        <v>9188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x14ac:dyDescent="0.3">
      <c r="A83" s="1" t="s">
        <v>6</v>
      </c>
      <c r="B83" s="4">
        <v>2934</v>
      </c>
      <c r="C83" s="5">
        <v>440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x14ac:dyDescent="0.3">
      <c r="A84" s="1" t="s">
        <v>14</v>
      </c>
      <c r="B84" s="4">
        <v>10682</v>
      </c>
      <c r="C84" s="5">
        <v>10948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x14ac:dyDescent="0.3">
      <c r="A85" s="1" t="s">
        <v>8</v>
      </c>
      <c r="B85" s="4">
        <v>144</v>
      </c>
      <c r="C85" s="5">
        <v>565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x14ac:dyDescent="0.3">
      <c r="A86" s="1" t="s">
        <v>40</v>
      </c>
      <c r="B86" s="4">
        <v>9509</v>
      </c>
      <c r="C86" s="5">
        <v>10930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ht="15.6" x14ac:dyDescent="0.3">
      <c r="A87" s="6" t="s">
        <v>44</v>
      </c>
      <c r="B87" s="8">
        <f>SUM(B88:B95)</f>
        <v>57037</v>
      </c>
      <c r="C87" s="8">
        <f t="shared" ref="C87:S87" si="50">SUM(C88:C95)</f>
        <v>51392</v>
      </c>
      <c r="D87" s="8">
        <f t="shared" si="50"/>
        <v>856</v>
      </c>
      <c r="E87" s="8">
        <f t="shared" si="50"/>
        <v>1185</v>
      </c>
      <c r="F87" s="8">
        <f t="shared" si="50"/>
        <v>536</v>
      </c>
      <c r="G87" s="8">
        <f t="shared" si="50"/>
        <v>371</v>
      </c>
      <c r="H87" s="8">
        <f t="shared" si="50"/>
        <v>180</v>
      </c>
      <c r="I87" s="8">
        <f t="shared" si="50"/>
        <v>231</v>
      </c>
      <c r="J87" s="8">
        <f t="shared" si="50"/>
        <v>144</v>
      </c>
      <c r="K87" s="8">
        <f t="shared" si="50"/>
        <v>0</v>
      </c>
      <c r="L87" s="9">
        <f t="shared" si="50"/>
        <v>744</v>
      </c>
      <c r="M87" s="9">
        <f t="shared" si="50"/>
        <v>1243</v>
      </c>
      <c r="N87" s="9">
        <f t="shared" si="50"/>
        <v>572</v>
      </c>
      <c r="O87" s="9">
        <f t="shared" si="50"/>
        <v>380</v>
      </c>
      <c r="P87" s="9">
        <f t="shared" si="50"/>
        <v>183</v>
      </c>
      <c r="Q87" s="9">
        <f t="shared" si="50"/>
        <v>260</v>
      </c>
      <c r="R87" s="9">
        <f t="shared" si="50"/>
        <v>131</v>
      </c>
      <c r="S87" s="9">
        <f t="shared" si="50"/>
        <v>1</v>
      </c>
    </row>
    <row r="88" spans="1:19" x14ac:dyDescent="0.3">
      <c r="A88" s="1" t="s">
        <v>2</v>
      </c>
      <c r="B88" s="4">
        <v>19783</v>
      </c>
      <c r="C88" s="5">
        <v>17295</v>
      </c>
      <c r="D88" s="5">
        <v>690</v>
      </c>
      <c r="E88" s="5">
        <v>991</v>
      </c>
      <c r="F88" s="5">
        <v>450</v>
      </c>
      <c r="G88" s="5">
        <v>263</v>
      </c>
      <c r="H88" s="5">
        <v>139</v>
      </c>
      <c r="I88" s="5">
        <v>118</v>
      </c>
      <c r="J88" s="5">
        <v>79</v>
      </c>
      <c r="K88" s="5"/>
      <c r="L88" s="5">
        <v>615</v>
      </c>
      <c r="M88" s="5">
        <v>1050</v>
      </c>
      <c r="N88" s="5">
        <v>480</v>
      </c>
      <c r="O88" s="5">
        <v>306</v>
      </c>
      <c r="P88" s="5">
        <v>151</v>
      </c>
      <c r="Q88" s="5">
        <v>136</v>
      </c>
      <c r="R88" s="5">
        <v>55</v>
      </c>
      <c r="S88" s="5"/>
    </row>
    <row r="89" spans="1:19" x14ac:dyDescent="0.3">
      <c r="A89" s="1" t="s">
        <v>45</v>
      </c>
      <c r="B89" s="4">
        <v>3114</v>
      </c>
      <c r="C89" s="5">
        <v>563</v>
      </c>
      <c r="D89" s="5">
        <v>82</v>
      </c>
      <c r="E89" s="5">
        <v>103</v>
      </c>
      <c r="F89" s="5">
        <v>58</v>
      </c>
      <c r="G89" s="5">
        <v>97</v>
      </c>
      <c r="H89" s="5">
        <v>33</v>
      </c>
      <c r="I89" s="5">
        <v>109</v>
      </c>
      <c r="J89" s="5">
        <v>65</v>
      </c>
      <c r="K89" s="5"/>
      <c r="L89" s="5">
        <v>78</v>
      </c>
      <c r="M89" s="5">
        <v>190</v>
      </c>
      <c r="N89" s="5">
        <v>83</v>
      </c>
      <c r="O89" s="5">
        <v>73</v>
      </c>
      <c r="P89" s="5">
        <v>31</v>
      </c>
      <c r="Q89" s="5">
        <v>124</v>
      </c>
      <c r="R89" s="5">
        <v>76</v>
      </c>
      <c r="S89" s="5">
        <v>1</v>
      </c>
    </row>
    <row r="90" spans="1:19" x14ac:dyDescent="0.3">
      <c r="A90" s="1" t="s">
        <v>43</v>
      </c>
      <c r="B90" s="4">
        <v>1981</v>
      </c>
      <c r="C90" s="5">
        <v>1073</v>
      </c>
      <c r="D90" s="5">
        <v>84</v>
      </c>
      <c r="E90" s="5">
        <v>91</v>
      </c>
      <c r="F90" s="5">
        <v>28</v>
      </c>
      <c r="G90" s="5">
        <v>11</v>
      </c>
      <c r="H90" s="5">
        <v>8</v>
      </c>
      <c r="I90" s="5">
        <v>4</v>
      </c>
      <c r="J90" s="5"/>
      <c r="K90" s="5"/>
      <c r="L90" s="5">
        <v>51</v>
      </c>
      <c r="M90" s="5">
        <v>3</v>
      </c>
      <c r="N90" s="5">
        <v>9</v>
      </c>
      <c r="O90" s="5">
        <v>1</v>
      </c>
      <c r="P90" s="5">
        <v>1</v>
      </c>
      <c r="Q90" s="5"/>
      <c r="R90" s="5"/>
      <c r="S90" s="5"/>
    </row>
    <row r="91" spans="1:19" x14ac:dyDescent="0.3">
      <c r="A91" s="1" t="s">
        <v>18</v>
      </c>
      <c r="B91" s="4">
        <v>2641</v>
      </c>
      <c r="C91" s="5">
        <v>2512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 x14ac:dyDescent="0.3">
      <c r="A92" s="1" t="s">
        <v>6</v>
      </c>
      <c r="B92" s="4">
        <v>8391</v>
      </c>
      <c r="C92" s="5">
        <v>9104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 x14ac:dyDescent="0.3">
      <c r="A93" s="1" t="s">
        <v>14</v>
      </c>
      <c r="B93" s="4">
        <v>5348</v>
      </c>
      <c r="C93" s="5">
        <v>5349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 x14ac:dyDescent="0.3">
      <c r="A94" s="1" t="s">
        <v>8</v>
      </c>
      <c r="B94" s="4">
        <v>5758</v>
      </c>
      <c r="C94" s="5">
        <v>6441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 x14ac:dyDescent="0.3">
      <c r="A95" s="1" t="s">
        <v>40</v>
      </c>
      <c r="B95" s="4">
        <v>10021</v>
      </c>
      <c r="C95" s="5">
        <v>9055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1:19" ht="15.6" x14ac:dyDescent="0.3">
      <c r="A96" s="6" t="s">
        <v>46</v>
      </c>
      <c r="B96" s="8">
        <f>SUM(B97:B103)</f>
        <v>65116</v>
      </c>
      <c r="C96" s="8">
        <f t="shared" ref="C96:S96" si="51">SUM(C97:C103)</f>
        <v>68564</v>
      </c>
      <c r="D96" s="8">
        <f t="shared" si="51"/>
        <v>768</v>
      </c>
      <c r="E96" s="8">
        <f t="shared" si="51"/>
        <v>1367</v>
      </c>
      <c r="F96" s="8">
        <f t="shared" si="51"/>
        <v>607</v>
      </c>
      <c r="G96" s="8">
        <f t="shared" si="51"/>
        <v>404</v>
      </c>
      <c r="H96" s="8">
        <f t="shared" si="51"/>
        <v>215</v>
      </c>
      <c r="I96" s="8">
        <f t="shared" si="51"/>
        <v>268</v>
      </c>
      <c r="J96" s="8">
        <f t="shared" si="51"/>
        <v>163</v>
      </c>
      <c r="K96" s="8">
        <f t="shared" si="51"/>
        <v>0</v>
      </c>
      <c r="L96" s="9">
        <f t="shared" si="51"/>
        <v>971</v>
      </c>
      <c r="M96" s="9">
        <f t="shared" si="51"/>
        <v>1585</v>
      </c>
      <c r="N96" s="9">
        <f t="shared" si="51"/>
        <v>733</v>
      </c>
      <c r="O96" s="9">
        <f t="shared" si="51"/>
        <v>413</v>
      </c>
      <c r="P96" s="9">
        <f t="shared" si="51"/>
        <v>231</v>
      </c>
      <c r="Q96" s="9">
        <f t="shared" si="51"/>
        <v>295</v>
      </c>
      <c r="R96" s="9">
        <f t="shared" si="51"/>
        <v>179</v>
      </c>
      <c r="S96" s="9">
        <f t="shared" si="51"/>
        <v>0</v>
      </c>
    </row>
    <row r="97" spans="1:19" x14ac:dyDescent="0.3">
      <c r="A97" s="1" t="s">
        <v>2</v>
      </c>
      <c r="B97" s="4">
        <v>14934</v>
      </c>
      <c r="C97" s="5">
        <v>16283</v>
      </c>
      <c r="D97" s="5">
        <v>455</v>
      </c>
      <c r="E97" s="5">
        <v>706</v>
      </c>
      <c r="F97" s="5">
        <v>319</v>
      </c>
      <c r="G97" s="5">
        <v>224</v>
      </c>
      <c r="H97" s="5">
        <v>117</v>
      </c>
      <c r="I97" s="5">
        <v>104</v>
      </c>
      <c r="J97" s="5">
        <v>55</v>
      </c>
      <c r="K97" s="5"/>
      <c r="L97" s="5">
        <v>608</v>
      </c>
      <c r="M97" s="5">
        <v>916</v>
      </c>
      <c r="N97" s="5">
        <v>424</v>
      </c>
      <c r="O97" s="5">
        <v>249</v>
      </c>
      <c r="P97" s="5">
        <v>143</v>
      </c>
      <c r="Q97" s="5">
        <v>103</v>
      </c>
      <c r="R97" s="5">
        <v>66</v>
      </c>
      <c r="S97" s="5"/>
    </row>
    <row r="98" spans="1:19" x14ac:dyDescent="0.3">
      <c r="A98" s="1" t="s">
        <v>45</v>
      </c>
      <c r="B98" s="4">
        <v>4397</v>
      </c>
      <c r="C98" s="5">
        <v>689</v>
      </c>
      <c r="D98" s="5">
        <v>76</v>
      </c>
      <c r="E98" s="5">
        <v>136</v>
      </c>
      <c r="F98" s="5">
        <v>62</v>
      </c>
      <c r="G98" s="5">
        <v>74</v>
      </c>
      <c r="H98" s="5">
        <v>58</v>
      </c>
      <c r="I98" s="5">
        <v>102</v>
      </c>
      <c r="J98" s="5">
        <v>69</v>
      </c>
      <c r="K98" s="5"/>
      <c r="L98" s="5">
        <v>51</v>
      </c>
      <c r="M98" s="5">
        <v>134</v>
      </c>
      <c r="N98" s="5">
        <v>74</v>
      </c>
      <c r="O98" s="5">
        <v>80</v>
      </c>
      <c r="P98" s="5">
        <v>51</v>
      </c>
      <c r="Q98" s="5">
        <v>153</v>
      </c>
      <c r="R98" s="5">
        <v>93</v>
      </c>
      <c r="S98" s="5"/>
    </row>
    <row r="99" spans="1:19" x14ac:dyDescent="0.3">
      <c r="A99" s="1" t="s">
        <v>3</v>
      </c>
      <c r="B99" s="4">
        <v>9772</v>
      </c>
      <c r="C99" s="5">
        <v>10752</v>
      </c>
      <c r="D99" s="5">
        <v>237</v>
      </c>
      <c r="E99" s="5">
        <v>525</v>
      </c>
      <c r="F99" s="5">
        <v>226</v>
      </c>
      <c r="G99" s="5">
        <v>106</v>
      </c>
      <c r="H99" s="5">
        <v>40</v>
      </c>
      <c r="I99" s="5">
        <v>62</v>
      </c>
      <c r="J99" s="5">
        <v>39</v>
      </c>
      <c r="K99" s="5"/>
      <c r="L99" s="5">
        <v>312</v>
      </c>
      <c r="M99" s="5">
        <v>535</v>
      </c>
      <c r="N99" s="5">
        <v>235</v>
      </c>
      <c r="O99" s="5">
        <v>84</v>
      </c>
      <c r="P99" s="5">
        <v>37</v>
      </c>
      <c r="Q99" s="5">
        <v>39</v>
      </c>
      <c r="R99" s="5">
        <v>20</v>
      </c>
      <c r="S99" s="5"/>
    </row>
    <row r="100" spans="1:19" x14ac:dyDescent="0.3">
      <c r="A100" s="1" t="s">
        <v>6</v>
      </c>
      <c r="B100" s="4">
        <v>2164</v>
      </c>
      <c r="C100" s="5">
        <v>2588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 x14ac:dyDescent="0.3">
      <c r="A101" s="1" t="s">
        <v>14</v>
      </c>
      <c r="B101" s="4">
        <v>11825</v>
      </c>
      <c r="C101" s="5">
        <v>12825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19" x14ac:dyDescent="0.3">
      <c r="A102" s="1" t="s">
        <v>8</v>
      </c>
      <c r="B102" s="4">
        <v>10588</v>
      </c>
      <c r="C102" s="5">
        <v>13108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 x14ac:dyDescent="0.3">
      <c r="A103" s="1" t="s">
        <v>40</v>
      </c>
      <c r="B103" s="4">
        <v>11436</v>
      </c>
      <c r="C103" s="5">
        <v>12319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</sheetData>
  <mergeCells count="6">
    <mergeCell ref="B1:C1"/>
    <mergeCell ref="B2:B3"/>
    <mergeCell ref="C2:C3"/>
    <mergeCell ref="D2:K2"/>
    <mergeCell ref="L2:S2"/>
    <mergeCell ref="D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3E5E-D8A6-4E84-BA64-80F974F4F5C3}">
  <dimension ref="A1:AC50"/>
  <sheetViews>
    <sheetView tabSelected="1" topLeftCell="A33" workbookViewId="0">
      <selection activeCell="D28" sqref="D28"/>
    </sheetView>
  </sheetViews>
  <sheetFormatPr defaultRowHeight="14.4" x14ac:dyDescent="0.3"/>
  <cols>
    <col min="1" max="1" width="15" bestFit="1" customWidth="1"/>
    <col min="2" max="4" width="15.6640625" bestFit="1" customWidth="1"/>
    <col min="5" max="5" width="15.6640625" style="19" bestFit="1" customWidth="1"/>
    <col min="7" max="7" width="11.109375" style="22" bestFit="1" customWidth="1"/>
    <col min="9" max="9" width="10.109375" style="25" bestFit="1" customWidth="1"/>
    <col min="16" max="16" width="11.109375" style="28" bestFit="1" customWidth="1"/>
    <col min="18" max="18" width="8.88671875" style="32"/>
    <col min="20" max="20" width="8.88671875" style="35"/>
    <col min="22" max="22" width="10.109375" style="38" bestFit="1" customWidth="1"/>
    <col min="29" max="29" width="11.33203125" style="41" bestFit="1" customWidth="1"/>
  </cols>
  <sheetData>
    <row r="1" spans="1:29" x14ac:dyDescent="0.3">
      <c r="D1" t="s">
        <v>63</v>
      </c>
      <c r="Q1" t="s">
        <v>62</v>
      </c>
    </row>
    <row r="2" spans="1:29" x14ac:dyDescent="0.3">
      <c r="D2" t="s">
        <v>64</v>
      </c>
      <c r="F2" t="s">
        <v>65</v>
      </c>
      <c r="H2" t="s">
        <v>66</v>
      </c>
      <c r="J2" t="s">
        <v>67</v>
      </c>
      <c r="K2" t="s">
        <v>67</v>
      </c>
      <c r="L2" t="s">
        <v>67</v>
      </c>
      <c r="M2" t="s">
        <v>67</v>
      </c>
      <c r="N2" t="s">
        <v>67</v>
      </c>
      <c r="Q2" t="s">
        <v>64</v>
      </c>
      <c r="S2" t="s">
        <v>65</v>
      </c>
      <c r="U2" t="s">
        <v>66</v>
      </c>
      <c r="W2" t="s">
        <v>67</v>
      </c>
      <c r="X2" t="s">
        <v>67</v>
      </c>
      <c r="Y2" t="s">
        <v>67</v>
      </c>
      <c r="Z2" t="s">
        <v>67</v>
      </c>
      <c r="AA2" t="s">
        <v>67</v>
      </c>
    </row>
    <row r="3" spans="1:29" x14ac:dyDescent="0.3">
      <c r="B3" s="16"/>
      <c r="D3">
        <v>2</v>
      </c>
      <c r="F3">
        <v>6</v>
      </c>
      <c r="H3">
        <v>9</v>
      </c>
      <c r="J3">
        <v>14</v>
      </c>
      <c r="K3">
        <v>14</v>
      </c>
      <c r="L3">
        <v>14</v>
      </c>
      <c r="M3">
        <v>14</v>
      </c>
      <c r="N3">
        <v>14</v>
      </c>
      <c r="Q3">
        <v>2</v>
      </c>
      <c r="S3">
        <v>6</v>
      </c>
      <c r="U3">
        <v>9</v>
      </c>
      <c r="W3">
        <v>14</v>
      </c>
      <c r="X3">
        <v>14</v>
      </c>
      <c r="Y3">
        <v>14</v>
      </c>
      <c r="Z3">
        <v>14</v>
      </c>
      <c r="AA3">
        <v>14</v>
      </c>
    </row>
    <row r="4" spans="1:29" ht="36" x14ac:dyDescent="0.3">
      <c r="B4" t="s">
        <v>60</v>
      </c>
      <c r="C4" t="s">
        <v>61</v>
      </c>
      <c r="D4" s="2" t="s">
        <v>25</v>
      </c>
      <c r="E4" s="20" t="s">
        <v>69</v>
      </c>
      <c r="F4" s="2" t="s">
        <v>26</v>
      </c>
      <c r="G4" s="23" t="s">
        <v>70</v>
      </c>
      <c r="H4" s="2" t="s">
        <v>27</v>
      </c>
      <c r="I4" s="26" t="s">
        <v>71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68</v>
      </c>
      <c r="P4" s="29" t="s">
        <v>72</v>
      </c>
      <c r="Q4" s="3" t="s">
        <v>25</v>
      </c>
      <c r="R4" s="33" t="s">
        <v>69</v>
      </c>
      <c r="S4" s="3" t="s">
        <v>26</v>
      </c>
      <c r="T4" s="36" t="s">
        <v>70</v>
      </c>
      <c r="U4" s="3" t="s">
        <v>27</v>
      </c>
      <c r="V4" s="39" t="s">
        <v>71</v>
      </c>
      <c r="W4" s="3" t="s">
        <v>28</v>
      </c>
      <c r="X4" s="3" t="s">
        <v>29</v>
      </c>
      <c r="Y4" s="3" t="s">
        <v>30</v>
      </c>
      <c r="Z4" s="3" t="s">
        <v>31</v>
      </c>
      <c r="AA4" s="3" t="s">
        <v>32</v>
      </c>
      <c r="AB4" s="18" t="s">
        <v>68</v>
      </c>
      <c r="AC4" s="42" t="s">
        <v>72</v>
      </c>
    </row>
    <row r="5" spans="1:29" x14ac:dyDescent="0.3">
      <c r="A5" s="13" t="s">
        <v>47</v>
      </c>
      <c r="B5">
        <v>51113</v>
      </c>
      <c r="C5">
        <v>42024</v>
      </c>
      <c r="D5" s="17">
        <v>135</v>
      </c>
      <c r="E5" s="21">
        <f>D5*$D$3</f>
        <v>270</v>
      </c>
      <c r="F5" s="17">
        <v>0</v>
      </c>
      <c r="G5" s="24">
        <f>F5*$F$3</f>
        <v>0</v>
      </c>
      <c r="H5" s="17">
        <v>400</v>
      </c>
      <c r="I5" s="27">
        <f>H5*$H$3</f>
        <v>3600</v>
      </c>
      <c r="J5" s="17">
        <v>5</v>
      </c>
      <c r="K5" s="17">
        <v>34</v>
      </c>
      <c r="L5" s="17">
        <v>1</v>
      </c>
      <c r="M5" s="17">
        <v>16</v>
      </c>
      <c r="N5" s="17">
        <v>0</v>
      </c>
      <c r="O5" s="17">
        <f>SUM(J5:N5)</f>
        <v>56</v>
      </c>
      <c r="P5" s="30">
        <f>O5*14</f>
        <v>784</v>
      </c>
      <c r="Q5" s="17">
        <v>88</v>
      </c>
      <c r="R5" s="34">
        <f>Q5*2</f>
        <v>176</v>
      </c>
      <c r="S5" s="17">
        <v>4</v>
      </c>
      <c r="T5" s="37">
        <f>S5*6</f>
        <v>24</v>
      </c>
      <c r="U5" s="17">
        <v>307</v>
      </c>
      <c r="V5" s="40">
        <f>U5*9</f>
        <v>2763</v>
      </c>
      <c r="W5" s="17">
        <v>28</v>
      </c>
      <c r="X5" s="17">
        <v>35</v>
      </c>
      <c r="Y5" s="17">
        <v>0</v>
      </c>
      <c r="Z5" s="17">
        <v>6</v>
      </c>
      <c r="AA5" s="17">
        <v>0</v>
      </c>
      <c r="AB5" s="17">
        <f>SUM(W5:AA5)</f>
        <v>69</v>
      </c>
      <c r="AC5" s="41">
        <f>AB5*14</f>
        <v>966</v>
      </c>
    </row>
    <row r="6" spans="1:29" x14ac:dyDescent="0.3">
      <c r="A6" s="13" t="s">
        <v>48</v>
      </c>
      <c r="B6">
        <v>39408</v>
      </c>
      <c r="C6">
        <v>36840</v>
      </c>
      <c r="D6">
        <v>218</v>
      </c>
      <c r="E6" s="21">
        <f t="shared" ref="E6:E42" si="0">D6*$D$3</f>
        <v>436</v>
      </c>
      <c r="F6">
        <v>1</v>
      </c>
      <c r="G6" s="24">
        <f t="shared" ref="G6:G42" si="1">F6*$F$3</f>
        <v>6</v>
      </c>
      <c r="H6">
        <v>477</v>
      </c>
      <c r="I6" s="27">
        <f t="shared" ref="I6:I42" si="2">H6*$H$3</f>
        <v>4293</v>
      </c>
      <c r="J6">
        <v>12</v>
      </c>
      <c r="K6">
        <v>56</v>
      </c>
      <c r="L6">
        <v>2</v>
      </c>
      <c r="M6">
        <v>17</v>
      </c>
      <c r="N6">
        <v>0</v>
      </c>
      <c r="O6" s="17">
        <f>SUM(J6:N6)</f>
        <v>87</v>
      </c>
      <c r="P6" s="30">
        <f t="shared" ref="P6:P42" si="3">O6*14</f>
        <v>1218</v>
      </c>
      <c r="Q6">
        <v>142</v>
      </c>
      <c r="R6" s="34">
        <f t="shared" ref="R6:R42" si="4">Q6*2</f>
        <v>284</v>
      </c>
      <c r="S6">
        <v>0</v>
      </c>
      <c r="T6" s="37">
        <f t="shared" ref="T6:T42" si="5">S6*6</f>
        <v>0</v>
      </c>
      <c r="U6">
        <v>403</v>
      </c>
      <c r="V6" s="40">
        <f t="shared" ref="V6:V42" si="6">U6*9</f>
        <v>3627</v>
      </c>
      <c r="W6">
        <v>7</v>
      </c>
      <c r="X6">
        <v>27</v>
      </c>
      <c r="Y6">
        <v>0</v>
      </c>
      <c r="Z6">
        <v>6</v>
      </c>
      <c r="AA6">
        <v>0</v>
      </c>
      <c r="AB6" s="17">
        <f t="shared" ref="AB6:AB42" si="7">SUM(W6:AA6)</f>
        <v>40</v>
      </c>
      <c r="AC6" s="41">
        <f t="shared" ref="AC6:AC41" si="8">AB6*14</f>
        <v>560</v>
      </c>
    </row>
    <row r="7" spans="1:29" x14ac:dyDescent="0.3">
      <c r="A7" s="13" t="s">
        <v>49</v>
      </c>
      <c r="B7">
        <v>45604</v>
      </c>
      <c r="C7">
        <v>43254</v>
      </c>
      <c r="D7">
        <v>248</v>
      </c>
      <c r="E7" s="21">
        <f t="shared" si="0"/>
        <v>496</v>
      </c>
      <c r="F7">
        <v>0</v>
      </c>
      <c r="G7" s="24">
        <f t="shared" si="1"/>
        <v>0</v>
      </c>
      <c r="H7">
        <v>683</v>
      </c>
      <c r="I7" s="27">
        <f t="shared" si="2"/>
        <v>6147</v>
      </c>
      <c r="J7">
        <v>20</v>
      </c>
      <c r="K7">
        <v>59</v>
      </c>
      <c r="L7">
        <v>5</v>
      </c>
      <c r="M7">
        <v>30</v>
      </c>
      <c r="N7">
        <v>0</v>
      </c>
      <c r="O7" s="17">
        <f>SUM(J7:N7)</f>
        <v>114</v>
      </c>
      <c r="P7" s="30">
        <f t="shared" si="3"/>
        <v>1596</v>
      </c>
      <c r="Q7">
        <v>188</v>
      </c>
      <c r="R7" s="34">
        <f t="shared" si="4"/>
        <v>376</v>
      </c>
      <c r="S7">
        <v>9</v>
      </c>
      <c r="T7" s="37">
        <f t="shared" si="5"/>
        <v>54</v>
      </c>
      <c r="U7">
        <v>494</v>
      </c>
      <c r="V7" s="40">
        <f t="shared" si="6"/>
        <v>4446</v>
      </c>
      <c r="W7">
        <v>4</v>
      </c>
      <c r="X7">
        <v>61</v>
      </c>
      <c r="Y7">
        <v>4</v>
      </c>
      <c r="Z7">
        <v>21</v>
      </c>
      <c r="AA7">
        <v>8</v>
      </c>
      <c r="AB7" s="17">
        <f t="shared" si="7"/>
        <v>98</v>
      </c>
      <c r="AC7" s="41">
        <f t="shared" si="8"/>
        <v>1372</v>
      </c>
    </row>
    <row r="8" spans="1:29" x14ac:dyDescent="0.3">
      <c r="A8" s="13" t="s">
        <v>50</v>
      </c>
      <c r="B8">
        <v>56399</v>
      </c>
      <c r="C8">
        <v>57694</v>
      </c>
      <c r="D8">
        <v>327</v>
      </c>
      <c r="E8" s="21">
        <f t="shared" si="0"/>
        <v>654</v>
      </c>
      <c r="F8">
        <v>188</v>
      </c>
      <c r="G8" s="24">
        <f t="shared" si="1"/>
        <v>1128</v>
      </c>
      <c r="H8">
        <v>846</v>
      </c>
      <c r="I8" s="27">
        <f t="shared" si="2"/>
        <v>7614</v>
      </c>
      <c r="J8">
        <v>3</v>
      </c>
      <c r="K8">
        <v>75</v>
      </c>
      <c r="L8">
        <v>7</v>
      </c>
      <c r="M8">
        <v>27</v>
      </c>
      <c r="N8">
        <v>0</v>
      </c>
      <c r="O8" s="17">
        <f>SUM(J8:N8)</f>
        <v>112</v>
      </c>
      <c r="P8" s="30">
        <f t="shared" si="3"/>
        <v>1568</v>
      </c>
      <c r="Q8">
        <v>286</v>
      </c>
      <c r="R8" s="34">
        <f t="shared" si="4"/>
        <v>572</v>
      </c>
      <c r="S8">
        <v>202</v>
      </c>
      <c r="T8" s="37">
        <f t="shared" si="5"/>
        <v>1212</v>
      </c>
      <c r="U8">
        <v>708</v>
      </c>
      <c r="V8" s="40">
        <f t="shared" si="6"/>
        <v>6372</v>
      </c>
      <c r="W8">
        <v>26</v>
      </c>
      <c r="X8">
        <v>65</v>
      </c>
      <c r="Y8">
        <v>5</v>
      </c>
      <c r="Z8">
        <v>14</v>
      </c>
      <c r="AA8">
        <v>0</v>
      </c>
      <c r="AB8" s="17">
        <f t="shared" si="7"/>
        <v>110</v>
      </c>
      <c r="AC8" s="41">
        <f t="shared" si="8"/>
        <v>1540</v>
      </c>
    </row>
    <row r="9" spans="1:29" x14ac:dyDescent="0.3">
      <c r="A9" s="13" t="s">
        <v>51</v>
      </c>
      <c r="B9">
        <v>79015</v>
      </c>
      <c r="C9">
        <v>79808</v>
      </c>
      <c r="D9">
        <v>526</v>
      </c>
      <c r="E9" s="21">
        <f t="shared" si="0"/>
        <v>1052</v>
      </c>
      <c r="F9">
        <v>239</v>
      </c>
      <c r="G9" s="24">
        <f t="shared" si="1"/>
        <v>1434</v>
      </c>
      <c r="H9">
        <v>1050</v>
      </c>
      <c r="I9" s="27">
        <f t="shared" si="2"/>
        <v>9450</v>
      </c>
      <c r="J9">
        <v>4</v>
      </c>
      <c r="K9">
        <v>108</v>
      </c>
      <c r="L9">
        <v>1</v>
      </c>
      <c r="M9">
        <v>43</v>
      </c>
      <c r="N9">
        <v>1</v>
      </c>
      <c r="O9" s="17">
        <f>SUM(J9:N9)</f>
        <v>157</v>
      </c>
      <c r="P9" s="30">
        <f t="shared" si="3"/>
        <v>2198</v>
      </c>
      <c r="Q9">
        <v>415</v>
      </c>
      <c r="R9" s="34">
        <f t="shared" si="4"/>
        <v>830</v>
      </c>
      <c r="S9">
        <v>232</v>
      </c>
      <c r="T9" s="37">
        <f t="shared" si="5"/>
        <v>1392</v>
      </c>
      <c r="U9">
        <v>918</v>
      </c>
      <c r="V9" s="40">
        <f t="shared" si="6"/>
        <v>8262</v>
      </c>
      <c r="W9">
        <v>9</v>
      </c>
      <c r="X9">
        <v>87</v>
      </c>
      <c r="Y9">
        <v>1</v>
      </c>
      <c r="Z9">
        <v>22</v>
      </c>
      <c r="AA9">
        <v>1</v>
      </c>
      <c r="AB9" s="17">
        <f t="shared" si="7"/>
        <v>120</v>
      </c>
      <c r="AC9" s="41">
        <f t="shared" si="8"/>
        <v>1680</v>
      </c>
    </row>
    <row r="10" spans="1:29" x14ac:dyDescent="0.3">
      <c r="A10" s="13" t="s">
        <v>52</v>
      </c>
      <c r="B10">
        <v>52062</v>
      </c>
      <c r="C10">
        <v>51118</v>
      </c>
      <c r="D10">
        <v>325</v>
      </c>
      <c r="E10" s="21">
        <f t="shared" si="0"/>
        <v>650</v>
      </c>
      <c r="F10">
        <v>388</v>
      </c>
      <c r="G10" s="24">
        <f t="shared" si="1"/>
        <v>2328</v>
      </c>
      <c r="H10">
        <v>531</v>
      </c>
      <c r="I10" s="27">
        <f t="shared" si="2"/>
        <v>4779</v>
      </c>
      <c r="J10">
        <v>36</v>
      </c>
      <c r="K10">
        <v>64</v>
      </c>
      <c r="L10">
        <v>0</v>
      </c>
      <c r="M10">
        <v>30</v>
      </c>
      <c r="N10">
        <v>0</v>
      </c>
      <c r="O10" s="17">
        <f t="shared" ref="O10:O42" si="9">SUM(J10:N10)</f>
        <v>130</v>
      </c>
      <c r="P10" s="30">
        <f t="shared" si="3"/>
        <v>1820</v>
      </c>
      <c r="Q10">
        <v>238</v>
      </c>
      <c r="R10" s="34">
        <f t="shared" si="4"/>
        <v>476</v>
      </c>
      <c r="S10">
        <v>336</v>
      </c>
      <c r="T10" s="37">
        <f t="shared" si="5"/>
        <v>2016</v>
      </c>
      <c r="U10">
        <v>508</v>
      </c>
      <c r="V10" s="40">
        <f t="shared" si="6"/>
        <v>4572</v>
      </c>
      <c r="W10">
        <v>18</v>
      </c>
      <c r="X10">
        <v>75</v>
      </c>
      <c r="Y10">
        <v>3</v>
      </c>
      <c r="Z10">
        <v>16</v>
      </c>
      <c r="AA10">
        <v>0</v>
      </c>
      <c r="AB10" s="17">
        <f t="shared" si="7"/>
        <v>112</v>
      </c>
      <c r="AC10" s="41">
        <f t="shared" si="8"/>
        <v>1568</v>
      </c>
    </row>
    <row r="11" spans="1:29" x14ac:dyDescent="0.3">
      <c r="A11" s="13" t="s">
        <v>53</v>
      </c>
      <c r="B11">
        <v>44369</v>
      </c>
      <c r="C11">
        <v>43068</v>
      </c>
      <c r="D11">
        <v>244</v>
      </c>
      <c r="E11" s="21">
        <f t="shared" si="0"/>
        <v>488</v>
      </c>
      <c r="F11">
        <v>255</v>
      </c>
      <c r="G11" s="24">
        <f t="shared" si="1"/>
        <v>1530</v>
      </c>
      <c r="H11">
        <v>419</v>
      </c>
      <c r="I11" s="27">
        <f t="shared" si="2"/>
        <v>3771</v>
      </c>
      <c r="J11">
        <v>54</v>
      </c>
      <c r="K11">
        <v>45</v>
      </c>
      <c r="L11">
        <v>3</v>
      </c>
      <c r="M11">
        <v>23</v>
      </c>
      <c r="N11">
        <v>0</v>
      </c>
      <c r="O11" s="17">
        <f t="shared" si="9"/>
        <v>125</v>
      </c>
      <c r="P11" s="30">
        <f t="shared" si="3"/>
        <v>1750</v>
      </c>
      <c r="Q11">
        <v>220</v>
      </c>
      <c r="R11" s="34">
        <f t="shared" si="4"/>
        <v>440</v>
      </c>
      <c r="S11">
        <v>208</v>
      </c>
      <c r="T11" s="37">
        <f t="shared" si="5"/>
        <v>1248</v>
      </c>
      <c r="U11">
        <v>470</v>
      </c>
      <c r="V11" s="40">
        <f t="shared" si="6"/>
        <v>4230</v>
      </c>
      <c r="W11">
        <v>56</v>
      </c>
      <c r="X11">
        <v>36</v>
      </c>
      <c r="Y11">
        <v>3</v>
      </c>
      <c r="Z11">
        <v>24</v>
      </c>
      <c r="AA11">
        <v>1</v>
      </c>
      <c r="AB11" s="17">
        <f t="shared" si="7"/>
        <v>120</v>
      </c>
      <c r="AC11" s="41">
        <f t="shared" si="8"/>
        <v>1680</v>
      </c>
    </row>
    <row r="12" spans="1:29" x14ac:dyDescent="0.3">
      <c r="A12" s="13" t="s">
        <v>54</v>
      </c>
      <c r="B12">
        <v>46301</v>
      </c>
      <c r="C12">
        <v>47020</v>
      </c>
      <c r="D12">
        <v>308</v>
      </c>
      <c r="E12" s="21">
        <f t="shared" si="0"/>
        <v>616</v>
      </c>
      <c r="F12">
        <v>211</v>
      </c>
      <c r="G12" s="24">
        <f t="shared" si="1"/>
        <v>1266</v>
      </c>
      <c r="H12">
        <v>635</v>
      </c>
      <c r="I12" s="27">
        <f t="shared" si="2"/>
        <v>5715</v>
      </c>
      <c r="J12">
        <v>90</v>
      </c>
      <c r="K12">
        <v>6</v>
      </c>
      <c r="L12">
        <v>3</v>
      </c>
      <c r="M12">
        <v>42</v>
      </c>
      <c r="N12">
        <v>0</v>
      </c>
      <c r="O12" s="17">
        <f t="shared" si="9"/>
        <v>141</v>
      </c>
      <c r="P12" s="30">
        <f t="shared" si="3"/>
        <v>1974</v>
      </c>
      <c r="Q12">
        <v>372</v>
      </c>
      <c r="R12" s="34">
        <f t="shared" si="4"/>
        <v>744</v>
      </c>
      <c r="S12">
        <v>248</v>
      </c>
      <c r="T12" s="37">
        <f t="shared" si="5"/>
        <v>1488</v>
      </c>
      <c r="U12">
        <v>733</v>
      </c>
      <c r="V12" s="40">
        <f t="shared" si="6"/>
        <v>6597</v>
      </c>
      <c r="W12">
        <v>124</v>
      </c>
      <c r="X12">
        <v>8</v>
      </c>
      <c r="Y12">
        <v>5</v>
      </c>
      <c r="Z12">
        <v>31</v>
      </c>
      <c r="AA12">
        <v>0</v>
      </c>
      <c r="AB12" s="17">
        <f t="shared" si="7"/>
        <v>168</v>
      </c>
      <c r="AC12" s="41">
        <f t="shared" si="8"/>
        <v>2352</v>
      </c>
    </row>
    <row r="13" spans="1:29" x14ac:dyDescent="0.3">
      <c r="A13" s="13" t="s">
        <v>55</v>
      </c>
      <c r="B13">
        <v>45160</v>
      </c>
      <c r="C13">
        <v>44026</v>
      </c>
      <c r="D13">
        <v>389</v>
      </c>
      <c r="E13" s="21">
        <f t="shared" si="0"/>
        <v>778</v>
      </c>
      <c r="F13">
        <v>252</v>
      </c>
      <c r="G13" s="24">
        <f t="shared" si="1"/>
        <v>1512</v>
      </c>
      <c r="H13">
        <v>637</v>
      </c>
      <c r="I13" s="27">
        <f t="shared" si="2"/>
        <v>5733</v>
      </c>
      <c r="J13">
        <v>116</v>
      </c>
      <c r="K13">
        <v>10</v>
      </c>
      <c r="L13">
        <v>13</v>
      </c>
      <c r="M13">
        <v>36</v>
      </c>
      <c r="N13">
        <v>3</v>
      </c>
      <c r="O13" s="17">
        <f t="shared" si="9"/>
        <v>178</v>
      </c>
      <c r="P13" s="30">
        <f t="shared" si="3"/>
        <v>2492</v>
      </c>
      <c r="Q13">
        <v>400</v>
      </c>
      <c r="R13" s="34">
        <f t="shared" si="4"/>
        <v>800</v>
      </c>
      <c r="S13">
        <v>238</v>
      </c>
      <c r="T13" s="37">
        <f t="shared" si="5"/>
        <v>1428</v>
      </c>
      <c r="U13">
        <v>661</v>
      </c>
      <c r="V13" s="40">
        <f t="shared" si="6"/>
        <v>5949</v>
      </c>
      <c r="W13">
        <v>124</v>
      </c>
      <c r="X13">
        <v>8</v>
      </c>
      <c r="Y13">
        <v>3</v>
      </c>
      <c r="Z13">
        <v>42</v>
      </c>
      <c r="AA13">
        <v>0</v>
      </c>
      <c r="AB13" s="17">
        <f t="shared" si="7"/>
        <v>177</v>
      </c>
      <c r="AC13" s="41">
        <f t="shared" si="8"/>
        <v>2478</v>
      </c>
    </row>
    <row r="14" spans="1:29" x14ac:dyDescent="0.3">
      <c r="A14" s="13" t="s">
        <v>56</v>
      </c>
      <c r="B14">
        <v>43386</v>
      </c>
      <c r="C14">
        <v>50810</v>
      </c>
      <c r="D14">
        <v>381</v>
      </c>
      <c r="E14" s="21">
        <f t="shared" si="0"/>
        <v>762</v>
      </c>
      <c r="F14">
        <v>505</v>
      </c>
      <c r="G14" s="24">
        <f t="shared" si="1"/>
        <v>3030</v>
      </c>
      <c r="H14">
        <v>563</v>
      </c>
      <c r="I14" s="27">
        <f t="shared" si="2"/>
        <v>5067</v>
      </c>
      <c r="J14">
        <v>146</v>
      </c>
      <c r="K14">
        <v>0</v>
      </c>
      <c r="L14">
        <v>8</v>
      </c>
      <c r="M14">
        <v>45</v>
      </c>
      <c r="N14">
        <v>0</v>
      </c>
      <c r="O14" s="17">
        <f t="shared" si="9"/>
        <v>199</v>
      </c>
      <c r="P14" s="30">
        <f t="shared" si="3"/>
        <v>2786</v>
      </c>
      <c r="Q14">
        <v>500</v>
      </c>
      <c r="R14" s="34">
        <f t="shared" si="4"/>
        <v>1000</v>
      </c>
      <c r="S14">
        <v>530</v>
      </c>
      <c r="T14" s="37">
        <f t="shared" si="5"/>
        <v>3180</v>
      </c>
      <c r="U14">
        <v>697</v>
      </c>
      <c r="V14" s="40">
        <f t="shared" si="6"/>
        <v>6273</v>
      </c>
      <c r="W14">
        <v>151</v>
      </c>
      <c r="X14">
        <v>0</v>
      </c>
      <c r="Y14">
        <v>7</v>
      </c>
      <c r="Z14">
        <v>36</v>
      </c>
      <c r="AA14">
        <v>0</v>
      </c>
      <c r="AB14" s="17">
        <f t="shared" si="7"/>
        <v>194</v>
      </c>
      <c r="AC14" s="41">
        <f t="shared" si="8"/>
        <v>2716</v>
      </c>
    </row>
    <row r="15" spans="1:29" x14ac:dyDescent="0.3">
      <c r="A15" s="13" t="s">
        <v>57</v>
      </c>
      <c r="B15">
        <v>49921</v>
      </c>
      <c r="C15">
        <v>45478</v>
      </c>
      <c r="D15">
        <v>464</v>
      </c>
      <c r="E15" s="21">
        <f t="shared" si="0"/>
        <v>928</v>
      </c>
      <c r="F15">
        <v>442</v>
      </c>
      <c r="G15" s="24">
        <f t="shared" si="1"/>
        <v>2652</v>
      </c>
      <c r="H15">
        <v>669</v>
      </c>
      <c r="I15" s="27">
        <f t="shared" si="2"/>
        <v>6021</v>
      </c>
      <c r="J15">
        <v>153</v>
      </c>
      <c r="K15">
        <v>9</v>
      </c>
      <c r="L15">
        <v>3</v>
      </c>
      <c r="M15">
        <v>43</v>
      </c>
      <c r="N15">
        <v>0</v>
      </c>
      <c r="O15" s="17">
        <f t="shared" si="9"/>
        <v>208</v>
      </c>
      <c r="P15" s="30">
        <f t="shared" si="3"/>
        <v>2912</v>
      </c>
      <c r="Q15">
        <v>409</v>
      </c>
      <c r="R15" s="34">
        <f t="shared" si="4"/>
        <v>818</v>
      </c>
      <c r="S15">
        <v>473</v>
      </c>
      <c r="T15" s="37">
        <f t="shared" si="5"/>
        <v>2838</v>
      </c>
      <c r="U15">
        <v>658</v>
      </c>
      <c r="V15" s="40">
        <f t="shared" si="6"/>
        <v>5922</v>
      </c>
      <c r="W15">
        <v>160</v>
      </c>
      <c r="X15">
        <v>7</v>
      </c>
      <c r="Y15">
        <v>2</v>
      </c>
      <c r="Z15">
        <v>32</v>
      </c>
      <c r="AA15">
        <v>1</v>
      </c>
      <c r="AB15" s="17">
        <f t="shared" si="7"/>
        <v>202</v>
      </c>
      <c r="AC15" s="41">
        <f t="shared" si="8"/>
        <v>2828</v>
      </c>
    </row>
    <row r="16" spans="1:29" x14ac:dyDescent="0.3">
      <c r="A16" s="13" t="s">
        <v>58</v>
      </c>
      <c r="B16">
        <v>52494</v>
      </c>
      <c r="C16">
        <v>60845</v>
      </c>
      <c r="D16">
        <v>512</v>
      </c>
      <c r="E16" s="21">
        <f t="shared" si="0"/>
        <v>1024</v>
      </c>
      <c r="F16">
        <v>555</v>
      </c>
      <c r="G16" s="24">
        <f t="shared" si="1"/>
        <v>3330</v>
      </c>
      <c r="H16">
        <v>618</v>
      </c>
      <c r="I16" s="27">
        <f t="shared" si="2"/>
        <v>5562</v>
      </c>
      <c r="J16">
        <v>136</v>
      </c>
      <c r="K16">
        <v>37</v>
      </c>
      <c r="L16">
        <v>19</v>
      </c>
      <c r="M16">
        <v>38</v>
      </c>
      <c r="N16">
        <v>0</v>
      </c>
      <c r="O16" s="17">
        <f t="shared" si="9"/>
        <v>230</v>
      </c>
      <c r="P16" s="30">
        <f t="shared" si="3"/>
        <v>3220</v>
      </c>
      <c r="Q16">
        <v>712</v>
      </c>
      <c r="R16" s="34">
        <f t="shared" si="4"/>
        <v>1424</v>
      </c>
      <c r="S16">
        <v>718</v>
      </c>
      <c r="T16" s="37">
        <f t="shared" si="5"/>
        <v>4308</v>
      </c>
      <c r="U16">
        <v>710</v>
      </c>
      <c r="V16" s="40">
        <f t="shared" si="6"/>
        <v>6390</v>
      </c>
      <c r="W16">
        <v>106</v>
      </c>
      <c r="X16">
        <v>43</v>
      </c>
      <c r="Y16">
        <v>16</v>
      </c>
      <c r="Z16">
        <v>29</v>
      </c>
      <c r="AA16">
        <v>0</v>
      </c>
      <c r="AB16" s="17">
        <f t="shared" si="7"/>
        <v>194</v>
      </c>
      <c r="AC16" s="41">
        <f t="shared" si="8"/>
        <v>2716</v>
      </c>
    </row>
    <row r="17" spans="1:29" s="44" customFormat="1" x14ac:dyDescent="0.3">
      <c r="A17" s="43" t="s">
        <v>83</v>
      </c>
      <c r="B17" s="54">
        <f>SUM(B5:B16)</f>
        <v>605232</v>
      </c>
      <c r="C17" s="54">
        <f>SUM(C5:C16)</f>
        <v>601985</v>
      </c>
      <c r="E17" s="45">
        <f>SUM(E5:E16)</f>
        <v>8154</v>
      </c>
      <c r="G17" s="46">
        <f>SUM(G5:G16)</f>
        <v>18216</v>
      </c>
      <c r="I17" s="47">
        <f>SUM(I5:I16)</f>
        <v>67752</v>
      </c>
      <c r="O17" s="48"/>
      <c r="P17" s="49">
        <f>SUM(P5:P16)</f>
        <v>24318</v>
      </c>
      <c r="R17" s="50">
        <f>SUM(R4:R16)</f>
        <v>7940</v>
      </c>
      <c r="T17" s="51">
        <f>SUM(T4:T16)</f>
        <v>19188</v>
      </c>
      <c r="V17" s="52">
        <f>SUM(V4:V16)</f>
        <v>65403</v>
      </c>
      <c r="AB17" s="48"/>
      <c r="AC17" s="53">
        <f>SUM(AC5:AC16)</f>
        <v>22456</v>
      </c>
    </row>
    <row r="18" spans="1:29" x14ac:dyDescent="0.3">
      <c r="A18" s="14" t="s">
        <v>47</v>
      </c>
      <c r="B18">
        <v>54712</v>
      </c>
      <c r="C18">
        <v>50840</v>
      </c>
      <c r="D18">
        <v>600</v>
      </c>
      <c r="E18" s="21">
        <f t="shared" si="0"/>
        <v>1200</v>
      </c>
      <c r="F18">
        <v>580</v>
      </c>
      <c r="G18" s="24">
        <f t="shared" si="1"/>
        <v>3480</v>
      </c>
      <c r="H18">
        <v>377</v>
      </c>
      <c r="I18" s="27">
        <f t="shared" si="2"/>
        <v>3393</v>
      </c>
      <c r="J18">
        <v>90</v>
      </c>
      <c r="K18">
        <v>25</v>
      </c>
      <c r="L18">
        <v>26</v>
      </c>
      <c r="M18">
        <v>28</v>
      </c>
      <c r="N18">
        <v>1</v>
      </c>
      <c r="O18" s="17">
        <f t="shared" si="9"/>
        <v>170</v>
      </c>
      <c r="P18" s="30">
        <f t="shared" si="3"/>
        <v>2380</v>
      </c>
      <c r="Q18">
        <v>355</v>
      </c>
      <c r="R18" s="34">
        <f t="shared" si="4"/>
        <v>710</v>
      </c>
      <c r="S18">
        <v>673</v>
      </c>
      <c r="T18" s="37">
        <f t="shared" si="5"/>
        <v>4038</v>
      </c>
      <c r="U18">
        <v>409</v>
      </c>
      <c r="V18" s="40">
        <f t="shared" si="6"/>
        <v>3681</v>
      </c>
      <c r="W18">
        <v>73</v>
      </c>
      <c r="X18">
        <v>15</v>
      </c>
      <c r="Y18">
        <v>11</v>
      </c>
      <c r="Z18">
        <v>31</v>
      </c>
      <c r="AA18">
        <v>5</v>
      </c>
      <c r="AB18" s="17">
        <f t="shared" si="7"/>
        <v>135</v>
      </c>
      <c r="AC18" s="41">
        <f t="shared" si="8"/>
        <v>1890</v>
      </c>
    </row>
    <row r="19" spans="1:29" x14ac:dyDescent="0.3">
      <c r="A19" s="14" t="s">
        <v>48</v>
      </c>
      <c r="B19">
        <v>30588</v>
      </c>
      <c r="C19">
        <v>35023</v>
      </c>
      <c r="D19">
        <v>157</v>
      </c>
      <c r="E19" s="21">
        <f t="shared" si="0"/>
        <v>314</v>
      </c>
      <c r="F19">
        <v>396</v>
      </c>
      <c r="G19" s="24">
        <f t="shared" si="1"/>
        <v>2376</v>
      </c>
      <c r="H19">
        <v>186</v>
      </c>
      <c r="I19" s="27">
        <f t="shared" si="2"/>
        <v>1674</v>
      </c>
      <c r="J19">
        <v>105</v>
      </c>
      <c r="K19">
        <v>8</v>
      </c>
      <c r="L19">
        <v>29</v>
      </c>
      <c r="M19">
        <v>20</v>
      </c>
      <c r="N19">
        <v>0</v>
      </c>
      <c r="O19" s="17">
        <f t="shared" si="9"/>
        <v>162</v>
      </c>
      <c r="P19" s="30">
        <f t="shared" si="3"/>
        <v>2268</v>
      </c>
      <c r="Q19">
        <v>225</v>
      </c>
      <c r="R19" s="34">
        <f t="shared" si="4"/>
        <v>450</v>
      </c>
      <c r="S19">
        <v>469</v>
      </c>
      <c r="T19" s="37">
        <f t="shared" si="5"/>
        <v>2814</v>
      </c>
      <c r="U19">
        <v>225</v>
      </c>
      <c r="V19" s="40">
        <f t="shared" si="6"/>
        <v>2025</v>
      </c>
      <c r="W19">
        <v>79</v>
      </c>
      <c r="X19">
        <v>20</v>
      </c>
      <c r="Y19">
        <v>22</v>
      </c>
      <c r="Z19">
        <v>15</v>
      </c>
      <c r="AA19">
        <v>0</v>
      </c>
      <c r="AB19" s="17">
        <f t="shared" si="7"/>
        <v>136</v>
      </c>
      <c r="AC19" s="41">
        <f t="shared" si="8"/>
        <v>1904</v>
      </c>
    </row>
    <row r="20" spans="1:29" x14ac:dyDescent="0.3">
      <c r="A20" s="14" t="s">
        <v>49</v>
      </c>
      <c r="B20">
        <v>43716</v>
      </c>
      <c r="C20">
        <v>46914</v>
      </c>
      <c r="D20">
        <v>199</v>
      </c>
      <c r="E20" s="21">
        <f t="shared" si="0"/>
        <v>398</v>
      </c>
      <c r="F20">
        <v>664</v>
      </c>
      <c r="G20" s="24">
        <f t="shared" si="1"/>
        <v>3984</v>
      </c>
      <c r="H20">
        <v>238</v>
      </c>
      <c r="I20" s="27">
        <f t="shared" si="2"/>
        <v>2142</v>
      </c>
      <c r="J20">
        <v>146</v>
      </c>
      <c r="K20">
        <v>39</v>
      </c>
      <c r="L20">
        <v>24</v>
      </c>
      <c r="M20">
        <v>46</v>
      </c>
      <c r="N20">
        <v>0</v>
      </c>
      <c r="O20" s="17">
        <f t="shared" si="9"/>
        <v>255</v>
      </c>
      <c r="P20" s="30">
        <f t="shared" si="3"/>
        <v>3570</v>
      </c>
      <c r="Q20">
        <v>363</v>
      </c>
      <c r="R20" s="34">
        <f t="shared" si="4"/>
        <v>726</v>
      </c>
      <c r="S20">
        <v>959</v>
      </c>
      <c r="T20" s="37">
        <f t="shared" si="5"/>
        <v>5754</v>
      </c>
      <c r="U20">
        <v>383</v>
      </c>
      <c r="V20" s="40">
        <f t="shared" si="6"/>
        <v>3447</v>
      </c>
      <c r="W20">
        <v>131</v>
      </c>
      <c r="X20">
        <v>76</v>
      </c>
      <c r="Y20">
        <v>26</v>
      </c>
      <c r="Z20">
        <v>41</v>
      </c>
      <c r="AA20">
        <v>0</v>
      </c>
      <c r="AB20" s="17">
        <f t="shared" si="7"/>
        <v>274</v>
      </c>
      <c r="AC20" s="41">
        <f t="shared" si="8"/>
        <v>3836</v>
      </c>
    </row>
    <row r="21" spans="1:29" x14ac:dyDescent="0.3">
      <c r="A21" s="14" t="s">
        <v>50</v>
      </c>
      <c r="B21">
        <v>75158</v>
      </c>
      <c r="C21">
        <v>73311</v>
      </c>
      <c r="D21">
        <v>542</v>
      </c>
      <c r="E21" s="21">
        <f t="shared" si="0"/>
        <v>1084</v>
      </c>
      <c r="F21">
        <v>1609</v>
      </c>
      <c r="G21" s="24">
        <f t="shared" si="1"/>
        <v>9654</v>
      </c>
      <c r="H21">
        <v>581</v>
      </c>
      <c r="I21" s="27">
        <f t="shared" si="2"/>
        <v>5229</v>
      </c>
      <c r="J21">
        <v>239</v>
      </c>
      <c r="K21">
        <v>81</v>
      </c>
      <c r="L21">
        <v>91</v>
      </c>
      <c r="M21">
        <v>59</v>
      </c>
      <c r="N21">
        <v>0</v>
      </c>
      <c r="O21" s="17">
        <f t="shared" si="9"/>
        <v>470</v>
      </c>
      <c r="P21" s="30">
        <f t="shared" si="3"/>
        <v>6580</v>
      </c>
      <c r="Q21">
        <v>420</v>
      </c>
      <c r="R21" s="34">
        <f t="shared" si="4"/>
        <v>840</v>
      </c>
      <c r="S21">
        <v>1605</v>
      </c>
      <c r="T21" s="37">
        <f t="shared" si="5"/>
        <v>9630</v>
      </c>
      <c r="U21">
        <v>556</v>
      </c>
      <c r="V21" s="40">
        <f t="shared" si="6"/>
        <v>5004</v>
      </c>
      <c r="W21">
        <v>198</v>
      </c>
      <c r="X21">
        <v>48</v>
      </c>
      <c r="Y21">
        <v>47</v>
      </c>
      <c r="Z21">
        <v>15</v>
      </c>
      <c r="AA21">
        <v>0</v>
      </c>
      <c r="AB21" s="17">
        <f t="shared" si="7"/>
        <v>308</v>
      </c>
      <c r="AC21" s="41">
        <f t="shared" si="8"/>
        <v>4312</v>
      </c>
    </row>
    <row r="22" spans="1:29" x14ac:dyDescent="0.3">
      <c r="A22" s="14" t="s">
        <v>51</v>
      </c>
      <c r="B22">
        <v>100128</v>
      </c>
      <c r="C22">
        <v>103799</v>
      </c>
      <c r="D22">
        <v>704</v>
      </c>
      <c r="E22" s="21">
        <f t="shared" si="0"/>
        <v>1408</v>
      </c>
      <c r="F22">
        <v>2385</v>
      </c>
      <c r="G22" s="24">
        <f t="shared" si="1"/>
        <v>14310</v>
      </c>
      <c r="H22">
        <v>703</v>
      </c>
      <c r="I22" s="27">
        <f t="shared" si="2"/>
        <v>6327</v>
      </c>
      <c r="J22">
        <v>284</v>
      </c>
      <c r="K22">
        <v>64</v>
      </c>
      <c r="L22">
        <v>172</v>
      </c>
      <c r="M22">
        <v>166</v>
      </c>
      <c r="N22">
        <v>0</v>
      </c>
      <c r="O22" s="17">
        <f t="shared" si="9"/>
        <v>686</v>
      </c>
      <c r="P22" s="30">
        <f t="shared" si="3"/>
        <v>9604</v>
      </c>
      <c r="Q22">
        <v>738</v>
      </c>
      <c r="R22" s="34">
        <f t="shared" si="4"/>
        <v>1476</v>
      </c>
      <c r="S22">
        <v>2354</v>
      </c>
      <c r="T22" s="37">
        <f t="shared" si="5"/>
        <v>14124</v>
      </c>
      <c r="U22">
        <v>757</v>
      </c>
      <c r="V22" s="40">
        <f t="shared" si="6"/>
        <v>6813</v>
      </c>
      <c r="W22">
        <v>269</v>
      </c>
      <c r="X22">
        <v>88</v>
      </c>
      <c r="Y22">
        <v>76</v>
      </c>
      <c r="Z22">
        <v>62</v>
      </c>
      <c r="AA22">
        <v>2</v>
      </c>
      <c r="AB22" s="17">
        <f t="shared" si="7"/>
        <v>497</v>
      </c>
      <c r="AC22" s="41">
        <f t="shared" si="8"/>
        <v>6958</v>
      </c>
    </row>
    <row r="23" spans="1:29" x14ac:dyDescent="0.3">
      <c r="A23" s="14" t="s">
        <v>52</v>
      </c>
      <c r="B23">
        <v>60688</v>
      </c>
      <c r="C23">
        <v>65158</v>
      </c>
      <c r="D23">
        <v>345</v>
      </c>
      <c r="E23" s="21">
        <f t="shared" si="0"/>
        <v>690</v>
      </c>
      <c r="F23">
        <v>1379</v>
      </c>
      <c r="G23" s="24">
        <f t="shared" si="1"/>
        <v>8274</v>
      </c>
      <c r="H23">
        <v>433</v>
      </c>
      <c r="I23" s="27">
        <f t="shared" si="2"/>
        <v>3897</v>
      </c>
      <c r="J23">
        <v>353</v>
      </c>
      <c r="K23">
        <v>109</v>
      </c>
      <c r="L23">
        <v>233</v>
      </c>
      <c r="M23">
        <v>204</v>
      </c>
      <c r="N23">
        <v>0</v>
      </c>
      <c r="O23" s="17">
        <f t="shared" si="9"/>
        <v>899</v>
      </c>
      <c r="P23" s="30">
        <f t="shared" si="3"/>
        <v>12586</v>
      </c>
      <c r="Q23">
        <v>295</v>
      </c>
      <c r="R23" s="34">
        <f t="shared" si="4"/>
        <v>590</v>
      </c>
      <c r="S23">
        <v>1369</v>
      </c>
      <c r="T23" s="37">
        <f t="shared" si="5"/>
        <v>8214</v>
      </c>
      <c r="U23">
        <v>436</v>
      </c>
      <c r="V23" s="40">
        <f t="shared" si="6"/>
        <v>3924</v>
      </c>
      <c r="W23">
        <v>327</v>
      </c>
      <c r="X23">
        <v>104</v>
      </c>
      <c r="Y23">
        <v>131</v>
      </c>
      <c r="Z23">
        <v>100</v>
      </c>
      <c r="AA23">
        <v>0</v>
      </c>
      <c r="AB23" s="17">
        <f t="shared" si="7"/>
        <v>662</v>
      </c>
      <c r="AC23" s="41">
        <f t="shared" si="8"/>
        <v>9268</v>
      </c>
    </row>
    <row r="24" spans="1:29" x14ac:dyDescent="0.3">
      <c r="A24" s="14" t="s">
        <v>53</v>
      </c>
      <c r="B24">
        <v>54242</v>
      </c>
      <c r="C24">
        <v>52355</v>
      </c>
      <c r="D24">
        <v>426</v>
      </c>
      <c r="E24" s="21">
        <f t="shared" si="0"/>
        <v>852</v>
      </c>
      <c r="F24">
        <v>1252</v>
      </c>
      <c r="G24" s="24">
        <f t="shared" si="1"/>
        <v>7512</v>
      </c>
      <c r="H24">
        <v>391</v>
      </c>
      <c r="I24" s="27">
        <f t="shared" si="2"/>
        <v>3519</v>
      </c>
      <c r="J24">
        <v>327</v>
      </c>
      <c r="K24">
        <v>130</v>
      </c>
      <c r="L24">
        <v>289</v>
      </c>
      <c r="M24">
        <v>228</v>
      </c>
      <c r="N24">
        <v>8</v>
      </c>
      <c r="O24" s="17">
        <f t="shared" si="9"/>
        <v>982</v>
      </c>
      <c r="P24" s="30">
        <f t="shared" si="3"/>
        <v>13748</v>
      </c>
      <c r="Q24">
        <v>349</v>
      </c>
      <c r="R24" s="34">
        <f t="shared" si="4"/>
        <v>698</v>
      </c>
      <c r="S24">
        <v>1269</v>
      </c>
      <c r="T24" s="37">
        <f t="shared" si="5"/>
        <v>7614</v>
      </c>
      <c r="U24">
        <v>388</v>
      </c>
      <c r="V24" s="40">
        <f t="shared" si="6"/>
        <v>3492</v>
      </c>
      <c r="W24">
        <v>371</v>
      </c>
      <c r="X24">
        <v>151</v>
      </c>
      <c r="Y24">
        <v>169</v>
      </c>
      <c r="Z24">
        <v>108</v>
      </c>
      <c r="AA24">
        <v>0</v>
      </c>
      <c r="AB24" s="17">
        <f t="shared" si="7"/>
        <v>799</v>
      </c>
      <c r="AC24" s="41">
        <f t="shared" si="8"/>
        <v>11186</v>
      </c>
    </row>
    <row r="25" spans="1:29" x14ac:dyDescent="0.3">
      <c r="A25" s="14" t="s">
        <v>54</v>
      </c>
      <c r="B25">
        <v>54905</v>
      </c>
      <c r="C25">
        <v>53656</v>
      </c>
      <c r="D25">
        <v>533</v>
      </c>
      <c r="E25" s="21">
        <f t="shared" si="0"/>
        <v>1066</v>
      </c>
      <c r="F25">
        <v>1130</v>
      </c>
      <c r="G25" s="24">
        <f t="shared" si="1"/>
        <v>6780</v>
      </c>
      <c r="H25">
        <v>432</v>
      </c>
      <c r="I25" s="27">
        <f t="shared" si="2"/>
        <v>3888</v>
      </c>
      <c r="J25">
        <v>374</v>
      </c>
      <c r="K25">
        <v>119</v>
      </c>
      <c r="L25">
        <v>252</v>
      </c>
      <c r="M25">
        <v>215</v>
      </c>
      <c r="N25">
        <v>0</v>
      </c>
      <c r="O25" s="17">
        <f t="shared" si="9"/>
        <v>960</v>
      </c>
      <c r="P25" s="30">
        <f t="shared" si="3"/>
        <v>13440</v>
      </c>
      <c r="Q25">
        <v>425</v>
      </c>
      <c r="R25" s="34">
        <f t="shared" si="4"/>
        <v>850</v>
      </c>
      <c r="S25">
        <v>1301</v>
      </c>
      <c r="T25" s="37">
        <f t="shared" si="5"/>
        <v>7806</v>
      </c>
      <c r="U25">
        <v>506</v>
      </c>
      <c r="V25" s="40">
        <f t="shared" si="6"/>
        <v>4554</v>
      </c>
      <c r="W25">
        <v>391</v>
      </c>
      <c r="X25">
        <v>130</v>
      </c>
      <c r="Y25">
        <v>171</v>
      </c>
      <c r="Z25">
        <v>85</v>
      </c>
      <c r="AA25">
        <v>0</v>
      </c>
      <c r="AB25" s="17">
        <f t="shared" si="7"/>
        <v>777</v>
      </c>
      <c r="AC25" s="41">
        <f t="shared" si="8"/>
        <v>10878</v>
      </c>
    </row>
    <row r="26" spans="1:29" x14ac:dyDescent="0.3">
      <c r="A26" s="14" t="s">
        <v>59</v>
      </c>
      <c r="B26">
        <v>46632</v>
      </c>
      <c r="C26">
        <v>47901</v>
      </c>
      <c r="D26">
        <v>413</v>
      </c>
      <c r="E26" s="21">
        <f t="shared" si="0"/>
        <v>826</v>
      </c>
      <c r="F26">
        <v>1023</v>
      </c>
      <c r="G26" s="24">
        <f t="shared" si="1"/>
        <v>6138</v>
      </c>
      <c r="H26">
        <v>358</v>
      </c>
      <c r="I26" s="27">
        <f t="shared" si="2"/>
        <v>3222</v>
      </c>
      <c r="J26">
        <v>348</v>
      </c>
      <c r="K26">
        <v>104</v>
      </c>
      <c r="L26">
        <v>238</v>
      </c>
      <c r="M26">
        <v>153</v>
      </c>
      <c r="N26">
        <v>0</v>
      </c>
      <c r="O26" s="17">
        <f t="shared" si="9"/>
        <v>843</v>
      </c>
      <c r="P26" s="30">
        <f t="shared" si="3"/>
        <v>11802</v>
      </c>
      <c r="Q26">
        <v>433</v>
      </c>
      <c r="R26" s="34">
        <f t="shared" si="4"/>
        <v>866</v>
      </c>
      <c r="S26">
        <v>1242</v>
      </c>
      <c r="T26" s="37">
        <f t="shared" si="5"/>
        <v>7452</v>
      </c>
      <c r="U26">
        <v>459</v>
      </c>
      <c r="V26" s="40">
        <f t="shared" si="6"/>
        <v>4131</v>
      </c>
      <c r="W26">
        <v>407</v>
      </c>
      <c r="X26">
        <v>149</v>
      </c>
      <c r="Y26">
        <v>230</v>
      </c>
      <c r="Z26">
        <v>129</v>
      </c>
      <c r="AA26">
        <v>0</v>
      </c>
      <c r="AB26" s="17">
        <f t="shared" si="7"/>
        <v>915</v>
      </c>
      <c r="AC26" s="41">
        <f t="shared" si="8"/>
        <v>12810</v>
      </c>
    </row>
    <row r="27" spans="1:29" x14ac:dyDescent="0.3">
      <c r="A27" s="14" t="s">
        <v>56</v>
      </c>
      <c r="B27">
        <v>51873</v>
      </c>
      <c r="C27">
        <v>54112</v>
      </c>
      <c r="D27">
        <v>433</v>
      </c>
      <c r="E27" s="21">
        <f t="shared" si="0"/>
        <v>866</v>
      </c>
      <c r="F27">
        <v>1147</v>
      </c>
      <c r="G27" s="24">
        <f t="shared" si="1"/>
        <v>6882</v>
      </c>
      <c r="H27">
        <v>344</v>
      </c>
      <c r="I27" s="27">
        <f t="shared" si="2"/>
        <v>3096</v>
      </c>
      <c r="J27">
        <v>394</v>
      </c>
      <c r="K27">
        <v>120</v>
      </c>
      <c r="L27">
        <v>272</v>
      </c>
      <c r="M27">
        <v>157</v>
      </c>
      <c r="N27">
        <v>0</v>
      </c>
      <c r="O27" s="17">
        <f t="shared" si="9"/>
        <v>943</v>
      </c>
      <c r="P27" s="30">
        <f t="shared" si="3"/>
        <v>13202</v>
      </c>
      <c r="Q27">
        <v>502</v>
      </c>
      <c r="R27" s="34">
        <f t="shared" si="4"/>
        <v>1004</v>
      </c>
      <c r="S27">
        <v>1432</v>
      </c>
      <c r="T27" s="37">
        <f t="shared" si="5"/>
        <v>8592</v>
      </c>
      <c r="U27">
        <v>530</v>
      </c>
      <c r="V27" s="40">
        <f t="shared" si="6"/>
        <v>4770</v>
      </c>
      <c r="W27">
        <v>407</v>
      </c>
      <c r="X27">
        <v>164</v>
      </c>
      <c r="Y27">
        <v>194</v>
      </c>
      <c r="Z27">
        <v>127</v>
      </c>
      <c r="AA27">
        <v>0</v>
      </c>
      <c r="AB27" s="17">
        <f t="shared" si="7"/>
        <v>892</v>
      </c>
      <c r="AC27" s="41">
        <f t="shared" si="8"/>
        <v>12488</v>
      </c>
    </row>
    <row r="28" spans="1:29" x14ac:dyDescent="0.3">
      <c r="A28" s="14" t="s">
        <v>57</v>
      </c>
      <c r="B28">
        <v>49104</v>
      </c>
      <c r="C28">
        <v>49516</v>
      </c>
      <c r="D28">
        <v>498</v>
      </c>
      <c r="E28" s="21">
        <f t="shared" si="0"/>
        <v>996</v>
      </c>
      <c r="F28">
        <v>1411</v>
      </c>
      <c r="G28" s="24">
        <f t="shared" si="1"/>
        <v>8466</v>
      </c>
      <c r="H28">
        <v>343</v>
      </c>
      <c r="I28" s="27">
        <f t="shared" si="2"/>
        <v>3087</v>
      </c>
      <c r="J28">
        <v>455</v>
      </c>
      <c r="K28">
        <v>109</v>
      </c>
      <c r="L28">
        <v>196</v>
      </c>
      <c r="M28">
        <v>99</v>
      </c>
      <c r="N28">
        <v>0</v>
      </c>
      <c r="O28" s="17">
        <f t="shared" si="9"/>
        <v>859</v>
      </c>
      <c r="P28" s="30">
        <f t="shared" si="3"/>
        <v>12026</v>
      </c>
      <c r="Q28">
        <v>590</v>
      </c>
      <c r="R28" s="34">
        <f t="shared" si="4"/>
        <v>1180</v>
      </c>
      <c r="S28">
        <v>1406</v>
      </c>
      <c r="T28" s="37">
        <f t="shared" si="5"/>
        <v>8436</v>
      </c>
      <c r="U28">
        <v>367</v>
      </c>
      <c r="V28" s="40">
        <f t="shared" si="6"/>
        <v>3303</v>
      </c>
      <c r="W28">
        <v>468</v>
      </c>
      <c r="X28">
        <v>105</v>
      </c>
      <c r="Y28">
        <v>119</v>
      </c>
      <c r="Z28">
        <v>72</v>
      </c>
      <c r="AA28">
        <v>0</v>
      </c>
      <c r="AB28" s="17">
        <f t="shared" si="7"/>
        <v>764</v>
      </c>
      <c r="AC28" s="41">
        <f t="shared" si="8"/>
        <v>10696</v>
      </c>
    </row>
    <row r="29" spans="1:29" x14ac:dyDescent="0.3">
      <c r="A29" s="14" t="s">
        <v>58</v>
      </c>
      <c r="B29">
        <v>57284</v>
      </c>
      <c r="C29">
        <v>67558</v>
      </c>
      <c r="D29">
        <v>619</v>
      </c>
      <c r="E29" s="21">
        <f t="shared" si="0"/>
        <v>1238</v>
      </c>
      <c r="F29">
        <v>1496</v>
      </c>
      <c r="G29" s="24">
        <f t="shared" si="1"/>
        <v>8976</v>
      </c>
      <c r="H29">
        <v>382</v>
      </c>
      <c r="I29" s="27">
        <f t="shared" si="2"/>
        <v>3438</v>
      </c>
      <c r="J29">
        <v>521</v>
      </c>
      <c r="K29">
        <v>132</v>
      </c>
      <c r="L29">
        <v>233</v>
      </c>
      <c r="M29">
        <v>111</v>
      </c>
      <c r="N29">
        <v>0</v>
      </c>
      <c r="O29" s="17">
        <f t="shared" si="9"/>
        <v>997</v>
      </c>
      <c r="P29" s="30">
        <f t="shared" si="3"/>
        <v>13958</v>
      </c>
      <c r="Q29">
        <v>779</v>
      </c>
      <c r="R29" s="34">
        <f t="shared" si="4"/>
        <v>1558</v>
      </c>
      <c r="S29">
        <v>1937</v>
      </c>
      <c r="T29" s="37">
        <f t="shared" si="5"/>
        <v>11622</v>
      </c>
      <c r="U29">
        <v>519</v>
      </c>
      <c r="V29" s="40">
        <f t="shared" si="6"/>
        <v>4671</v>
      </c>
      <c r="W29">
        <v>453</v>
      </c>
      <c r="X29">
        <v>88</v>
      </c>
      <c r="Y29">
        <v>147</v>
      </c>
      <c r="Z29">
        <v>59</v>
      </c>
      <c r="AA29">
        <v>0</v>
      </c>
      <c r="AB29" s="17">
        <f t="shared" si="7"/>
        <v>747</v>
      </c>
      <c r="AC29" s="41">
        <f t="shared" si="8"/>
        <v>10458</v>
      </c>
    </row>
    <row r="30" spans="1:29" s="44" customFormat="1" x14ac:dyDescent="0.3">
      <c r="A30" s="55" t="s">
        <v>84</v>
      </c>
      <c r="B30" s="79">
        <f>SUM(B18:B29)</f>
        <v>679030</v>
      </c>
      <c r="C30" s="79">
        <f>SUM(C18:C29)</f>
        <v>700143</v>
      </c>
      <c r="E30" s="45">
        <f>SUM(E18:E29)</f>
        <v>10938</v>
      </c>
      <c r="G30" s="46">
        <f>SUM(G18:G29)</f>
        <v>86832</v>
      </c>
      <c r="I30" s="47">
        <f>SUM(I18:I29)</f>
        <v>42912</v>
      </c>
      <c r="O30" s="48"/>
      <c r="P30" s="49">
        <f>SUM(P18:P29)</f>
        <v>115164</v>
      </c>
      <c r="R30" s="50">
        <f>SUM(R18:R29)</f>
        <v>10948</v>
      </c>
      <c r="T30" s="51">
        <f>SUM(T18:T29)</f>
        <v>96096</v>
      </c>
      <c r="V30" s="52">
        <f>SUM(V18:V29)</f>
        <v>49815</v>
      </c>
      <c r="AB30" s="48"/>
      <c r="AC30" s="53">
        <f>SUM(AC18:AC29)</f>
        <v>96684</v>
      </c>
    </row>
    <row r="31" spans="1:29" x14ac:dyDescent="0.3">
      <c r="A31" s="15" t="s">
        <v>47</v>
      </c>
      <c r="B31" s="16">
        <v>59663</v>
      </c>
      <c r="C31" s="16">
        <v>60322</v>
      </c>
      <c r="D31">
        <v>747</v>
      </c>
      <c r="E31" s="21">
        <f t="shared" si="0"/>
        <v>1494</v>
      </c>
      <c r="F31">
        <v>1380</v>
      </c>
      <c r="G31" s="24">
        <f t="shared" si="1"/>
        <v>8280</v>
      </c>
      <c r="H31">
        <v>414</v>
      </c>
      <c r="I31" s="27">
        <f t="shared" si="2"/>
        <v>3726</v>
      </c>
      <c r="J31">
        <v>507</v>
      </c>
      <c r="K31">
        <v>185</v>
      </c>
      <c r="L31">
        <v>285</v>
      </c>
      <c r="M31">
        <v>129</v>
      </c>
      <c r="N31">
        <v>0</v>
      </c>
      <c r="O31" s="17">
        <f t="shared" si="9"/>
        <v>1106</v>
      </c>
      <c r="P31" s="30">
        <f t="shared" si="3"/>
        <v>15484</v>
      </c>
      <c r="Q31">
        <v>544</v>
      </c>
      <c r="R31" s="34">
        <f t="shared" si="4"/>
        <v>1088</v>
      </c>
      <c r="S31">
        <v>1525</v>
      </c>
      <c r="T31" s="37">
        <f t="shared" si="5"/>
        <v>9150</v>
      </c>
      <c r="U31">
        <v>457</v>
      </c>
      <c r="V31" s="40">
        <f t="shared" si="6"/>
        <v>4113</v>
      </c>
      <c r="W31">
        <v>490</v>
      </c>
      <c r="X31">
        <v>156</v>
      </c>
      <c r="Y31">
        <v>228</v>
      </c>
      <c r="Z31">
        <v>96</v>
      </c>
      <c r="AA31">
        <v>0</v>
      </c>
      <c r="AB31" s="17">
        <f t="shared" si="7"/>
        <v>970</v>
      </c>
      <c r="AC31" s="41">
        <f t="shared" si="8"/>
        <v>13580</v>
      </c>
    </row>
    <row r="32" spans="1:29" x14ac:dyDescent="0.3">
      <c r="A32" s="15" t="s">
        <v>48</v>
      </c>
      <c r="B32" s="16">
        <v>40548</v>
      </c>
      <c r="C32" s="16">
        <v>39046</v>
      </c>
      <c r="D32">
        <v>474</v>
      </c>
      <c r="E32" s="21">
        <f t="shared" si="0"/>
        <v>948</v>
      </c>
      <c r="F32">
        <v>993</v>
      </c>
      <c r="G32" s="24">
        <f t="shared" si="1"/>
        <v>5958</v>
      </c>
      <c r="H32">
        <v>394</v>
      </c>
      <c r="I32" s="27">
        <f t="shared" si="2"/>
        <v>3546</v>
      </c>
      <c r="J32">
        <v>410</v>
      </c>
      <c r="K32">
        <v>181</v>
      </c>
      <c r="L32">
        <v>343</v>
      </c>
      <c r="M32">
        <v>195</v>
      </c>
      <c r="N32">
        <v>1</v>
      </c>
      <c r="O32" s="17">
        <f t="shared" si="9"/>
        <v>1130</v>
      </c>
      <c r="P32" s="30">
        <f t="shared" si="3"/>
        <v>15820</v>
      </c>
      <c r="Q32">
        <v>481</v>
      </c>
      <c r="R32" s="34">
        <f t="shared" si="4"/>
        <v>962</v>
      </c>
      <c r="S32">
        <v>1129</v>
      </c>
      <c r="T32" s="37">
        <f t="shared" si="5"/>
        <v>6774</v>
      </c>
      <c r="U32">
        <v>480</v>
      </c>
      <c r="V32" s="40">
        <f t="shared" si="6"/>
        <v>4320</v>
      </c>
      <c r="W32">
        <v>387</v>
      </c>
      <c r="X32">
        <v>155</v>
      </c>
      <c r="Y32">
        <v>225</v>
      </c>
      <c r="Z32">
        <v>118</v>
      </c>
      <c r="AA32">
        <v>4</v>
      </c>
      <c r="AB32" s="17">
        <f t="shared" si="7"/>
        <v>889</v>
      </c>
      <c r="AC32" s="41">
        <f t="shared" si="8"/>
        <v>12446</v>
      </c>
    </row>
    <row r="33" spans="1:29" x14ac:dyDescent="0.3">
      <c r="A33" s="15" t="s">
        <v>49</v>
      </c>
      <c r="B33" s="16">
        <v>35832</v>
      </c>
      <c r="C33" s="16">
        <v>27180</v>
      </c>
      <c r="D33">
        <v>476</v>
      </c>
      <c r="E33" s="21">
        <f t="shared" si="0"/>
        <v>952</v>
      </c>
      <c r="F33">
        <v>1077</v>
      </c>
      <c r="G33" s="24">
        <f t="shared" si="1"/>
        <v>6462</v>
      </c>
      <c r="H33">
        <v>481</v>
      </c>
      <c r="I33" s="27">
        <f t="shared" si="2"/>
        <v>4329</v>
      </c>
      <c r="J33">
        <v>454</v>
      </c>
      <c r="K33">
        <v>191</v>
      </c>
      <c r="L33">
        <v>332</v>
      </c>
      <c r="M33">
        <v>208</v>
      </c>
      <c r="N33">
        <v>4</v>
      </c>
      <c r="O33" s="17">
        <f t="shared" si="9"/>
        <v>1189</v>
      </c>
      <c r="P33" s="30">
        <f t="shared" si="3"/>
        <v>16646</v>
      </c>
      <c r="Q33">
        <v>496</v>
      </c>
      <c r="R33" s="34">
        <f t="shared" si="4"/>
        <v>992</v>
      </c>
      <c r="S33">
        <v>1181</v>
      </c>
      <c r="T33" s="37">
        <f t="shared" si="5"/>
        <v>7086</v>
      </c>
      <c r="U33">
        <v>531</v>
      </c>
      <c r="V33" s="40">
        <f t="shared" si="6"/>
        <v>4779</v>
      </c>
      <c r="W33">
        <v>435</v>
      </c>
      <c r="X33">
        <v>202</v>
      </c>
      <c r="Y33">
        <v>217</v>
      </c>
      <c r="Z33">
        <v>105</v>
      </c>
      <c r="AA33">
        <v>0</v>
      </c>
      <c r="AB33" s="17">
        <f t="shared" si="7"/>
        <v>959</v>
      </c>
      <c r="AC33" s="41">
        <f t="shared" si="8"/>
        <v>13426</v>
      </c>
    </row>
    <row r="34" spans="1:29" x14ac:dyDescent="0.3">
      <c r="A34" s="15" t="s">
        <v>50</v>
      </c>
      <c r="B34" s="16">
        <v>54526</v>
      </c>
      <c r="C34" s="16">
        <v>61825</v>
      </c>
      <c r="D34">
        <v>902</v>
      </c>
      <c r="E34" s="21">
        <f t="shared" si="0"/>
        <v>1804</v>
      </c>
      <c r="F34">
        <v>1546</v>
      </c>
      <c r="G34" s="24">
        <f t="shared" si="1"/>
        <v>9276</v>
      </c>
      <c r="H34">
        <v>661</v>
      </c>
      <c r="I34" s="27">
        <f t="shared" si="2"/>
        <v>5949</v>
      </c>
      <c r="J34">
        <v>430</v>
      </c>
      <c r="K34">
        <v>176</v>
      </c>
      <c r="L34">
        <v>299</v>
      </c>
      <c r="M34">
        <v>178</v>
      </c>
      <c r="N34">
        <v>0</v>
      </c>
      <c r="O34" s="17">
        <f t="shared" si="9"/>
        <v>1083</v>
      </c>
      <c r="P34" s="30">
        <f t="shared" si="3"/>
        <v>15162</v>
      </c>
      <c r="Q34">
        <v>777</v>
      </c>
      <c r="R34" s="34">
        <f t="shared" si="4"/>
        <v>1554</v>
      </c>
      <c r="S34">
        <v>1770</v>
      </c>
      <c r="T34" s="37">
        <f t="shared" si="5"/>
        <v>10620</v>
      </c>
      <c r="U34">
        <v>760</v>
      </c>
      <c r="V34" s="40">
        <f t="shared" si="6"/>
        <v>6840</v>
      </c>
      <c r="W34">
        <v>384</v>
      </c>
      <c r="X34">
        <v>185</v>
      </c>
      <c r="Y34">
        <v>179</v>
      </c>
      <c r="Z34">
        <v>112</v>
      </c>
      <c r="AA34">
        <v>0</v>
      </c>
      <c r="AB34" s="17">
        <f t="shared" si="7"/>
        <v>860</v>
      </c>
      <c r="AC34" s="41">
        <f t="shared" si="8"/>
        <v>12040</v>
      </c>
    </row>
    <row r="35" spans="1:29" x14ac:dyDescent="0.3">
      <c r="A35" s="15" t="s">
        <v>51</v>
      </c>
      <c r="B35" s="16">
        <v>74440</v>
      </c>
      <c r="C35" s="16">
        <v>85107</v>
      </c>
      <c r="D35">
        <v>1455</v>
      </c>
      <c r="E35" s="21">
        <f t="shared" si="0"/>
        <v>2910</v>
      </c>
      <c r="F35">
        <v>2314</v>
      </c>
      <c r="G35" s="24">
        <f t="shared" si="1"/>
        <v>13884</v>
      </c>
      <c r="H35">
        <v>823</v>
      </c>
      <c r="I35" s="27">
        <f t="shared" si="2"/>
        <v>7407</v>
      </c>
      <c r="J35">
        <v>515</v>
      </c>
      <c r="K35">
        <v>232</v>
      </c>
      <c r="L35">
        <v>221</v>
      </c>
      <c r="M35">
        <v>136</v>
      </c>
      <c r="N35">
        <v>0</v>
      </c>
      <c r="O35" s="17">
        <f t="shared" si="9"/>
        <v>1104</v>
      </c>
      <c r="P35" s="30">
        <f t="shared" si="3"/>
        <v>15456</v>
      </c>
      <c r="Q35">
        <v>1150</v>
      </c>
      <c r="R35" s="34">
        <f t="shared" si="4"/>
        <v>2300</v>
      </c>
      <c r="S35">
        <v>2207</v>
      </c>
      <c r="T35" s="37">
        <f t="shared" si="5"/>
        <v>13242</v>
      </c>
      <c r="U35">
        <v>728</v>
      </c>
      <c r="V35" s="40">
        <f t="shared" si="6"/>
        <v>6552</v>
      </c>
      <c r="W35">
        <v>459</v>
      </c>
      <c r="X35">
        <v>229</v>
      </c>
      <c r="Y35">
        <v>183</v>
      </c>
      <c r="Z35">
        <v>121</v>
      </c>
      <c r="AA35">
        <v>0</v>
      </c>
      <c r="AB35" s="17">
        <f t="shared" si="7"/>
        <v>992</v>
      </c>
      <c r="AC35" s="41">
        <f t="shared" si="8"/>
        <v>13888</v>
      </c>
    </row>
    <row r="36" spans="1:29" x14ac:dyDescent="0.3">
      <c r="A36" s="15" t="s">
        <v>52</v>
      </c>
      <c r="B36" s="16">
        <v>44243</v>
      </c>
      <c r="C36" s="16">
        <v>52105</v>
      </c>
      <c r="D36">
        <v>709</v>
      </c>
      <c r="E36" s="21">
        <f t="shared" si="0"/>
        <v>1418</v>
      </c>
      <c r="F36">
        <v>1516</v>
      </c>
      <c r="G36" s="24">
        <f t="shared" si="1"/>
        <v>9096</v>
      </c>
      <c r="H36">
        <v>604</v>
      </c>
      <c r="I36" s="27">
        <f t="shared" si="2"/>
        <v>5436</v>
      </c>
      <c r="J36">
        <v>459</v>
      </c>
      <c r="K36">
        <v>213</v>
      </c>
      <c r="L36">
        <v>236</v>
      </c>
      <c r="M36">
        <v>131</v>
      </c>
      <c r="N36">
        <v>0</v>
      </c>
      <c r="O36" s="17">
        <f t="shared" si="9"/>
        <v>1039</v>
      </c>
      <c r="P36" s="30">
        <f t="shared" si="3"/>
        <v>14546</v>
      </c>
      <c r="Q36">
        <v>612</v>
      </c>
      <c r="R36" s="34">
        <f t="shared" si="4"/>
        <v>1224</v>
      </c>
      <c r="S36">
        <v>1604</v>
      </c>
      <c r="T36" s="37">
        <f t="shared" si="5"/>
        <v>9624</v>
      </c>
      <c r="U36">
        <v>637</v>
      </c>
      <c r="V36" s="40">
        <f t="shared" si="6"/>
        <v>5733</v>
      </c>
      <c r="W36">
        <v>444</v>
      </c>
      <c r="X36">
        <v>240</v>
      </c>
      <c r="Y36">
        <v>217</v>
      </c>
      <c r="Z36">
        <v>162</v>
      </c>
      <c r="AA36">
        <v>0</v>
      </c>
      <c r="AB36" s="17">
        <f t="shared" si="7"/>
        <v>1063</v>
      </c>
      <c r="AC36" s="41">
        <f t="shared" si="8"/>
        <v>14882</v>
      </c>
    </row>
    <row r="37" spans="1:29" x14ac:dyDescent="0.3">
      <c r="A37" s="15" t="s">
        <v>53</v>
      </c>
      <c r="B37" s="16">
        <v>47021</v>
      </c>
      <c r="C37" s="16">
        <v>52712</v>
      </c>
      <c r="D37">
        <v>637</v>
      </c>
      <c r="E37" s="21">
        <f t="shared" si="0"/>
        <v>1274</v>
      </c>
      <c r="F37">
        <v>1246</v>
      </c>
      <c r="G37" s="24">
        <f t="shared" si="1"/>
        <v>7476</v>
      </c>
      <c r="H37">
        <v>526</v>
      </c>
      <c r="I37" s="27">
        <f t="shared" si="2"/>
        <v>4734</v>
      </c>
      <c r="J37">
        <v>460</v>
      </c>
      <c r="K37">
        <v>195</v>
      </c>
      <c r="L37">
        <v>231</v>
      </c>
      <c r="M37">
        <v>110</v>
      </c>
      <c r="N37">
        <v>0</v>
      </c>
      <c r="O37" s="17">
        <f t="shared" si="9"/>
        <v>996</v>
      </c>
      <c r="P37" s="30">
        <f t="shared" si="3"/>
        <v>13944</v>
      </c>
      <c r="Q37">
        <v>542</v>
      </c>
      <c r="R37" s="34">
        <f t="shared" si="4"/>
        <v>1084</v>
      </c>
      <c r="S37">
        <v>1326</v>
      </c>
      <c r="T37" s="37">
        <f t="shared" si="5"/>
        <v>7956</v>
      </c>
      <c r="U37">
        <v>559</v>
      </c>
      <c r="V37" s="40">
        <f t="shared" si="6"/>
        <v>5031</v>
      </c>
      <c r="W37">
        <v>487</v>
      </c>
      <c r="X37">
        <v>208</v>
      </c>
      <c r="Y37">
        <v>172</v>
      </c>
      <c r="Z37">
        <v>106</v>
      </c>
      <c r="AA37">
        <v>0</v>
      </c>
      <c r="AB37" s="17">
        <f t="shared" si="7"/>
        <v>973</v>
      </c>
      <c r="AC37" s="41">
        <f t="shared" si="8"/>
        <v>13622</v>
      </c>
    </row>
    <row r="38" spans="1:29" x14ac:dyDescent="0.3">
      <c r="A38" s="15" t="s">
        <v>54</v>
      </c>
      <c r="B38" s="16">
        <v>54525</v>
      </c>
      <c r="C38" s="16">
        <v>55767</v>
      </c>
      <c r="D38">
        <v>725</v>
      </c>
      <c r="E38" s="21">
        <f t="shared" si="0"/>
        <v>1450</v>
      </c>
      <c r="F38">
        <v>1170</v>
      </c>
      <c r="G38" s="24">
        <f t="shared" si="1"/>
        <v>7020</v>
      </c>
      <c r="H38">
        <v>557</v>
      </c>
      <c r="I38" s="27">
        <f t="shared" si="2"/>
        <v>5013</v>
      </c>
      <c r="J38">
        <v>478</v>
      </c>
      <c r="K38">
        <v>237</v>
      </c>
      <c r="L38">
        <v>222</v>
      </c>
      <c r="M38">
        <v>162</v>
      </c>
      <c r="N38">
        <v>2</v>
      </c>
      <c r="O38" s="17">
        <f t="shared" si="9"/>
        <v>1101</v>
      </c>
      <c r="P38" s="30">
        <f t="shared" si="3"/>
        <v>15414</v>
      </c>
      <c r="Q38">
        <v>678</v>
      </c>
      <c r="R38" s="34">
        <f t="shared" si="4"/>
        <v>1356</v>
      </c>
      <c r="S38">
        <v>1327</v>
      </c>
      <c r="T38" s="37">
        <f t="shared" si="5"/>
        <v>7962</v>
      </c>
      <c r="U38">
        <v>601</v>
      </c>
      <c r="V38" s="40">
        <f t="shared" si="6"/>
        <v>5409</v>
      </c>
      <c r="W38">
        <v>446</v>
      </c>
      <c r="X38">
        <v>236</v>
      </c>
      <c r="Y38">
        <v>183</v>
      </c>
      <c r="Z38">
        <v>108</v>
      </c>
      <c r="AA38">
        <v>0</v>
      </c>
      <c r="AB38" s="17">
        <f t="shared" si="7"/>
        <v>973</v>
      </c>
      <c r="AC38" s="41">
        <f t="shared" si="8"/>
        <v>13622</v>
      </c>
    </row>
    <row r="39" spans="1:29" x14ac:dyDescent="0.3">
      <c r="A39" s="15" t="s">
        <v>59</v>
      </c>
      <c r="B39" s="16">
        <v>58993</v>
      </c>
      <c r="C39" s="16">
        <v>62593</v>
      </c>
      <c r="D39">
        <v>881</v>
      </c>
      <c r="E39" s="21">
        <f t="shared" si="0"/>
        <v>1762</v>
      </c>
      <c r="F39">
        <v>1260</v>
      </c>
      <c r="G39" s="24">
        <f t="shared" si="1"/>
        <v>7560</v>
      </c>
      <c r="H39">
        <v>605</v>
      </c>
      <c r="I39" s="27">
        <f t="shared" si="2"/>
        <v>5445</v>
      </c>
      <c r="J39">
        <v>489</v>
      </c>
      <c r="K39">
        <v>270</v>
      </c>
      <c r="L39">
        <v>313</v>
      </c>
      <c r="M39">
        <v>217</v>
      </c>
      <c r="N39">
        <v>0</v>
      </c>
      <c r="O39" s="17">
        <f t="shared" si="9"/>
        <v>1289</v>
      </c>
      <c r="P39" s="30">
        <f t="shared" si="3"/>
        <v>18046</v>
      </c>
      <c r="Q39">
        <v>700</v>
      </c>
      <c r="R39" s="34">
        <f t="shared" si="4"/>
        <v>1400</v>
      </c>
      <c r="S39">
        <v>1260</v>
      </c>
      <c r="T39" s="37">
        <f t="shared" si="5"/>
        <v>7560</v>
      </c>
      <c r="U39">
        <v>620</v>
      </c>
      <c r="V39" s="40">
        <f t="shared" si="6"/>
        <v>5580</v>
      </c>
      <c r="W39">
        <v>498</v>
      </c>
      <c r="X39">
        <v>240</v>
      </c>
      <c r="Y39">
        <v>219</v>
      </c>
      <c r="Z39">
        <v>143</v>
      </c>
      <c r="AA39">
        <v>0</v>
      </c>
      <c r="AB39" s="17">
        <f t="shared" si="7"/>
        <v>1100</v>
      </c>
      <c r="AC39" s="41">
        <f t="shared" si="8"/>
        <v>15400</v>
      </c>
    </row>
    <row r="40" spans="1:29" x14ac:dyDescent="0.3">
      <c r="A40" s="15" t="s">
        <v>56</v>
      </c>
      <c r="B40" s="16">
        <v>53572</v>
      </c>
      <c r="C40" s="16">
        <v>53209</v>
      </c>
      <c r="D40">
        <v>635</v>
      </c>
      <c r="E40" s="21">
        <f t="shared" si="0"/>
        <v>1270</v>
      </c>
      <c r="F40">
        <v>1189</v>
      </c>
      <c r="G40" s="24">
        <f t="shared" si="1"/>
        <v>7134</v>
      </c>
      <c r="H40">
        <v>558</v>
      </c>
      <c r="I40" s="27">
        <f t="shared" si="2"/>
        <v>5022</v>
      </c>
      <c r="J40">
        <v>423</v>
      </c>
      <c r="K40">
        <v>207</v>
      </c>
      <c r="L40">
        <v>198</v>
      </c>
      <c r="M40">
        <v>116</v>
      </c>
      <c r="N40">
        <v>0</v>
      </c>
      <c r="O40" s="17">
        <f t="shared" si="9"/>
        <v>944</v>
      </c>
      <c r="P40" s="30">
        <f t="shared" si="3"/>
        <v>13216</v>
      </c>
      <c r="Q40">
        <v>617</v>
      </c>
      <c r="R40" s="34">
        <f t="shared" si="4"/>
        <v>1234</v>
      </c>
      <c r="S40">
        <v>1178</v>
      </c>
      <c r="T40" s="37">
        <f t="shared" si="5"/>
        <v>7068</v>
      </c>
      <c r="U40">
        <v>527</v>
      </c>
      <c r="V40" s="40">
        <f t="shared" si="6"/>
        <v>4743</v>
      </c>
      <c r="W40">
        <v>400</v>
      </c>
      <c r="X40">
        <v>207</v>
      </c>
      <c r="Y40">
        <v>164</v>
      </c>
      <c r="Z40">
        <v>92</v>
      </c>
      <c r="AA40">
        <v>0</v>
      </c>
      <c r="AB40" s="17">
        <f t="shared" si="7"/>
        <v>863</v>
      </c>
      <c r="AC40" s="41">
        <f t="shared" si="8"/>
        <v>12082</v>
      </c>
    </row>
    <row r="41" spans="1:29" x14ac:dyDescent="0.3">
      <c r="A41" s="15" t="s">
        <v>57</v>
      </c>
      <c r="B41" s="16">
        <v>51392</v>
      </c>
      <c r="C41" s="16">
        <v>57037</v>
      </c>
      <c r="D41">
        <v>856</v>
      </c>
      <c r="E41" s="21">
        <f t="shared" si="0"/>
        <v>1712</v>
      </c>
      <c r="F41">
        <v>1185</v>
      </c>
      <c r="G41" s="24">
        <f t="shared" si="1"/>
        <v>7110</v>
      </c>
      <c r="H41">
        <v>536</v>
      </c>
      <c r="I41" s="27">
        <f t="shared" si="2"/>
        <v>4824</v>
      </c>
      <c r="J41">
        <v>371</v>
      </c>
      <c r="K41">
        <v>180</v>
      </c>
      <c r="L41">
        <v>231</v>
      </c>
      <c r="M41">
        <v>144</v>
      </c>
      <c r="N41">
        <v>0</v>
      </c>
      <c r="O41" s="17">
        <f t="shared" si="9"/>
        <v>926</v>
      </c>
      <c r="P41" s="30">
        <f t="shared" si="3"/>
        <v>12964</v>
      </c>
      <c r="Q41">
        <v>744</v>
      </c>
      <c r="R41" s="34">
        <f t="shared" si="4"/>
        <v>1488</v>
      </c>
      <c r="S41">
        <v>1243</v>
      </c>
      <c r="T41" s="37">
        <f t="shared" si="5"/>
        <v>7458</v>
      </c>
      <c r="U41">
        <v>572</v>
      </c>
      <c r="V41" s="40">
        <f t="shared" si="6"/>
        <v>5148</v>
      </c>
      <c r="W41">
        <v>380</v>
      </c>
      <c r="X41">
        <v>183</v>
      </c>
      <c r="Y41">
        <v>260</v>
      </c>
      <c r="Z41">
        <v>131</v>
      </c>
      <c r="AA41">
        <v>1</v>
      </c>
      <c r="AB41" s="17">
        <f t="shared" si="7"/>
        <v>955</v>
      </c>
      <c r="AC41" s="41">
        <f t="shared" si="8"/>
        <v>13370</v>
      </c>
    </row>
    <row r="42" spans="1:29" x14ac:dyDescent="0.3">
      <c r="A42" s="15" t="s">
        <v>58</v>
      </c>
      <c r="B42" s="16">
        <v>68564</v>
      </c>
      <c r="C42" s="16">
        <v>65116</v>
      </c>
      <c r="D42">
        <v>768</v>
      </c>
      <c r="E42" s="21">
        <f t="shared" si="0"/>
        <v>1536</v>
      </c>
      <c r="F42">
        <v>1367</v>
      </c>
      <c r="G42" s="24">
        <f t="shared" si="1"/>
        <v>8202</v>
      </c>
      <c r="H42">
        <v>607</v>
      </c>
      <c r="I42" s="27">
        <f t="shared" si="2"/>
        <v>5463</v>
      </c>
      <c r="J42">
        <v>404</v>
      </c>
      <c r="K42">
        <v>215</v>
      </c>
      <c r="L42">
        <v>268</v>
      </c>
      <c r="M42">
        <v>163</v>
      </c>
      <c r="N42">
        <v>0</v>
      </c>
      <c r="O42" s="17">
        <f t="shared" si="9"/>
        <v>1050</v>
      </c>
      <c r="P42" s="30">
        <f t="shared" si="3"/>
        <v>14700</v>
      </c>
      <c r="Q42">
        <v>971</v>
      </c>
      <c r="R42" s="34">
        <f t="shared" si="4"/>
        <v>1942</v>
      </c>
      <c r="S42">
        <v>1585</v>
      </c>
      <c r="T42" s="37">
        <f t="shared" si="5"/>
        <v>9510</v>
      </c>
      <c r="U42">
        <v>733</v>
      </c>
      <c r="V42" s="40">
        <f t="shared" si="6"/>
        <v>6597</v>
      </c>
      <c r="W42">
        <v>413</v>
      </c>
      <c r="X42">
        <v>231</v>
      </c>
      <c r="Y42">
        <v>295</v>
      </c>
      <c r="Z42">
        <v>179</v>
      </c>
      <c r="AA42">
        <v>0</v>
      </c>
      <c r="AB42" s="17">
        <f t="shared" si="7"/>
        <v>1118</v>
      </c>
      <c r="AC42" s="41">
        <f>AB42*14</f>
        <v>15652</v>
      </c>
    </row>
    <row r="43" spans="1:29" x14ac:dyDescent="0.3">
      <c r="A43" s="15" t="s">
        <v>85</v>
      </c>
      <c r="B43" s="78">
        <f>SUM(B31:B42)</f>
        <v>643319</v>
      </c>
      <c r="C43" s="78">
        <f>SUM(C31:C42)</f>
        <v>672019</v>
      </c>
      <c r="E43" s="21">
        <f>SUM(E31:E42)</f>
        <v>18530</v>
      </c>
      <c r="G43" s="56">
        <f>SUM(G31:G42)</f>
        <v>97458</v>
      </c>
      <c r="I43" s="57">
        <f>SUM(I31:I42)</f>
        <v>60894</v>
      </c>
      <c r="P43" s="58">
        <f>SUM(P31:P42)</f>
        <v>181398</v>
      </c>
      <c r="R43" s="32">
        <f>SUM(R31:R42)</f>
        <v>16624</v>
      </c>
      <c r="T43" s="35">
        <f>SUM(T31:T42)</f>
        <v>104010</v>
      </c>
      <c r="V43" s="59">
        <f>SUM(V31:V42)</f>
        <v>64845</v>
      </c>
      <c r="AC43" s="60">
        <f>SUM(AC31:AC42)</f>
        <v>164010</v>
      </c>
    </row>
    <row r="44" spans="1:29" x14ac:dyDescent="0.3">
      <c r="B44" t="s">
        <v>75</v>
      </c>
      <c r="C44" t="s">
        <v>76</v>
      </c>
      <c r="D44" t="s">
        <v>73</v>
      </c>
      <c r="E44" t="s">
        <v>74</v>
      </c>
    </row>
    <row r="45" spans="1:29" x14ac:dyDescent="0.3">
      <c r="A45" s="61">
        <v>2017</v>
      </c>
      <c r="B45">
        <v>605232</v>
      </c>
      <c r="C45">
        <v>601985</v>
      </c>
      <c r="D45" s="62">
        <v>118440</v>
      </c>
      <c r="E45" s="63">
        <v>114987</v>
      </c>
      <c r="F45">
        <v>114987</v>
      </c>
    </row>
    <row r="46" spans="1:29" x14ac:dyDescent="0.3">
      <c r="A46" s="61">
        <v>2018</v>
      </c>
      <c r="B46">
        <v>679030</v>
      </c>
      <c r="C46">
        <v>700143</v>
      </c>
      <c r="D46" s="64">
        <v>255846</v>
      </c>
      <c r="E46" s="64">
        <v>253543</v>
      </c>
      <c r="F46">
        <v>253543</v>
      </c>
    </row>
    <row r="47" spans="1:29" x14ac:dyDescent="0.3">
      <c r="A47" s="61">
        <v>2019</v>
      </c>
      <c r="B47">
        <v>643319</v>
      </c>
      <c r="C47">
        <v>672019</v>
      </c>
      <c r="D47" s="65">
        <v>358280</v>
      </c>
      <c r="E47" s="65">
        <v>349489</v>
      </c>
      <c r="F47">
        <v>349489</v>
      </c>
    </row>
    <row r="48" spans="1:29" x14ac:dyDescent="0.3">
      <c r="A48" s="66">
        <v>2020</v>
      </c>
      <c r="B48" s="67">
        <v>676511.00804549991</v>
      </c>
      <c r="C48" s="67">
        <v>723351.57125899999</v>
      </c>
      <c r="D48" s="67">
        <v>482718.36491399998</v>
      </c>
      <c r="E48" s="68">
        <v>472245.190695</v>
      </c>
    </row>
    <row r="50" spans="2:2" x14ac:dyDescent="0.3">
      <c r="B50" s="69">
        <f>B43+B30+B17</f>
        <v>1927581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A3F83-68D2-42C4-8E80-D419415B563C}">
  <dimension ref="A3:N17"/>
  <sheetViews>
    <sheetView workbookViewId="0">
      <selection activeCell="B7" sqref="B7"/>
    </sheetView>
  </sheetViews>
  <sheetFormatPr defaultRowHeight="14.4" x14ac:dyDescent="0.3"/>
  <cols>
    <col min="4" max="4" width="11.5546875" bestFit="1" customWidth="1"/>
  </cols>
  <sheetData>
    <row r="3" spans="1:14" x14ac:dyDescent="0.3">
      <c r="H3" s="17"/>
      <c r="I3" s="17"/>
      <c r="N3" s="17"/>
    </row>
    <row r="4" spans="1:14" x14ac:dyDescent="0.3">
      <c r="H4" s="17"/>
      <c r="N4" s="17"/>
    </row>
    <row r="5" spans="1:14" x14ac:dyDescent="0.3">
      <c r="D5" s="16"/>
      <c r="H5" s="17"/>
      <c r="J5" s="16"/>
      <c r="N5" s="17"/>
    </row>
    <row r="6" spans="1:14" x14ac:dyDescent="0.3">
      <c r="A6" t="s">
        <v>47</v>
      </c>
      <c r="B6" s="16">
        <v>165488</v>
      </c>
      <c r="D6">
        <v>165488</v>
      </c>
      <c r="E6">
        <v>1482</v>
      </c>
      <c r="F6">
        <v>1960</v>
      </c>
      <c r="G6">
        <v>1191</v>
      </c>
      <c r="H6">
        <v>1332</v>
      </c>
    </row>
    <row r="7" spans="1:14" x14ac:dyDescent="0.3">
      <c r="A7" t="s">
        <v>48</v>
      </c>
      <c r="B7" s="16">
        <f>Sheet2!B6+Sheet2!B19+Sheet2!B32</f>
        <v>110544</v>
      </c>
      <c r="D7">
        <v>110544</v>
      </c>
      <c r="E7">
        <v>849</v>
      </c>
      <c r="F7">
        <v>1390</v>
      </c>
      <c r="G7">
        <v>1057</v>
      </c>
      <c r="H7">
        <v>1379</v>
      </c>
      <c r="N7" s="17"/>
    </row>
    <row r="8" spans="1:14" x14ac:dyDescent="0.3">
      <c r="A8" t="s">
        <v>49</v>
      </c>
      <c r="B8" s="16">
        <f>Sheet2!B7+Sheet2!B20+Sheet2!B33</f>
        <v>125152</v>
      </c>
      <c r="D8">
        <v>125152</v>
      </c>
      <c r="E8">
        <v>923</v>
      </c>
      <c r="F8">
        <v>1741</v>
      </c>
      <c r="G8">
        <v>1402</v>
      </c>
      <c r="H8">
        <v>1558</v>
      </c>
      <c r="N8" s="17"/>
    </row>
    <row r="9" spans="1:14" x14ac:dyDescent="0.3">
      <c r="A9" t="s">
        <v>50</v>
      </c>
      <c r="B9" s="16">
        <f>Sheet2!B8+Sheet2!B21+Sheet2!B34</f>
        <v>186083</v>
      </c>
      <c r="D9">
        <v>186083</v>
      </c>
      <c r="E9">
        <v>1771</v>
      </c>
      <c r="F9">
        <v>3343</v>
      </c>
      <c r="G9">
        <v>2088</v>
      </c>
      <c r="H9">
        <v>1665</v>
      </c>
      <c r="J9" s="16"/>
      <c r="N9" s="17"/>
    </row>
    <row r="10" spans="1:14" x14ac:dyDescent="0.3">
      <c r="A10" t="s">
        <v>51</v>
      </c>
      <c r="B10" s="16">
        <f>Sheet2!B9+Sheet2!B22+Sheet2!B35</f>
        <v>253583</v>
      </c>
      <c r="D10" s="16">
        <f>Sheet2!B9+Sheet2!B22+Sheet2!B35</f>
        <v>253583</v>
      </c>
      <c r="E10">
        <f>Sheet2!D9+Sheet2!D22+Sheet2!D35</f>
        <v>2685</v>
      </c>
      <c r="F10">
        <f>Sheet2!F9+Sheet2!F22+Sheet2!F35</f>
        <v>4938</v>
      </c>
      <c r="G10">
        <f>Sheet2!H9+Sheet2!H22+Sheet2!H35</f>
        <v>2576</v>
      </c>
      <c r="H10">
        <f>Sheet2!O9+Sheet2!O22+Sheet2!O35</f>
        <v>1947</v>
      </c>
    </row>
    <row r="11" spans="1:14" x14ac:dyDescent="0.3">
      <c r="A11" t="s">
        <v>52</v>
      </c>
      <c r="B11" s="16">
        <f>Sheet2!B10+Sheet2!B23+Sheet2!B36</f>
        <v>156993</v>
      </c>
      <c r="D11" s="16">
        <f>Sheet2!B10+Sheet2!B23+Sheet2!B36</f>
        <v>156993</v>
      </c>
      <c r="E11">
        <f>Sheet2!D10+Sheet2!D23+Sheet2!D36</f>
        <v>1379</v>
      </c>
      <c r="F11">
        <f>Sheet2!F10+Sheet2!F23+Sheet2!F36</f>
        <v>3283</v>
      </c>
      <c r="G11">
        <f>Sheet2!H10+Sheet2!H23+Sheet2!H36</f>
        <v>1568</v>
      </c>
      <c r="H11">
        <f>Sheet2!O10+Sheet2!O23+Sheet2!O36</f>
        <v>2068</v>
      </c>
    </row>
    <row r="12" spans="1:14" x14ac:dyDescent="0.3">
      <c r="A12" t="s">
        <v>53</v>
      </c>
      <c r="B12" s="16">
        <f>Sheet2!B11+Sheet2!B24+Sheet2!B37</f>
        <v>145632</v>
      </c>
      <c r="D12" s="16">
        <f>Sheet2!B11+Sheet2!B24+Sheet2!B37</f>
        <v>145632</v>
      </c>
      <c r="E12">
        <f>Sheet2!D11+Sheet2!D24+Sheet2!D37</f>
        <v>1307</v>
      </c>
      <c r="F12">
        <f>Sheet2!F11+Sheet2!F24+Sheet2!F37</f>
        <v>2753</v>
      </c>
      <c r="G12">
        <f>Sheet2!H11+Sheet2!H24+Sheet2!H37</f>
        <v>1336</v>
      </c>
      <c r="H12">
        <f>Sheet2!O11+Sheet2!O24+Sheet2!O37</f>
        <v>2103</v>
      </c>
    </row>
    <row r="13" spans="1:14" x14ac:dyDescent="0.3">
      <c r="A13" t="s">
        <v>54</v>
      </c>
      <c r="B13" s="16">
        <f>Sheet2!B12+Sheet2!B25+Sheet2!B38</f>
        <v>155731</v>
      </c>
      <c r="D13" s="16">
        <f>Sheet2!B12+Sheet2!B25+Sheet2!B38</f>
        <v>155731</v>
      </c>
      <c r="E13">
        <f>Sheet2!D12+Sheet2!D25+Sheet2!D38</f>
        <v>1566</v>
      </c>
      <c r="F13">
        <f>Sheet2!F12+Sheet2!F25+Sheet2!F38</f>
        <v>2511</v>
      </c>
      <c r="G13">
        <f>Sheet2!H12+Sheet2!H25+Sheet2!H38</f>
        <v>1624</v>
      </c>
      <c r="H13">
        <f>Sheet2!O12+Sheet2!O25+Sheet2!O38</f>
        <v>2202</v>
      </c>
    </row>
    <row r="14" spans="1:14" x14ac:dyDescent="0.3">
      <c r="A14" t="s">
        <v>59</v>
      </c>
      <c r="B14" s="16">
        <f>Sheet2!B13+Sheet2!B26+Sheet2!B39</f>
        <v>150785</v>
      </c>
      <c r="D14" s="16">
        <f>Sheet2!B13+Sheet2!B26+Sheet2!B39</f>
        <v>150785</v>
      </c>
      <c r="E14">
        <f>Sheet2!D13+Sheet2!D26+Sheet2!D39</f>
        <v>1683</v>
      </c>
      <c r="F14">
        <f>Sheet2!F13+Sheet2!F26+Sheet2!F39</f>
        <v>2535</v>
      </c>
      <c r="G14">
        <f>Sheet2!H13+Sheet2!H26+Sheet2!H39</f>
        <v>1600</v>
      </c>
      <c r="H14">
        <f>Sheet2!O13+Sheet2!O26+Sheet2!O39</f>
        <v>2310</v>
      </c>
    </row>
    <row r="15" spans="1:14" x14ac:dyDescent="0.3">
      <c r="A15" t="s">
        <v>56</v>
      </c>
      <c r="B15" s="16">
        <f>Sheet2!B14+Sheet2!B27+Sheet2!B40</f>
        <v>148831</v>
      </c>
      <c r="D15" s="16">
        <f>Sheet2!B14+Sheet2!B27+Sheet2!B40</f>
        <v>148831</v>
      </c>
      <c r="E15">
        <f>Sheet2!D14+Sheet2!D27+Sheet2!D40</f>
        <v>1449</v>
      </c>
      <c r="F15">
        <f>Sheet2!F14+Sheet2!F27+Sheet2!F40</f>
        <v>2841</v>
      </c>
      <c r="G15">
        <f>Sheet2!H14+Sheet2!H27+Sheet2!H40</f>
        <v>1465</v>
      </c>
      <c r="H15">
        <f>Sheet2!O14+Sheet2!O27+Sheet2!O40</f>
        <v>2086</v>
      </c>
    </row>
    <row r="16" spans="1:14" x14ac:dyDescent="0.3">
      <c r="A16" t="s">
        <v>57</v>
      </c>
      <c r="B16" s="16">
        <f>Sheet2!B15+Sheet2!B28+Sheet2!B41</f>
        <v>150417</v>
      </c>
      <c r="D16" s="16">
        <f>Sheet2!B15+Sheet2!B28+Sheet2!B41</f>
        <v>150417</v>
      </c>
      <c r="E16">
        <f>Sheet2!D15+Sheet2!D28+Sheet2!D41</f>
        <v>1818</v>
      </c>
      <c r="F16">
        <f>Sheet2!F15+Sheet2!F28+Sheet2!F41</f>
        <v>3038</v>
      </c>
      <c r="G16">
        <f>Sheet2!H15+Sheet2!H28+Sheet2!H41</f>
        <v>1548</v>
      </c>
      <c r="H16">
        <f>Sheet2!O15+Sheet2!O28+Sheet2!O41</f>
        <v>1993</v>
      </c>
    </row>
    <row r="17" spans="1:8" x14ac:dyDescent="0.3">
      <c r="A17" t="s">
        <v>58</v>
      </c>
      <c r="B17" s="16">
        <f>Sheet2!B16+Sheet2!B29+Sheet2!B42</f>
        <v>178342</v>
      </c>
      <c r="D17" s="16">
        <f>Sheet2!B16+Sheet2!B29+Sheet2!B42</f>
        <v>178342</v>
      </c>
      <c r="E17">
        <f>Sheet2!D16+Sheet2!D29+Sheet2!D42</f>
        <v>1899</v>
      </c>
      <c r="F17">
        <f>Sheet2!F16+Sheet2!F29+Sheet2!F42</f>
        <v>3418</v>
      </c>
      <c r="G17">
        <f>Sheet2!H16+Sheet2!H29+Sheet2!H42</f>
        <v>1607</v>
      </c>
      <c r="H17">
        <f>Sheet2!O16+Sheet2!O29+Sheet2!O42</f>
        <v>2277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2EDA-D15F-4844-9862-68ED2F2844F9}">
  <dimension ref="A1:E5"/>
  <sheetViews>
    <sheetView workbookViewId="0">
      <selection activeCell="C14" sqref="C14"/>
    </sheetView>
  </sheetViews>
  <sheetFormatPr defaultRowHeight="14.4" x14ac:dyDescent="0.3"/>
  <cols>
    <col min="1" max="1" width="10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3">
      <c r="A2" s="61">
        <v>2017</v>
      </c>
      <c r="B2">
        <v>605232</v>
      </c>
    </row>
    <row r="3" spans="1:5" x14ac:dyDescent="0.3">
      <c r="A3" s="61">
        <v>2018</v>
      </c>
      <c r="B3">
        <v>679030</v>
      </c>
    </row>
    <row r="4" spans="1:5" x14ac:dyDescent="0.3">
      <c r="A4" s="61">
        <v>2019</v>
      </c>
      <c r="B4">
        <v>643319</v>
      </c>
      <c r="C4">
        <v>643319</v>
      </c>
      <c r="D4" s="31">
        <v>643319</v>
      </c>
      <c r="E4" s="31">
        <v>643319</v>
      </c>
    </row>
    <row r="5" spans="1:5" x14ac:dyDescent="0.3">
      <c r="A5" s="61">
        <v>2020</v>
      </c>
      <c r="C5">
        <f>_xlfn.FORECAST.ETS(A5,$B$2:$B$4,$A$2:$A$4,1,1)</f>
        <v>676511.00804549991</v>
      </c>
      <c r="D5" s="31">
        <f>C5-_xlfn.FORECAST.ETS.CONFINT(A5,$B$2:$B$4,$A$2:$A$4,0.95,1,1)</f>
        <v>613336.68084448064</v>
      </c>
      <c r="E5" s="31">
        <f>C5+_xlfn.FORECAST.ETS.CONFINT(A5,$B$2:$B$4,$A$2:$A$4,0.95,1,1)</f>
        <v>739685.33524651919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8017B-17B9-45BC-801E-1DEAB8AAB0F0}">
  <dimension ref="A1:E5"/>
  <sheetViews>
    <sheetView workbookViewId="0">
      <selection activeCell="C5" sqref="C5"/>
    </sheetView>
  </sheetViews>
  <sheetFormatPr defaultRowHeight="14.4" x14ac:dyDescent="0.3"/>
  <cols>
    <col min="1" max="1" width="10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3">
      <c r="A2" s="61">
        <v>2017</v>
      </c>
      <c r="B2">
        <v>601985</v>
      </c>
    </row>
    <row r="3" spans="1:5" x14ac:dyDescent="0.3">
      <c r="A3" s="61">
        <v>2018</v>
      </c>
      <c r="B3">
        <v>700143</v>
      </c>
    </row>
    <row r="4" spans="1:5" x14ac:dyDescent="0.3">
      <c r="A4" s="61">
        <v>2019</v>
      </c>
      <c r="B4">
        <v>672019</v>
      </c>
      <c r="C4">
        <v>672019</v>
      </c>
      <c r="D4" s="31">
        <v>672019</v>
      </c>
      <c r="E4" s="31">
        <v>672019</v>
      </c>
    </row>
    <row r="5" spans="1:5" x14ac:dyDescent="0.3">
      <c r="A5" s="61">
        <v>2020</v>
      </c>
      <c r="C5">
        <f>_xlfn.FORECAST.ETS(A5,$B$2:$B$4,$A$2:$A$4,1,1)</f>
        <v>723351.57125899999</v>
      </c>
      <c r="D5" s="31">
        <f>C5-_xlfn.FORECAST.ETS.CONFINT(A5,$B$2:$B$4,$A$2:$A$4,0.95,1,1)</f>
        <v>650501.11707168107</v>
      </c>
      <c r="E5" s="31">
        <f>C5+_xlfn.FORECAST.ETS.CONFINT(A5,$B$2:$B$4,$A$2:$A$4,0.95,1,1)</f>
        <v>796202.0254463189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50DA-D0AD-4FDF-8FBA-96EC805552E7}">
  <dimension ref="A1:E5"/>
  <sheetViews>
    <sheetView workbookViewId="0">
      <selection activeCell="C5" sqref="C5"/>
    </sheetView>
  </sheetViews>
  <sheetFormatPr defaultRowHeight="14.4" x14ac:dyDescent="0.3"/>
  <cols>
    <col min="1" max="1" width="10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3">
      <c r="A2" s="61">
        <v>2017</v>
      </c>
      <c r="B2">
        <v>118440</v>
      </c>
    </row>
    <row r="3" spans="1:5" x14ac:dyDescent="0.3">
      <c r="A3" s="61">
        <v>2018</v>
      </c>
      <c r="B3">
        <v>255846</v>
      </c>
    </row>
    <row r="4" spans="1:5" x14ac:dyDescent="0.3">
      <c r="A4" s="61">
        <v>2019</v>
      </c>
      <c r="B4">
        <v>358280</v>
      </c>
      <c r="C4">
        <v>358280</v>
      </c>
      <c r="D4" s="31">
        <v>358280</v>
      </c>
      <c r="E4" s="31">
        <v>358280</v>
      </c>
    </row>
    <row r="5" spans="1:5" x14ac:dyDescent="0.3">
      <c r="A5" s="61">
        <v>2020</v>
      </c>
      <c r="C5">
        <f>_xlfn.FORECAST.ETS(A5,$B$2:$B$4,$A$2:$A$4,1,1)</f>
        <v>482718.36491399998</v>
      </c>
      <c r="D5" s="31">
        <f>C5-_xlfn.FORECAST.ETS.CONFINT(A5,$B$2:$B$4,$A$2:$A$4,0.95,1,1)</f>
        <v>462543.4699658766</v>
      </c>
      <c r="E5" s="31">
        <f>C5+_xlfn.FORECAST.ETS.CONFINT(A5,$B$2:$B$4,$A$2:$A$4,0.95,1,1)</f>
        <v>502893.25986212335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DFB9-55C3-4ADF-BCE3-5F6712D31B20}">
  <dimension ref="A1:E5"/>
  <sheetViews>
    <sheetView workbookViewId="0">
      <selection activeCell="R6" sqref="R6"/>
    </sheetView>
  </sheetViews>
  <sheetFormatPr defaultRowHeight="14.4" x14ac:dyDescent="0.3"/>
  <cols>
    <col min="1" max="1" width="10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3">
      <c r="A2" s="61">
        <v>2017</v>
      </c>
      <c r="B2">
        <v>114987</v>
      </c>
    </row>
    <row r="3" spans="1:5" x14ac:dyDescent="0.3">
      <c r="A3" s="61">
        <v>2018</v>
      </c>
      <c r="B3">
        <v>253543</v>
      </c>
    </row>
    <row r="4" spans="1:5" x14ac:dyDescent="0.3">
      <c r="A4" s="61">
        <v>2019</v>
      </c>
      <c r="B4">
        <v>349489</v>
      </c>
      <c r="C4">
        <v>349489</v>
      </c>
      <c r="D4" s="31">
        <v>349489</v>
      </c>
      <c r="E4" s="31">
        <v>349489</v>
      </c>
    </row>
    <row r="5" spans="1:5" x14ac:dyDescent="0.3">
      <c r="A5" s="61">
        <v>2020</v>
      </c>
      <c r="C5">
        <f>_xlfn.FORECAST.ETS(A5,$B$2:$B$4,$A$2:$A$4,1,1)</f>
        <v>472245.190695</v>
      </c>
      <c r="D5" s="31">
        <f>C5-_xlfn.FORECAST.ETS.CONFINT(A5,$B$2:$B$4,$A$2:$A$4,0.95,1,1)</f>
        <v>447664.03223281488</v>
      </c>
      <c r="E5" s="31">
        <f>C5+_xlfn.FORECAST.ETS.CONFINT(A5,$B$2:$B$4,$A$2:$A$4,0.95,1,1)</f>
        <v>496826.34915718512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Sheet7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jempa</dc:creator>
  <cp:lastModifiedBy>jvram</cp:lastModifiedBy>
  <dcterms:created xsi:type="dcterms:W3CDTF">2020-01-21T04:41:56Z</dcterms:created>
  <dcterms:modified xsi:type="dcterms:W3CDTF">2020-01-27T14:54:29Z</dcterms:modified>
</cp:coreProperties>
</file>