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salin_da\Desktop\"/>
    </mc:Choice>
  </mc:AlternateContent>
  <bookViews>
    <workbookView xWindow="120" yWindow="60" windowWidth="20340" windowHeight="8040" firstSheet="15" activeTab="15"/>
  </bookViews>
  <sheets>
    <sheet name="Report" sheetId="6" state="hidden" r:id="rId1"/>
    <sheet name="Step1" sheetId="9" state="hidden" r:id="rId2"/>
    <sheet name="Tmp" sheetId="10" state="hidden" r:id="rId3"/>
    <sheet name="Step2" sheetId="11" state="hidden" r:id="rId4"/>
    <sheet name="PikStep_0" sheetId="12" state="hidden" r:id="rId5"/>
    <sheet name="PikStep_1" sheetId="14" state="hidden" r:id="rId6"/>
    <sheet name="PikStep_2" sheetId="16" state="hidden" r:id="rId7"/>
    <sheet name="PikStep_3" sheetId="18" state="hidden" r:id="rId8"/>
    <sheet name="PikStep_4" sheetId="20" state="hidden" r:id="rId9"/>
    <sheet name="PikStep_5" sheetId="22" state="hidden" r:id="rId10"/>
    <sheet name="PikStep_6" sheetId="24" state="hidden" r:id="rId11"/>
    <sheet name="PikStep_7" sheetId="26" state="hidden" r:id="rId12"/>
    <sheet name="PikStep_8" sheetId="28" state="hidden" r:id="rId13"/>
    <sheet name="Timings" sheetId="4" state="hidden" r:id="rId14"/>
    <sheet name="Localization - ru" sheetId="7" state="hidden" r:id="rId15"/>
    <sheet name="КМ-5 24 цех" sheetId="13" r:id="rId16"/>
    <sheet name="КМ-5 ЦЗЛ" sheetId="15" r:id="rId17"/>
    <sheet name="КМ-5 28 цех" sheetId="17" r:id="rId18"/>
    <sheet name="КМ-5 САБЗ" sheetId="19" r:id="rId19"/>
    <sheet name="КМ-5 ЮАБЗ" sheetId="21" r:id="rId20"/>
    <sheet name="КМ-5 Инженерный корпус" sheetId="23" r:id="rId21"/>
    <sheet name="КМ-5 ИТП1 ЗУпр" sheetId="25" r:id="rId22"/>
    <sheet name="КМ-5 ИТП2 ЗУпр" sheetId="27" r:id="rId23"/>
    <sheet name="КМ-5 202 цех" sheetId="29" r:id="rId24"/>
  </sheets>
  <definedNames>
    <definedName name="_xlnm.Print_Area" localSheetId="23">'КМ-5 202 цех'!$A$1:$N$50</definedName>
    <definedName name="_xlnm.Print_Area" localSheetId="15">'КМ-5 24 цех'!$A$1:$N$50</definedName>
    <definedName name="_xlnm.Print_Area" localSheetId="17">'КМ-5 28 цех'!$A$1:$N$50</definedName>
    <definedName name="_xlnm.Print_Area" localSheetId="20">'КМ-5 Инженерный корпус'!$A$1:$N$50</definedName>
    <definedName name="_xlnm.Print_Area" localSheetId="21">'КМ-5 ИТП1 ЗУпр'!$A$1:$N$50</definedName>
    <definedName name="_xlnm.Print_Area" localSheetId="22">'КМ-5 ИТП2 ЗУпр'!$A$1:$N$50</definedName>
    <definedName name="_xlnm.Print_Area" localSheetId="18">'КМ-5 САБЗ'!$A$1:$N$50</definedName>
    <definedName name="_xlnm.Print_Area" localSheetId="16">'КМ-5 ЦЗЛ'!$A$1:$N$50</definedName>
    <definedName name="_xlnm.Print_Area" localSheetId="19">'КМ-5 ЮАБЗ'!$A$1:$N$50</definedName>
  </definedNames>
  <calcPr calcId="162913"/>
</workbook>
</file>

<file path=xl/calcChain.xml><?xml version="1.0" encoding="utf-8"?>
<calcChain xmlns="http://schemas.openxmlformats.org/spreadsheetml/2006/main">
  <c r="M41" i="29" l="1"/>
  <c r="E46" i="29" s="1"/>
  <c r="L41" i="29"/>
  <c r="K41" i="29"/>
  <c r="J41" i="29"/>
  <c r="H41" i="29"/>
  <c r="G41" i="29"/>
  <c r="E41" i="29"/>
  <c r="D41" i="29"/>
  <c r="C41" i="29"/>
  <c r="I40" i="29"/>
  <c r="F40" i="29"/>
  <c r="I39" i="29"/>
  <c r="F39" i="29"/>
  <c r="I38" i="29"/>
  <c r="F38" i="29"/>
  <c r="I37" i="29"/>
  <c r="F37" i="29"/>
  <c r="I36" i="29"/>
  <c r="F36" i="29"/>
  <c r="I35" i="29"/>
  <c r="F35" i="29"/>
  <c r="I34" i="29"/>
  <c r="F34" i="29"/>
  <c r="I33" i="29"/>
  <c r="F33" i="29"/>
  <c r="I32" i="29"/>
  <c r="F32" i="29"/>
  <c r="I31" i="29"/>
  <c r="F31" i="29"/>
  <c r="I30" i="29"/>
  <c r="F30" i="29"/>
  <c r="I29" i="29"/>
  <c r="F29" i="29"/>
  <c r="I28" i="29"/>
  <c r="F28" i="29"/>
  <c r="I27" i="29"/>
  <c r="F27" i="29"/>
  <c r="I26" i="29"/>
  <c r="F26" i="29"/>
  <c r="I25" i="29"/>
  <c r="F25" i="29"/>
  <c r="I24" i="29"/>
  <c r="F24" i="29"/>
  <c r="I23" i="29"/>
  <c r="F23" i="29"/>
  <c r="I22" i="29"/>
  <c r="F22" i="29"/>
  <c r="I21" i="29"/>
  <c r="F21" i="29"/>
  <c r="I20" i="29"/>
  <c r="F20" i="29"/>
  <c r="I19" i="29"/>
  <c r="F19" i="29"/>
  <c r="I18" i="29"/>
  <c r="F18" i="29"/>
  <c r="I17" i="29"/>
  <c r="F17" i="29"/>
  <c r="I16" i="29"/>
  <c r="F16" i="29"/>
  <c r="I15" i="29"/>
  <c r="F15" i="29"/>
  <c r="I14" i="29"/>
  <c r="F14" i="29"/>
  <c r="I13" i="29"/>
  <c r="F13" i="29"/>
  <c r="I12" i="29"/>
  <c r="F12" i="29"/>
  <c r="I11" i="29"/>
  <c r="I41" i="29" s="1"/>
  <c r="F11" i="29"/>
  <c r="F41" i="29" s="1"/>
  <c r="C4" i="29"/>
  <c r="M41" i="27"/>
  <c r="E46" i="27" s="1"/>
  <c r="L41" i="27"/>
  <c r="K41" i="27"/>
  <c r="J41" i="27"/>
  <c r="H41" i="27"/>
  <c r="G41" i="27"/>
  <c r="E41" i="27"/>
  <c r="D41" i="27"/>
  <c r="C41" i="27"/>
  <c r="I40" i="27"/>
  <c r="F40" i="27"/>
  <c r="I39" i="27"/>
  <c r="F39" i="27"/>
  <c r="I38" i="27"/>
  <c r="F38" i="27"/>
  <c r="I37" i="27"/>
  <c r="F37" i="27"/>
  <c r="I36" i="27"/>
  <c r="F36" i="27"/>
  <c r="I35" i="27"/>
  <c r="F35" i="27"/>
  <c r="I34" i="27"/>
  <c r="F34" i="27"/>
  <c r="I33" i="27"/>
  <c r="F33" i="27"/>
  <c r="I32" i="27"/>
  <c r="F32" i="27"/>
  <c r="I31" i="27"/>
  <c r="F31" i="27"/>
  <c r="I30" i="27"/>
  <c r="F30" i="27"/>
  <c r="I29" i="27"/>
  <c r="F29" i="27"/>
  <c r="I28" i="27"/>
  <c r="F28" i="27"/>
  <c r="I27" i="27"/>
  <c r="F27" i="27"/>
  <c r="I26" i="27"/>
  <c r="F26" i="27"/>
  <c r="I25" i="27"/>
  <c r="F25" i="27"/>
  <c r="I24" i="27"/>
  <c r="F24" i="27"/>
  <c r="I23" i="27"/>
  <c r="F23" i="27"/>
  <c r="I22" i="27"/>
  <c r="F22" i="27"/>
  <c r="I21" i="27"/>
  <c r="F21" i="27"/>
  <c r="I20" i="27"/>
  <c r="F20" i="27"/>
  <c r="I19" i="27"/>
  <c r="F19" i="27"/>
  <c r="I18" i="27"/>
  <c r="F18" i="27"/>
  <c r="I17" i="27"/>
  <c r="F17" i="27"/>
  <c r="I16" i="27"/>
  <c r="F16" i="27"/>
  <c r="I15" i="27"/>
  <c r="F15" i="27"/>
  <c r="I14" i="27"/>
  <c r="F14" i="27"/>
  <c r="I13" i="27"/>
  <c r="F13" i="27"/>
  <c r="I12" i="27"/>
  <c r="F12" i="27"/>
  <c r="I11" i="27"/>
  <c r="I41" i="27" s="1"/>
  <c r="F11" i="27"/>
  <c r="F41" i="27" s="1"/>
  <c r="C4" i="27"/>
  <c r="M41" i="25"/>
  <c r="E46" i="25" s="1"/>
  <c r="L41" i="25"/>
  <c r="K41" i="25"/>
  <c r="J41" i="25"/>
  <c r="H41" i="25"/>
  <c r="G41" i="25"/>
  <c r="E41" i="25"/>
  <c r="D41" i="25"/>
  <c r="C41" i="25"/>
  <c r="I40" i="25"/>
  <c r="F40" i="25"/>
  <c r="I39" i="25"/>
  <c r="F39" i="25"/>
  <c r="I38" i="25"/>
  <c r="F38" i="25"/>
  <c r="I37" i="25"/>
  <c r="F37" i="25"/>
  <c r="I36" i="25"/>
  <c r="F36" i="25"/>
  <c r="I35" i="25"/>
  <c r="F35" i="25"/>
  <c r="I34" i="25"/>
  <c r="F34" i="25"/>
  <c r="I33" i="25"/>
  <c r="F33" i="25"/>
  <c r="I32" i="25"/>
  <c r="F32" i="25"/>
  <c r="I31" i="25"/>
  <c r="F31" i="25"/>
  <c r="I30" i="25"/>
  <c r="F30" i="25"/>
  <c r="I29" i="25"/>
  <c r="F29" i="25"/>
  <c r="I28" i="25"/>
  <c r="F28" i="25"/>
  <c r="I27" i="25"/>
  <c r="F27" i="25"/>
  <c r="I26" i="25"/>
  <c r="F26" i="25"/>
  <c r="I25" i="25"/>
  <c r="F25" i="25"/>
  <c r="I24" i="25"/>
  <c r="F24" i="25"/>
  <c r="I23" i="25"/>
  <c r="F23" i="25"/>
  <c r="I22" i="25"/>
  <c r="F22" i="25"/>
  <c r="I21" i="25"/>
  <c r="F21" i="25"/>
  <c r="I20" i="25"/>
  <c r="F20" i="25"/>
  <c r="I19" i="25"/>
  <c r="F19" i="25"/>
  <c r="I18" i="25"/>
  <c r="F18" i="25"/>
  <c r="I17" i="25"/>
  <c r="F17" i="25"/>
  <c r="I16" i="25"/>
  <c r="F16" i="25"/>
  <c r="I15" i="25"/>
  <c r="F15" i="25"/>
  <c r="I14" i="25"/>
  <c r="F14" i="25"/>
  <c r="I13" i="25"/>
  <c r="F13" i="25"/>
  <c r="I12" i="25"/>
  <c r="F12" i="25"/>
  <c r="I11" i="25"/>
  <c r="I41" i="25" s="1"/>
  <c r="F11" i="25"/>
  <c r="F41" i="25" s="1"/>
  <c r="C4" i="25"/>
  <c r="M41" i="23"/>
  <c r="E46" i="23" s="1"/>
  <c r="L41" i="23"/>
  <c r="K41" i="23"/>
  <c r="J41" i="23"/>
  <c r="H41" i="23"/>
  <c r="G41" i="23"/>
  <c r="E41" i="23"/>
  <c r="D41" i="23"/>
  <c r="C41" i="23"/>
  <c r="I40" i="23"/>
  <c r="F40" i="23"/>
  <c r="I39" i="23"/>
  <c r="F39" i="23"/>
  <c r="I38" i="23"/>
  <c r="F38" i="23"/>
  <c r="I37" i="23"/>
  <c r="F37" i="23"/>
  <c r="I36" i="23"/>
  <c r="F36" i="23"/>
  <c r="I35" i="23"/>
  <c r="F35" i="23"/>
  <c r="I34" i="23"/>
  <c r="F34" i="23"/>
  <c r="I33" i="23"/>
  <c r="F33" i="23"/>
  <c r="I32" i="23"/>
  <c r="F32" i="23"/>
  <c r="I31" i="23"/>
  <c r="F31" i="23"/>
  <c r="I30" i="23"/>
  <c r="F30" i="23"/>
  <c r="I29" i="23"/>
  <c r="F29" i="23"/>
  <c r="I28" i="23"/>
  <c r="F28" i="23"/>
  <c r="I27" i="23"/>
  <c r="F27" i="23"/>
  <c r="I26" i="23"/>
  <c r="F26" i="23"/>
  <c r="I25" i="23"/>
  <c r="F25" i="23"/>
  <c r="I24" i="23"/>
  <c r="F24" i="23"/>
  <c r="I23" i="23"/>
  <c r="F23" i="23"/>
  <c r="I22" i="23"/>
  <c r="F22" i="23"/>
  <c r="I21" i="23"/>
  <c r="F21" i="23"/>
  <c r="I20" i="23"/>
  <c r="F20" i="23"/>
  <c r="I19" i="23"/>
  <c r="F19" i="23"/>
  <c r="I18" i="23"/>
  <c r="F18" i="23"/>
  <c r="I17" i="23"/>
  <c r="F17" i="23"/>
  <c r="I16" i="23"/>
  <c r="F16" i="23"/>
  <c r="I15" i="23"/>
  <c r="F15" i="23"/>
  <c r="I14" i="23"/>
  <c r="F14" i="23"/>
  <c r="I13" i="23"/>
  <c r="F13" i="23"/>
  <c r="I12" i="23"/>
  <c r="F12" i="23"/>
  <c r="I11" i="23"/>
  <c r="I41" i="23" s="1"/>
  <c r="F11" i="23"/>
  <c r="F41" i="23" s="1"/>
  <c r="C4" i="23"/>
  <c r="M41" i="21"/>
  <c r="E46" i="21" s="1"/>
  <c r="L41" i="21"/>
  <c r="K41" i="21"/>
  <c r="J41" i="21"/>
  <c r="H41" i="21"/>
  <c r="G41" i="21"/>
  <c r="E41" i="21"/>
  <c r="D41" i="21"/>
  <c r="C41" i="21"/>
  <c r="I40" i="21"/>
  <c r="F40" i="21"/>
  <c r="I39" i="21"/>
  <c r="F39" i="21"/>
  <c r="I38" i="21"/>
  <c r="F38" i="21"/>
  <c r="I37" i="21"/>
  <c r="F37" i="21"/>
  <c r="I36" i="21"/>
  <c r="F36" i="21"/>
  <c r="I35" i="21"/>
  <c r="F35" i="21"/>
  <c r="I34" i="21"/>
  <c r="F34" i="21"/>
  <c r="I33" i="21"/>
  <c r="F33" i="21"/>
  <c r="I32" i="21"/>
  <c r="F32" i="21"/>
  <c r="I31" i="21"/>
  <c r="F31" i="21"/>
  <c r="I30" i="21"/>
  <c r="F30" i="21"/>
  <c r="I29" i="21"/>
  <c r="F29" i="21"/>
  <c r="I28" i="21"/>
  <c r="F28" i="21"/>
  <c r="I27" i="21"/>
  <c r="F27" i="21"/>
  <c r="I26" i="21"/>
  <c r="F26" i="21"/>
  <c r="I25" i="21"/>
  <c r="F25" i="21"/>
  <c r="I24" i="21"/>
  <c r="F24" i="21"/>
  <c r="I23" i="21"/>
  <c r="F23" i="21"/>
  <c r="I22" i="21"/>
  <c r="F22" i="21"/>
  <c r="I21" i="21"/>
  <c r="F21" i="21"/>
  <c r="I20" i="21"/>
  <c r="F20" i="21"/>
  <c r="I19" i="21"/>
  <c r="F19" i="21"/>
  <c r="I18" i="21"/>
  <c r="F18" i="21"/>
  <c r="I17" i="21"/>
  <c r="F17" i="21"/>
  <c r="I16" i="21"/>
  <c r="F16" i="21"/>
  <c r="I15" i="21"/>
  <c r="F15" i="21"/>
  <c r="I14" i="21"/>
  <c r="F14" i="21"/>
  <c r="I13" i="21"/>
  <c r="F13" i="21"/>
  <c r="I12" i="21"/>
  <c r="F12" i="21"/>
  <c r="I11" i="21"/>
  <c r="I41" i="21" s="1"/>
  <c r="F11" i="21"/>
  <c r="F41" i="21" s="1"/>
  <c r="C4" i="21"/>
  <c r="M41" i="19"/>
  <c r="E46" i="19" s="1"/>
  <c r="L41" i="19"/>
  <c r="K41" i="19"/>
  <c r="J41" i="19"/>
  <c r="H41" i="19"/>
  <c r="G41" i="19"/>
  <c r="E41" i="19"/>
  <c r="D41" i="19"/>
  <c r="C41" i="19"/>
  <c r="I40" i="19"/>
  <c r="F40" i="19"/>
  <c r="I39" i="19"/>
  <c r="F39" i="19"/>
  <c r="I38" i="19"/>
  <c r="F38" i="19"/>
  <c r="I37" i="19"/>
  <c r="F37" i="19"/>
  <c r="I36" i="19"/>
  <c r="F36" i="19"/>
  <c r="I35" i="19"/>
  <c r="F35" i="19"/>
  <c r="I34" i="19"/>
  <c r="F34" i="19"/>
  <c r="I33" i="19"/>
  <c r="F33" i="19"/>
  <c r="I32" i="19"/>
  <c r="F32" i="19"/>
  <c r="I31" i="19"/>
  <c r="F31" i="19"/>
  <c r="I30" i="19"/>
  <c r="F30" i="19"/>
  <c r="I29" i="19"/>
  <c r="F29" i="19"/>
  <c r="I28" i="19"/>
  <c r="F28" i="19"/>
  <c r="I27" i="19"/>
  <c r="F27" i="19"/>
  <c r="I26" i="19"/>
  <c r="F26" i="19"/>
  <c r="I25" i="19"/>
  <c r="F25" i="19"/>
  <c r="I24" i="19"/>
  <c r="F24" i="19"/>
  <c r="I23" i="19"/>
  <c r="F23" i="19"/>
  <c r="I22" i="19"/>
  <c r="F22" i="19"/>
  <c r="I21" i="19"/>
  <c r="F21" i="19"/>
  <c r="I20" i="19"/>
  <c r="F20" i="19"/>
  <c r="I19" i="19"/>
  <c r="F19" i="19"/>
  <c r="I18" i="19"/>
  <c r="F18" i="19"/>
  <c r="I17" i="19"/>
  <c r="F17" i="19"/>
  <c r="I16" i="19"/>
  <c r="F16" i="19"/>
  <c r="I15" i="19"/>
  <c r="F15" i="19"/>
  <c r="I14" i="19"/>
  <c r="F14" i="19"/>
  <c r="I13" i="19"/>
  <c r="F13" i="19"/>
  <c r="I12" i="19"/>
  <c r="F12" i="19"/>
  <c r="I11" i="19"/>
  <c r="I41" i="19" s="1"/>
  <c r="F11" i="19"/>
  <c r="F41" i="19" s="1"/>
  <c r="C4" i="19"/>
  <c r="M41" i="17"/>
  <c r="E46" i="17" s="1"/>
  <c r="L41" i="17"/>
  <c r="K41" i="17"/>
  <c r="J41" i="17"/>
  <c r="H41" i="17"/>
  <c r="G41" i="17"/>
  <c r="E41" i="17"/>
  <c r="D41" i="17"/>
  <c r="C41" i="17"/>
  <c r="I40" i="17"/>
  <c r="F40" i="17"/>
  <c r="I39" i="17"/>
  <c r="F39" i="17"/>
  <c r="I38" i="17"/>
  <c r="F38" i="17"/>
  <c r="I37" i="17"/>
  <c r="F37" i="17"/>
  <c r="I36" i="17"/>
  <c r="F36" i="17"/>
  <c r="I35" i="17"/>
  <c r="F35" i="17"/>
  <c r="I34" i="17"/>
  <c r="F34" i="17"/>
  <c r="I33" i="17"/>
  <c r="F33" i="17"/>
  <c r="I32" i="17"/>
  <c r="F32" i="17"/>
  <c r="I31" i="17"/>
  <c r="F31" i="17"/>
  <c r="I30" i="17"/>
  <c r="F30" i="17"/>
  <c r="I29" i="17"/>
  <c r="F29" i="17"/>
  <c r="I28" i="17"/>
  <c r="F28" i="17"/>
  <c r="I27" i="17"/>
  <c r="F27" i="17"/>
  <c r="I26" i="17"/>
  <c r="F26" i="17"/>
  <c r="I25" i="17"/>
  <c r="F25" i="17"/>
  <c r="I24" i="17"/>
  <c r="F24" i="17"/>
  <c r="I23" i="17"/>
  <c r="F23" i="17"/>
  <c r="I22" i="17"/>
  <c r="F22" i="17"/>
  <c r="I21" i="17"/>
  <c r="F21" i="17"/>
  <c r="I20" i="17"/>
  <c r="F20" i="17"/>
  <c r="I19" i="17"/>
  <c r="F19" i="17"/>
  <c r="I18" i="17"/>
  <c r="F18" i="17"/>
  <c r="I17" i="17"/>
  <c r="F17" i="17"/>
  <c r="I16" i="17"/>
  <c r="F16" i="17"/>
  <c r="I15" i="17"/>
  <c r="F15" i="17"/>
  <c r="I14" i="17"/>
  <c r="F14" i="17"/>
  <c r="I13" i="17"/>
  <c r="F13" i="17"/>
  <c r="I12" i="17"/>
  <c r="F12" i="17"/>
  <c r="I11" i="17"/>
  <c r="I41" i="17" s="1"/>
  <c r="F11" i="17"/>
  <c r="F41" i="17" s="1"/>
  <c r="C4" i="17"/>
  <c r="M41" i="15"/>
  <c r="E46" i="15" s="1"/>
  <c r="L41" i="15"/>
  <c r="K41" i="15"/>
  <c r="J41" i="15"/>
  <c r="H41" i="15"/>
  <c r="G41" i="15"/>
  <c r="E41" i="15"/>
  <c r="D41" i="15"/>
  <c r="C41" i="15"/>
  <c r="I40" i="15"/>
  <c r="F40" i="15"/>
  <c r="I39" i="15"/>
  <c r="F39" i="15"/>
  <c r="I38" i="15"/>
  <c r="F38" i="15"/>
  <c r="I37" i="15"/>
  <c r="F37" i="15"/>
  <c r="I36" i="15"/>
  <c r="F36" i="15"/>
  <c r="I35" i="15"/>
  <c r="F35" i="15"/>
  <c r="I34" i="15"/>
  <c r="F34" i="15"/>
  <c r="I33" i="15"/>
  <c r="F33" i="15"/>
  <c r="I32" i="15"/>
  <c r="F32" i="15"/>
  <c r="I31" i="15"/>
  <c r="F31" i="15"/>
  <c r="I30" i="15"/>
  <c r="F30" i="15"/>
  <c r="I29" i="15"/>
  <c r="F29" i="15"/>
  <c r="I28" i="15"/>
  <c r="F28" i="15"/>
  <c r="I27" i="15"/>
  <c r="F27" i="15"/>
  <c r="I26" i="15"/>
  <c r="F26" i="15"/>
  <c r="I25" i="15"/>
  <c r="F25" i="15"/>
  <c r="I24" i="15"/>
  <c r="F24" i="15"/>
  <c r="I23" i="15"/>
  <c r="F23" i="15"/>
  <c r="I22" i="15"/>
  <c r="F22" i="15"/>
  <c r="I21" i="15"/>
  <c r="F21" i="15"/>
  <c r="I20" i="15"/>
  <c r="F20" i="15"/>
  <c r="I19" i="15"/>
  <c r="F19" i="15"/>
  <c r="I18" i="15"/>
  <c r="F18" i="15"/>
  <c r="I17" i="15"/>
  <c r="F17" i="15"/>
  <c r="I16" i="15"/>
  <c r="F16" i="15"/>
  <c r="I15" i="15"/>
  <c r="F15" i="15"/>
  <c r="I14" i="15"/>
  <c r="F14" i="15"/>
  <c r="I13" i="15"/>
  <c r="F13" i="15"/>
  <c r="I12" i="15"/>
  <c r="F12" i="15"/>
  <c r="I11" i="15"/>
  <c r="I41" i="15" s="1"/>
  <c r="F11" i="15"/>
  <c r="F41" i="15" s="1"/>
  <c r="C4" i="15"/>
  <c r="M41" i="13"/>
  <c r="E46" i="13" s="1"/>
  <c r="L41" i="13"/>
  <c r="K41" i="13"/>
  <c r="J41" i="13"/>
  <c r="H41" i="13"/>
  <c r="G41" i="13"/>
  <c r="E41" i="13"/>
  <c r="D41" i="13"/>
  <c r="C41" i="13"/>
  <c r="I40" i="13"/>
  <c r="F40" i="13"/>
  <c r="I39" i="13"/>
  <c r="F39" i="13"/>
  <c r="I38" i="13"/>
  <c r="F38" i="13"/>
  <c r="I37" i="13"/>
  <c r="F37" i="13"/>
  <c r="I36" i="13"/>
  <c r="F36" i="13"/>
  <c r="I35" i="13"/>
  <c r="F35" i="13"/>
  <c r="I34" i="13"/>
  <c r="F34" i="13"/>
  <c r="I33" i="13"/>
  <c r="F33" i="13"/>
  <c r="I32" i="13"/>
  <c r="F32" i="13"/>
  <c r="I31" i="13"/>
  <c r="F31" i="13"/>
  <c r="I30" i="13"/>
  <c r="F30" i="13"/>
  <c r="I29" i="13"/>
  <c r="F29" i="13"/>
  <c r="I28" i="13"/>
  <c r="F28" i="13"/>
  <c r="I27" i="13"/>
  <c r="F27" i="13"/>
  <c r="I26" i="13"/>
  <c r="F26" i="13"/>
  <c r="I25" i="13"/>
  <c r="F25" i="13"/>
  <c r="I24" i="13"/>
  <c r="F24" i="13"/>
  <c r="I23" i="13"/>
  <c r="F23" i="13"/>
  <c r="I22" i="13"/>
  <c r="F22" i="13"/>
  <c r="I21" i="13"/>
  <c r="F21" i="13"/>
  <c r="I20" i="13"/>
  <c r="F20" i="13"/>
  <c r="I19" i="13"/>
  <c r="F19" i="13"/>
  <c r="I18" i="13"/>
  <c r="F18" i="13"/>
  <c r="I17" i="13"/>
  <c r="F17" i="13"/>
  <c r="I16" i="13"/>
  <c r="F16" i="13"/>
  <c r="I15" i="13"/>
  <c r="F15" i="13"/>
  <c r="I14" i="13"/>
  <c r="F14" i="13"/>
  <c r="I13" i="13"/>
  <c r="F13" i="13"/>
  <c r="I12" i="13"/>
  <c r="F12" i="13"/>
  <c r="I11" i="13"/>
  <c r="I41" i="13" s="1"/>
  <c r="F11" i="13"/>
  <c r="F41" i="13" s="1"/>
  <c r="C4" i="13"/>
  <c r="C39" i="28"/>
  <c r="M27" i="28"/>
  <c r="L27" i="28"/>
  <c r="K27" i="28"/>
  <c r="J27" i="28"/>
  <c r="H27" i="28"/>
  <c r="G27" i="28"/>
  <c r="E27" i="28"/>
  <c r="D27" i="28"/>
  <c r="C27" i="28"/>
  <c r="C22" i="28"/>
  <c r="C21" i="28"/>
  <c r="C20" i="28"/>
  <c r="C9" i="28"/>
  <c r="C26" i="28" s="1"/>
  <c r="C8" i="28"/>
  <c r="C42" i="28" s="1"/>
  <c r="C7" i="28"/>
  <c r="C39" i="26"/>
  <c r="M27" i="26"/>
  <c r="L27" i="26"/>
  <c r="K27" i="26"/>
  <c r="J27" i="26"/>
  <c r="H27" i="26"/>
  <c r="G27" i="26"/>
  <c r="E27" i="26"/>
  <c r="D27" i="26"/>
  <c r="C27" i="26"/>
  <c r="C22" i="26"/>
  <c r="C21" i="26"/>
  <c r="C20" i="26"/>
  <c r="C9" i="26"/>
  <c r="C26" i="26" s="1"/>
  <c r="C8" i="26"/>
  <c r="C42" i="26" s="1"/>
  <c r="C7" i="26"/>
  <c r="C39" i="24"/>
  <c r="M27" i="24"/>
  <c r="L27" i="24"/>
  <c r="K27" i="24"/>
  <c r="J27" i="24"/>
  <c r="H27" i="24"/>
  <c r="G27" i="24"/>
  <c r="E27" i="24"/>
  <c r="D27" i="24"/>
  <c r="C27" i="24"/>
  <c r="C22" i="24"/>
  <c r="C21" i="24"/>
  <c r="C20" i="24"/>
  <c r="C9" i="24"/>
  <c r="C26" i="24" s="1"/>
  <c r="C8" i="24"/>
  <c r="C42" i="24" s="1"/>
  <c r="C7" i="24"/>
  <c r="C39" i="22"/>
  <c r="M27" i="22"/>
  <c r="L27" i="22"/>
  <c r="K27" i="22"/>
  <c r="J27" i="22"/>
  <c r="H27" i="22"/>
  <c r="G27" i="22"/>
  <c r="E27" i="22"/>
  <c r="D27" i="22"/>
  <c r="C27" i="22"/>
  <c r="C22" i="22"/>
  <c r="C21" i="22"/>
  <c r="C20" i="22"/>
  <c r="C9" i="22"/>
  <c r="C26" i="22" s="1"/>
  <c r="C8" i="22"/>
  <c r="C42" i="22" s="1"/>
  <c r="C7" i="22"/>
  <c r="C39" i="20"/>
  <c r="M27" i="20"/>
  <c r="L27" i="20"/>
  <c r="K27" i="20"/>
  <c r="J27" i="20"/>
  <c r="H27" i="20"/>
  <c r="G27" i="20"/>
  <c r="E27" i="20"/>
  <c r="D27" i="20"/>
  <c r="C27" i="20"/>
  <c r="C22" i="20"/>
  <c r="C21" i="20"/>
  <c r="C20" i="20"/>
  <c r="C9" i="20"/>
  <c r="C26" i="20" s="1"/>
  <c r="C8" i="20"/>
  <c r="C42" i="20" s="1"/>
  <c r="C7" i="20"/>
  <c r="C39" i="18"/>
  <c r="M27" i="18"/>
  <c r="L27" i="18"/>
  <c r="K27" i="18"/>
  <c r="J27" i="18"/>
  <c r="H27" i="18"/>
  <c r="G27" i="18"/>
  <c r="E27" i="18"/>
  <c r="D27" i="18"/>
  <c r="C27" i="18"/>
  <c r="C22" i="18"/>
  <c r="C21" i="18"/>
  <c r="C20" i="18"/>
  <c r="C9" i="18"/>
  <c r="C26" i="18" s="1"/>
  <c r="C8" i="18"/>
  <c r="C42" i="18" s="1"/>
  <c r="C7" i="18"/>
  <c r="C39" i="16"/>
  <c r="M27" i="16"/>
  <c r="L27" i="16"/>
  <c r="K27" i="16"/>
  <c r="J27" i="16"/>
  <c r="H27" i="16"/>
  <c r="G27" i="16"/>
  <c r="E27" i="16"/>
  <c r="D27" i="16"/>
  <c r="C27" i="16"/>
  <c r="C22" i="16"/>
  <c r="C21" i="16"/>
  <c r="C20" i="16"/>
  <c r="C9" i="16"/>
  <c r="C26" i="16" s="1"/>
  <c r="C8" i="16"/>
  <c r="C42" i="16" s="1"/>
  <c r="C7" i="16"/>
  <c r="C39" i="14"/>
  <c r="M27" i="14"/>
  <c r="L27" i="14"/>
  <c r="K27" i="14"/>
  <c r="J27" i="14"/>
  <c r="H27" i="14"/>
  <c r="G27" i="14"/>
  <c r="E27" i="14"/>
  <c r="D27" i="14"/>
  <c r="C27" i="14"/>
  <c r="C22" i="14"/>
  <c r="C21" i="14"/>
  <c r="C20" i="14"/>
  <c r="C9" i="14"/>
  <c r="C26" i="14" s="1"/>
  <c r="C8" i="14"/>
  <c r="C42" i="14" s="1"/>
  <c r="C7" i="14"/>
  <c r="C39" i="12"/>
  <c r="M27" i="12"/>
  <c r="L27" i="12"/>
  <c r="K27" i="12"/>
  <c r="J27" i="12"/>
  <c r="H27" i="12"/>
  <c r="G27" i="12"/>
  <c r="E27" i="12"/>
  <c r="D27" i="12"/>
  <c r="C27" i="12"/>
  <c r="C22" i="12"/>
  <c r="C21" i="12"/>
  <c r="C20" i="12"/>
  <c r="C9" i="12"/>
  <c r="C26" i="12" s="1"/>
  <c r="C8" i="12"/>
  <c r="C42" i="12" s="1"/>
  <c r="C7" i="12"/>
  <c r="E36" i="11"/>
  <c r="D36" i="11"/>
  <c r="C36" i="11"/>
  <c r="C31" i="11"/>
  <c r="C24" i="11"/>
  <c r="C17" i="11"/>
  <c r="J13" i="10"/>
  <c r="I13" i="10"/>
  <c r="H13" i="10"/>
  <c r="G13" i="10"/>
  <c r="F13" i="10"/>
  <c r="E13" i="10"/>
  <c r="D13" i="10"/>
  <c r="C13" i="10"/>
  <c r="B13" i="10"/>
  <c r="J12" i="10"/>
  <c r="I12" i="10"/>
  <c r="H12" i="10"/>
  <c r="G12" i="10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B7" i="10"/>
  <c r="C6" i="29" s="1"/>
  <c r="C46" i="29" s="1"/>
  <c r="B6" i="10"/>
  <c r="C5" i="29" s="1"/>
  <c r="C12" i="9"/>
  <c r="C10" i="9"/>
  <c r="C5" i="13" l="1"/>
  <c r="C5" i="15"/>
  <c r="C5" i="17"/>
  <c r="C5" i="19"/>
  <c r="C5" i="21"/>
  <c r="C5" i="23"/>
  <c r="C5" i="25"/>
  <c r="C5" i="27"/>
  <c r="C6" i="13"/>
  <c r="C46" i="13" s="1"/>
  <c r="C6" i="15"/>
  <c r="C46" i="15" s="1"/>
  <c r="C6" i="17"/>
  <c r="C46" i="17" s="1"/>
  <c r="C6" i="19"/>
  <c r="C46" i="19" s="1"/>
  <c r="C6" i="21"/>
  <c r="C46" i="21" s="1"/>
  <c r="C6" i="23"/>
  <c r="C46" i="23" s="1"/>
  <c r="C6" i="25"/>
  <c r="C46" i="25" s="1"/>
  <c r="C6" i="27"/>
  <c r="C46" i="27" s="1"/>
</calcChain>
</file>

<file path=xl/sharedStrings.xml><?xml version="1.0" encoding="utf-8"?>
<sst xmlns="http://schemas.openxmlformats.org/spreadsheetml/2006/main" count="1131" uniqueCount="324">
  <si>
    <t>Settings</t>
  </si>
  <si>
    <t>StepSettings</t>
  </si>
  <si>
    <t>Caption</t>
  </si>
  <si>
    <t>Настройки отчета</t>
  </si>
  <si>
    <t>Arguments</t>
  </si>
  <si>
    <t>Timing</t>
  </si>
  <si>
    <t>Дата</t>
  </si>
  <si>
    <t>Value.TimingType</t>
  </si>
  <si>
    <t>Выбранный месяц</t>
  </si>
  <si>
    <t>Value.N</t>
  </si>
  <si>
    <t>Value.T1</t>
  </si>
  <si>
    <t>Value.T2</t>
  </si>
  <si>
    <t>Value.Step</t>
  </si>
  <si>
    <t>empty</t>
  </si>
  <si>
    <t>CheckedList</t>
  </si>
  <si>
    <t>Список УУ</t>
  </si>
  <si>
    <t>LocalizationSection</t>
  </si>
  <si>
    <t>Items</t>
  </si>
  <si>
    <t>Value</t>
  </si>
  <si>
    <t>Value_SelectedItemsCount</t>
  </si>
  <si>
    <t>Value_SelectedItemsIndex</t>
  </si>
  <si>
    <t>Commands</t>
  </si>
  <si>
    <t>DrawTable</t>
  </si>
  <si>
    <t>SrcAddress</t>
  </si>
  <si>
    <t>SrcOrientation</t>
  </si>
  <si>
    <t>Columns</t>
  </si>
  <si>
    <t>DstAddress</t>
  </si>
  <si>
    <t>Tmp!B10:B13</t>
  </si>
  <si>
    <t>DstRangeFormat</t>
  </si>
  <si>
    <t>Reshape</t>
  </si>
  <si>
    <t>Orientation</t>
  </si>
  <si>
    <t>BreakOnEmptyRow</t>
  </si>
  <si>
    <t>true</t>
  </si>
  <si>
    <t>GenerateSheet</t>
  </si>
  <si>
    <t>CycleData</t>
  </si>
  <si>
    <t>TemplateWorksheetList</t>
  </si>
  <si>
    <t>TemplStepPik</t>
  </si>
  <si>
    <t>TemplDataPik</t>
  </si>
  <si>
    <t>CycleDataVar</t>
  </si>
  <si>
    <t>CycleIndexVar</t>
  </si>
  <si>
    <t>SetValue.Addr</t>
  </si>
  <si>
    <t>TemplStepPik!C5</t>
  </si>
  <si>
    <t>TemplStepPik!C6</t>
  </si>
  <si>
    <t>TemplDataPik!C7</t>
  </si>
  <si>
    <t>SetValue.Value</t>
  </si>
  <si>
    <t>CycleStepWorksheet</t>
  </si>
  <si>
    <t>ShowHideSheet</t>
  </si>
  <si>
    <t>Worksheets</t>
  </si>
  <si>
    <t>Step2</t>
  </si>
  <si>
    <t>State</t>
  </si>
  <si>
    <t>Hidden</t>
  </si>
  <si>
    <t>SqlQuery</t>
  </si>
  <si>
    <t>Instance</t>
  </si>
  <si>
    <t>InstanceDb</t>
  </si>
  <si>
    <t>ParamDb</t>
  </si>
  <si>
    <t>Sql</t>
  </si>
  <si>
    <t>SELECT ROW_NUMBER() OVER(ORDER BY p.[ID]) - 1 as IDX, p.[ID] / 100 AS PIKID, d.[NAME] AS DISPNAME, d.[NAME] AS DEVNAME
FROM [dbo].[PARAMS] p 
JOIN [dbo].[DEVICES] d ON p.[DEVICEID] = d.[ID]
WHERE p.[ID] % 100 = 56
ORDER BY p.[ID]</t>
  </si>
  <si>
    <t>PIK idx</t>
  </si>
  <si>
    <t>PIK DeviceId</t>
  </si>
  <si>
    <t>PIK Display name</t>
  </si>
  <si>
    <t>КМ-5 Ввод 1</t>
  </si>
  <si>
    <t>КМ-5 Ввод 2</t>
  </si>
  <si>
    <t>КМ-5 24 цех</t>
  </si>
  <si>
    <t>КМ-5 ЦЗЛ</t>
  </si>
  <si>
    <t>КМ-5 28 цех</t>
  </si>
  <si>
    <t>КМ-5 САБЗ</t>
  </si>
  <si>
    <t>КМ-5 ЮАБЗ</t>
  </si>
  <si>
    <t>КМ-5 Инженерный корпус</t>
  </si>
  <si>
    <t>КМ-5 ИТП1 ЗУпр</t>
  </si>
  <si>
    <t>КМ-5 ИТП2 ЗУпр</t>
  </si>
  <si>
    <t>КМ-5 202 цех</t>
  </si>
  <si>
    <t>КМ-5</t>
  </si>
  <si>
    <t>PIK DeviceName</t>
  </si>
  <si>
    <t>Interval start</t>
  </si>
  <si>
    <t>Interval stop</t>
  </si>
  <si>
    <t>Selected PIK idx</t>
  </si>
  <si>
    <t>PIK ParamBase</t>
  </si>
  <si>
    <t>ReportSettings</t>
  </si>
  <si>
    <t>LocalizationId</t>
  </si>
  <si>
    <t>ru</t>
  </si>
  <si>
    <t>ResultFilename</t>
  </si>
  <si>
    <t>Посуточная ведомость.xlsx</t>
  </si>
  <si>
    <t>ReportContext</t>
  </si>
  <si>
    <t>Timestamp</t>
  </si>
  <si>
    <t>Timezone</t>
  </si>
  <si>
    <t>LOCAL, Russian Standard Time</t>
  </si>
  <si>
    <t>WinUserName</t>
  </si>
  <si>
    <t>Salin_DA</t>
  </si>
  <si>
    <t>WinUserDomainName</t>
  </si>
  <si>
    <t>POWERM</t>
  </si>
  <si>
    <t>WinMachineName</t>
  </si>
  <si>
    <t>SPOWERM2424</t>
  </si>
  <si>
    <t>LMZ_ASKUER</t>
  </si>
  <si>
    <t>Organization</t>
  </si>
  <si>
    <t>ОАО "Силовые Машины"</t>
  </si>
  <si>
    <t>Address</t>
  </si>
  <si>
    <t>СПб, Свердловская наб., д.18  ВВОД 1</t>
  </si>
  <si>
    <t>Telephone</t>
  </si>
  <si>
    <t>326-70-80</t>
  </si>
  <si>
    <t>Dogovor</t>
  </si>
  <si>
    <t>Localizations</t>
  </si>
  <si>
    <t>ArchiveDataFields</t>
  </si>
  <si>
    <t>Moment</t>
  </si>
  <si>
    <t>Дата и время</t>
  </si>
  <si>
    <t>Метка времени</t>
  </si>
  <si>
    <t>TimestampOA</t>
  </si>
  <si>
    <t>Метка времени (OA)</t>
  </si>
  <si>
    <t>Значение</t>
  </si>
  <si>
    <t>ValueString</t>
  </si>
  <si>
    <t>Значение (строка)</t>
  </si>
  <si>
    <t>ValueAuto</t>
  </si>
  <si>
    <t>Значение (автоформат)</t>
  </si>
  <si>
    <t>Состояние</t>
  </si>
  <si>
    <t>StateString</t>
  </si>
  <si>
    <t>Состояние (текст)</t>
  </si>
  <si>
    <t>StateHex</t>
  </si>
  <si>
    <t>Состояние (hex)</t>
  </si>
  <si>
    <t>XState</t>
  </si>
  <si>
    <t>Р. состояние</t>
  </si>
  <si>
    <t>ID8ParamInfo</t>
  </si>
  <si>
    <t>InstanceId</t>
  </si>
  <si>
    <t>ID инстанса</t>
  </si>
  <si>
    <t>LocalId</t>
  </si>
  <si>
    <t>Локальный ID</t>
  </si>
  <si>
    <t>ParamType</t>
  </si>
  <si>
    <t>Тип</t>
  </si>
  <si>
    <t>ID</t>
  </si>
  <si>
    <t>SID</t>
  </si>
  <si>
    <t>Subtype</t>
  </si>
  <si>
    <t>Подтип</t>
  </si>
  <si>
    <t>MaxSize</t>
  </si>
  <si>
    <t>Размер</t>
  </si>
  <si>
    <t>Name</t>
  </si>
  <si>
    <t>Имя</t>
  </si>
  <si>
    <t>LocalName</t>
  </si>
  <si>
    <t>Локальное имя</t>
  </si>
  <si>
    <t>ShortName</t>
  </si>
  <si>
    <t>Краткое имя</t>
  </si>
  <si>
    <t>AdditionalName</t>
  </si>
  <si>
    <t>Дополнительное имя</t>
  </si>
  <si>
    <t>AKS</t>
  </si>
  <si>
    <t>Код</t>
  </si>
  <si>
    <t>DeviceId</t>
  </si>
  <si>
    <t>ID устройства</t>
  </si>
  <si>
    <t>DeviceName</t>
  </si>
  <si>
    <t>Устройство</t>
  </si>
  <si>
    <t>GroupId</t>
  </si>
  <si>
    <t>ID группы</t>
  </si>
  <si>
    <t>GroupName</t>
  </si>
  <si>
    <t>Группа</t>
  </si>
  <si>
    <t>DeltaSave</t>
  </si>
  <si>
    <t>Апертура сохранения</t>
  </si>
  <si>
    <t>DeltaSend</t>
  </si>
  <si>
    <t>Апертура пересылки</t>
  </si>
  <si>
    <t>Min</t>
  </si>
  <si>
    <t>Мин</t>
  </si>
  <si>
    <t>Max</t>
  </si>
  <si>
    <t>Макс</t>
  </si>
  <si>
    <t>ScaleId</t>
  </si>
  <si>
    <t>ID шкалы</t>
  </si>
  <si>
    <t>ScaleName</t>
  </si>
  <si>
    <t>Шкала</t>
  </si>
  <si>
    <t>RangeUp1</t>
  </si>
  <si>
    <t>Первая уставка вверх</t>
  </si>
  <si>
    <t>RangeUp2</t>
  </si>
  <si>
    <t>Вторая уставка вверх</t>
  </si>
  <si>
    <t>RangeDown1</t>
  </si>
  <si>
    <t>Первая уставка вниз</t>
  </si>
  <si>
    <t>RangeDown2</t>
  </si>
  <si>
    <t>Вторая уставка вниз</t>
  </si>
  <si>
    <t>ValidLow</t>
  </si>
  <si>
    <t>Низ достоверности</t>
  </si>
  <si>
    <t>ValidHigh</t>
  </si>
  <si>
    <t>Верх достоверности</t>
  </si>
  <si>
    <t>Units</t>
  </si>
  <si>
    <t>Единицы</t>
  </si>
  <si>
    <t>Interval</t>
  </si>
  <si>
    <t>Интервал</t>
  </si>
  <si>
    <t>Options</t>
  </si>
  <si>
    <t>Опции</t>
  </si>
  <si>
    <t>ValueNumber</t>
  </si>
  <si>
    <t>Значение (число)</t>
  </si>
  <si>
    <t>ValueOA</t>
  </si>
  <si>
    <t>Значение (OA)</t>
  </si>
  <si>
    <t>ScaleStates</t>
  </si>
  <si>
    <t>OrdinalNumber</t>
  </si>
  <si>
    <t>№ п/п</t>
  </si>
  <si>
    <t>D8ParamType</t>
  </si>
  <si>
    <t>Analog</t>
  </si>
  <si>
    <t>Аналоговый</t>
  </si>
  <si>
    <t>Discrete</t>
  </si>
  <si>
    <t>Дискретный</t>
  </si>
  <si>
    <t>Vector</t>
  </si>
  <si>
    <t>Векторный</t>
  </si>
  <si>
    <t>D8ParamSubtype</t>
  </si>
  <si>
    <t>VectorRealization</t>
  </si>
  <si>
    <t>Реализация</t>
  </si>
  <si>
    <t>VectorSpectrum</t>
  </si>
  <si>
    <t>Спектр</t>
  </si>
  <si>
    <t>VectorTrajectory</t>
  </si>
  <si>
    <t>Траектория</t>
  </si>
  <si>
    <t>D8Interpolation</t>
  </si>
  <si>
    <t>None</t>
  </si>
  <si>
    <t>Нет</t>
  </si>
  <si>
    <t>Step</t>
  </si>
  <si>
    <t>Ступенчатая</t>
  </si>
  <si>
    <t>Line</t>
  </si>
  <si>
    <t>Линейная</t>
  </si>
  <si>
    <t>LastValue</t>
  </si>
  <si>
    <t>Последнее значение</t>
  </si>
  <si>
    <t>Timings</t>
  </si>
  <si>
    <t>Настройки возможных временных интервалов</t>
  </si>
  <si>
    <t>NEdit</t>
  </si>
  <si>
    <t>NLimit</t>
  </si>
  <si>
    <t>T1Edit</t>
  </si>
  <si>
    <t>T1EditFlags</t>
  </si>
  <si>
    <t>T1Shift</t>
  </si>
  <si>
    <t>T1NCoef</t>
  </si>
  <si>
    <t>T1Schedule</t>
  </si>
  <si>
    <t>T1ScheduleRankShift</t>
  </si>
  <si>
    <t>T1ScheduleRankNCoef</t>
  </si>
  <si>
    <t>T1Limit</t>
  </si>
  <si>
    <t>T2Edit</t>
  </si>
  <si>
    <t>T2EditFlags</t>
  </si>
  <si>
    <t>T2Shift</t>
  </si>
  <si>
    <t>T2NCoef</t>
  </si>
  <si>
    <t>T2Schedule</t>
  </si>
  <si>
    <t>T2ScheduleRankShift</t>
  </si>
  <si>
    <t>T2ScheduleRankNCoef</t>
  </si>
  <si>
    <t>T2Limit</t>
  </si>
  <si>
    <t>T2IsT1Relative</t>
  </si>
  <si>
    <t>StepEdit</t>
  </si>
  <si>
    <t>StepMode</t>
  </si>
  <si>
    <t>StepList</t>
  </si>
  <si>
    <t>StepLimit</t>
  </si>
  <si>
    <t>Задать вручную</t>
  </si>
  <si>
    <t>от</t>
  </si>
  <si>
    <t>DateTime,ShowDateTime</t>
  </si>
  <si>
    <t>*:*/30:00.0</t>
  </si>
  <si>
    <t>до</t>
  </si>
  <si>
    <t>DateTime</t>
  </si>
  <si>
    <t>*:0/30:0.0</t>
  </si>
  <si>
    <t>false</t>
  </si>
  <si>
    <t>Выбранный час</t>
  </si>
  <si>
    <t>_</t>
  </si>
  <si>
    <t>Date,Hour,ShowMinute</t>
  </si>
  <si>
    <t>*:00:00</t>
  </si>
  <si>
    <t>ShowDateTime</t>
  </si>
  <si>
    <t>01:00:00</t>
  </si>
  <si>
    <t>Выбранные сутки</t>
  </si>
  <si>
    <t>Date</t>
  </si>
  <si>
    <t>* 00:00:00</t>
  </si>
  <si>
    <t>1.00:00:00</t>
  </si>
  <si>
    <t>Year,Month</t>
  </si>
  <si>
    <t>*.*.01 00:00:00</t>
  </si>
  <si>
    <t>~Выбранный год</t>
  </si>
  <si>
    <t>Year</t>
  </si>
  <si>
    <t>*.01.01 00:00:00</t>
  </si>
  <si>
    <t>От начала часа</t>
  </si>
  <si>
    <t>*:0/30:00.0</t>
  </si>
  <si>
    <t>От начала суток</t>
  </si>
  <si>
    <t>От начала месяца</t>
  </si>
  <si>
    <t>~От начала года</t>
  </si>
  <si>
    <t>PikDeviceName</t>
  </si>
  <si>
    <t>PikDisplayName</t>
  </si>
  <si>
    <t>ReadArchiveProc</t>
  </si>
  <si>
    <t>TemplDataPik!B11:N12</t>
  </si>
  <si>
    <t>DstRangeOffset</t>
  </si>
  <si>
    <t>GrowInsert</t>
  </si>
  <si>
    <t>Rows</t>
  </si>
  <si>
    <t>Start</t>
  </si>
  <si>
    <t>Stop</t>
  </si>
  <si>
    <t>GroupBy</t>
  </si>
  <si>
    <t>Time</t>
  </si>
  <si>
    <t>Header</t>
  </si>
  <si>
    <t>RecordHeader</t>
  </si>
  <si>
    <t>DataFields</t>
  </si>
  <si>
    <t>MomentOA,Value</t>
  </si>
  <si>
    <t>ParamSidsBase</t>
  </si>
  <si>
    <t>ParamSids</t>
  </si>
  <si>
    <t>.</t>
  </si>
  <si>
    <t>Request.StopInclusive</t>
  </si>
  <si>
    <t>Request.RawDataInterval</t>
  </si>
  <si>
    <t>Request.ReadStep</t>
  </si>
  <si>
    <t>1D</t>
  </si>
  <si>
    <t>Request.ReadBounds</t>
  </si>
  <si>
    <t>Request.ReadOptions</t>
  </si>
  <si>
    <t>Request.ReadInterpolation</t>
  </si>
  <si>
    <t>Request.CoefK</t>
  </si>
  <si>
    <t>RenameWorksheet</t>
  </si>
  <si>
    <t>OldName</t>
  </si>
  <si>
    <t>NewName</t>
  </si>
  <si>
    <t>Посуточная ведомость учета параметров теплопотребления</t>
  </si>
  <si>
    <t>Время построения</t>
  </si>
  <si>
    <t>С</t>
  </si>
  <si>
    <t>По</t>
  </si>
  <si>
    <t>Время</t>
  </si>
  <si>
    <t>Потреблённая тепловая энергия</t>
  </si>
  <si>
    <t>Масса</t>
  </si>
  <si>
    <t>Температура</t>
  </si>
  <si>
    <t>Давление</t>
  </si>
  <si>
    <t>Время работы прибора</t>
  </si>
  <si>
    <t>По подающему трубопроводу</t>
  </si>
  <si>
    <t>По обратному трубопроводу</t>
  </si>
  <si>
    <t>Разница масс</t>
  </si>
  <si>
    <t>Подающего трубопровода</t>
  </si>
  <si>
    <t>Обратного трубопровода</t>
  </si>
  <si>
    <t>Разница температур</t>
  </si>
  <si>
    <t>В подающем трубопроводе</t>
  </si>
  <si>
    <t>В обратном трубопроводе</t>
  </si>
  <si>
    <t>Прибор не работал</t>
  </si>
  <si>
    <t>Прибор работал</t>
  </si>
  <si>
    <t>Гкал</t>
  </si>
  <si>
    <t>т</t>
  </si>
  <si>
    <t>°С</t>
  </si>
  <si>
    <t>кгс/см2</t>
  </si>
  <si>
    <t>ч</t>
  </si>
  <si>
    <t>Итого:</t>
  </si>
  <si>
    <t>Отчётный период</t>
  </si>
  <si>
    <t>Период норм. работы</t>
  </si>
  <si>
    <t>Представитель</t>
  </si>
  <si>
    <t>Представитель теплоснабжающей</t>
  </si>
  <si>
    <t xml:space="preserve">абонента_________________________    </t>
  </si>
  <si>
    <t xml:space="preserve">организации___________________________________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</si>
</sst>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:ss.000"/>
    <numFmt numFmtId="165" formatCode="dd/mm/yyyy\ hh:mm:ss"/>
    <numFmt numFmtId="166" formatCode="d\/m\/yy"/>
    <numFmt numFmtId="167" formatCode="0.000"/>
    <numFmt numFmtId="168" formatCode="0.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Arial"/>
      <family val="2"/>
    </font>
    <font>
      <sz val="8"/>
      <name val="Arial"/>
      <family val="2"/>
    </font>
    <font>
      <u/>
      <sz val="10"/>
      <color indexed="36"/>
      <name val="Arial Cyr"/>
    </font>
    <font>
      <u/>
      <sz val="10"/>
      <color indexed="12"/>
      <name val="Arial Cyr"/>
    </font>
    <font>
      <sz val="10"/>
      <name val="Arial Cyr"/>
    </font>
    <font>
      <sz val="24"/>
      <name val="Times New Roman"/>
      <family val="1"/>
    </font>
    <font>
      <b/>
      <sz val="12"/>
      <name val="Vogue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</font>
    <font>
      <sz val="12"/>
      <name val="Arial Cyr"/>
    </font>
    <font>
      <sz val="11"/>
      <color indexed="20"/>
      <name val="Calibri"/>
      <family val="2"/>
    </font>
    <font>
      <i/>
      <sz val="11"/>
      <color indexed="23"/>
      <name val="Calibri"/>
      <family val="2"/>
    </font>
    <font>
      <sz val="11"/>
      <color indexed="52"/>
      <name val="Calibri"/>
      <family val="2"/>
    </font>
    <font>
      <sz val="10"/>
      <color indexed="12"/>
      <name val="Arial Cyr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7">
    <xf numFmtId="0" fontId="0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13" borderId="0"/>
    <xf numFmtId="0" fontId="6" fillId="14" borderId="0"/>
    <xf numFmtId="0" fontId="6" fillId="15" borderId="0"/>
    <xf numFmtId="0" fontId="6" fillId="10" borderId="0"/>
    <xf numFmtId="0" fontId="6" fillId="13" borderId="0"/>
    <xf numFmtId="0" fontId="6" fillId="16" borderId="0"/>
    <xf numFmtId="0" fontId="7" fillId="17" borderId="0"/>
    <xf numFmtId="0" fontId="7" fillId="14" borderId="0"/>
    <xf numFmtId="0" fontId="7" fillId="15" borderId="0"/>
    <xf numFmtId="0" fontId="7" fillId="18" borderId="0"/>
    <xf numFmtId="0" fontId="7" fillId="19" borderId="0"/>
    <xf numFmtId="0" fontId="7" fillId="20" borderId="0"/>
    <xf numFmtId="0" fontId="8" fillId="0" borderId="0"/>
    <xf numFmtId="166" fontId="9" fillId="0" borderId="0">
      <alignment vertical="center"/>
    </xf>
    <xf numFmtId="0" fontId="10" fillId="0" borderId="0">
      <alignment vertical="top"/>
      <protection locked="0"/>
    </xf>
    <xf numFmtId="0" fontId="11" fillId="0" borderId="0">
      <alignment vertical="top"/>
      <protection locked="0"/>
    </xf>
    <xf numFmtId="0" fontId="12" fillId="0" borderId="0"/>
    <xf numFmtId="0" fontId="8" fillId="0" borderId="0">
      <alignment vertical="center"/>
    </xf>
    <xf numFmtId="0" fontId="13" fillId="0" borderId="0"/>
    <xf numFmtId="0" fontId="14" fillId="0" borderId="0"/>
    <xf numFmtId="0" fontId="7" fillId="21" borderId="0"/>
    <xf numFmtId="0" fontId="7" fillId="22" borderId="0"/>
    <xf numFmtId="0" fontId="7" fillId="23" borderId="0"/>
    <xf numFmtId="0" fontId="7" fillId="18" borderId="0"/>
    <xf numFmtId="0" fontId="7" fillId="19" borderId="0"/>
    <xf numFmtId="0" fontId="7" fillId="24" borderId="0"/>
    <xf numFmtId="0" fontId="15" fillId="12" borderId="2"/>
    <xf numFmtId="0" fontId="16" fillId="25" borderId="3"/>
    <xf numFmtId="0" fontId="17" fillId="25" borderId="2"/>
    <xf numFmtId="0" fontId="18" fillId="0" borderId="4"/>
    <xf numFmtId="0" fontId="19" fillId="0" borderId="5"/>
    <xf numFmtId="0" fontId="20" fillId="0" borderId="6"/>
    <xf numFmtId="0" fontId="20" fillId="0" borderId="0"/>
    <xf numFmtId="0" fontId="21" fillId="0" borderId="7"/>
    <xf numFmtId="0" fontId="12" fillId="26" borderId="0"/>
    <xf numFmtId="0" fontId="22" fillId="27" borderId="8"/>
    <xf numFmtId="0" fontId="23" fillId="0" borderId="0"/>
    <xf numFmtId="0" fontId="24" fillId="28" borderId="0"/>
    <xf numFmtId="0" fontId="25" fillId="0" borderId="0"/>
    <xf numFmtId="0" fontId="5" fillId="0" borderId="0"/>
    <xf numFmtId="0" fontId="12" fillId="0" borderId="0"/>
    <xf numFmtId="0" fontId="26" fillId="8" borderId="0"/>
    <xf numFmtId="0" fontId="27" fillId="0" borderId="0"/>
    <xf numFmtId="0" fontId="12" fillId="29" borderId="9"/>
    <xf numFmtId="9" fontId="12" fillId="0" borderId="0"/>
    <xf numFmtId="0" fontId="28" fillId="0" borderId="10"/>
    <xf numFmtId="0" fontId="29" fillId="0" borderId="0"/>
    <xf numFmtId="3" fontId="25" fillId="0" borderId="1"/>
    <xf numFmtId="0" fontId="30" fillId="0" borderId="0"/>
    <xf numFmtId="0" fontId="31" fillId="9" borderId="0"/>
    <xf numFmtId="0" fontId="1" fillId="7" borderId="0"/>
  </cellStyleXfs>
  <cellXfs count="97">
    <xf numFmtId="0" fontId="6" fillId="7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4" fillId="0" borderId="0" xfId="0" applyNumberFormat="1" applyFont="1" applyFill="1" applyBorder="1"/>
    <xf numFmtId="49" fontId="0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2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20" fontId="0" fillId="0" borderId="0" xfId="0" applyNumberFormat="1" applyFont="1" applyFill="1" applyBorder="1" applyAlignment="1">
      <alignment horizontal="left" vertical="center"/>
    </xf>
    <xf numFmtId="165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/>
    <xf numFmtId="2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0" fontId="0" fillId="5" borderId="0" xfId="0" applyNumberFormat="1" applyFont="1" applyFill="1" applyBorder="1"/>
    <xf numFmtId="0" fontId="0" fillId="0" borderId="0" xfId="0" applyNumberFormat="1" applyFont="1" applyFill="1" applyBorder="1" applyAlignment="1">
      <alignment horizontal="left" vertical="center" wrapText="1"/>
    </xf>
    <xf numFmtId="0" fontId="0" fillId="6" borderId="0" xfId="0" applyNumberFormat="1" applyFont="1" applyFill="1" applyBorder="1"/>
    <xf numFmtId="0" fontId="5" fillId="0" borderId="0" xfId="45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/>
    <xf numFmtId="0" fontId="0" fillId="0" borderId="0" xfId="0" quotePrefix="1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quotePrefix="1" applyNumberFormat="1" applyFont="1" applyFill="1" applyBorder="1" applyAlignment="1">
      <alignment horizontal="left" vertical="center"/>
    </xf>
    <xf numFmtId="1" fontId="0" fillId="6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quotePrefix="1" applyNumberFormat="1" applyFont="1" applyFill="1" applyBorder="1"/>
    <xf numFmtId="0" fontId="34" fillId="0" borderId="0" xfId="0" applyNumberFormat="1" applyFont="1" applyFill="1" applyBorder="1" applyAlignment="1">
      <alignment horizontal="right" vertical="center" indent="1"/>
    </xf>
    <xf numFmtId="165" fontId="35" fillId="0" borderId="0" xfId="0" applyNumberFormat="1" applyFont="1" applyFill="1" applyBorder="1" applyAlignment="1">
      <alignment horizontal="left" vertical="center"/>
    </xf>
    <xf numFmtId="0" fontId="33" fillId="0" borderId="0" xfId="0" applyNumberFormat="1" applyFont="1" applyFill="1" applyBorder="1" applyAlignment="1">
      <alignment horizontal="left" vertical="center"/>
    </xf>
    <xf numFmtId="0" fontId="36" fillId="4" borderId="16" xfId="0" applyNumberFormat="1" applyFont="1" applyFill="1" applyBorder="1" applyAlignment="1">
      <alignment vertical="center"/>
    </xf>
    <xf numFmtId="0" fontId="0" fillId="4" borderId="18" xfId="0" applyNumberFormat="1" applyFont="1" applyFill="1" applyBorder="1" applyAlignment="1">
      <alignment horizontal="center" vertical="center"/>
    </xf>
    <xf numFmtId="167" fontId="33" fillId="3" borderId="13" xfId="0" applyNumberFormat="1" applyFont="1" applyFill="1" applyBorder="1" applyAlignment="1">
      <alignment horizontal="right" vertical="center"/>
    </xf>
    <xf numFmtId="167" fontId="0" fillId="0" borderId="12" xfId="0" applyNumberFormat="1" applyFont="1" applyFill="1" applyBorder="1" applyAlignment="1">
      <alignment horizontal="right"/>
    </xf>
    <xf numFmtId="20" fontId="0" fillId="0" borderId="0" xfId="0" applyNumberFormat="1" applyFont="1" applyFill="1" applyBorder="1" applyAlignment="1">
      <alignment horizontal="left" vertical="center"/>
    </xf>
    <xf numFmtId="0" fontId="37" fillId="4" borderId="21" xfId="0" applyNumberFormat="1" applyFont="1" applyFill="1" applyBorder="1" applyAlignment="1">
      <alignment horizontal="center" vertical="center"/>
    </xf>
    <xf numFmtId="0" fontId="3" fillId="0" borderId="0" xfId="44" applyNumberFormat="1" applyFont="1" applyFill="1" applyBorder="1"/>
    <xf numFmtId="0" fontId="2" fillId="4" borderId="26" xfId="0" applyNumberFormat="1" applyFont="1" applyFill="1" applyBorder="1" applyAlignment="1">
      <alignment horizontal="center" vertical="center" wrapText="1"/>
    </xf>
    <xf numFmtId="0" fontId="2" fillId="4" borderId="23" xfId="0" applyNumberFormat="1" applyFont="1" applyFill="1" applyBorder="1" applyAlignment="1">
      <alignment horizontal="center" vertical="center" wrapText="1"/>
    </xf>
    <xf numFmtId="0" fontId="2" fillId="4" borderId="27" xfId="0" applyNumberFormat="1" applyFont="1" applyFill="1" applyBorder="1" applyAlignment="1">
      <alignment horizontal="center" vertical="center" wrapText="1"/>
    </xf>
    <xf numFmtId="0" fontId="2" fillId="4" borderId="28" xfId="0" applyNumberFormat="1" applyFont="1" applyFill="1" applyBorder="1" applyAlignment="1">
      <alignment vertical="center" wrapText="1"/>
    </xf>
    <xf numFmtId="0" fontId="2" fillId="4" borderId="1" xfId="0" applyNumberFormat="1" applyFont="1" applyFill="1" applyBorder="1" applyAlignment="1">
      <alignment vertical="center" wrapText="1"/>
    </xf>
    <xf numFmtId="0" fontId="2" fillId="4" borderId="27" xfId="0" applyNumberFormat="1" applyFont="1" applyFill="1" applyBorder="1" applyAlignment="1">
      <alignment vertical="center" wrapText="1"/>
    </xf>
    <xf numFmtId="0" fontId="2" fillId="4" borderId="21" xfId="0" applyNumberFormat="1" applyFont="1" applyFill="1" applyBorder="1" applyAlignment="1">
      <alignment horizontal="center" vertical="center" wrapText="1"/>
    </xf>
    <xf numFmtId="0" fontId="0" fillId="4" borderId="27" xfId="0" applyNumberFormat="1" applyFont="1" applyFill="1" applyBorder="1" applyAlignment="1">
      <alignment horizontal="center" vertical="center" wrapText="1"/>
    </xf>
    <xf numFmtId="0" fontId="2" fillId="4" borderId="27" xfId="0" applyNumberFormat="1" applyFont="1" applyFill="1" applyBorder="1" applyAlignment="1">
      <alignment horizontal="center" vertical="center"/>
    </xf>
    <xf numFmtId="0" fontId="2" fillId="4" borderId="21" xfId="0" applyNumberFormat="1" applyFont="1" applyFill="1" applyBorder="1" applyAlignment="1">
      <alignment horizontal="center" vertical="center"/>
    </xf>
    <xf numFmtId="0" fontId="2" fillId="4" borderId="17" xfId="0" applyNumberFormat="1" applyFont="1" applyFill="1" applyBorder="1" applyAlignment="1">
      <alignment horizontal="center" vertical="center"/>
    </xf>
    <xf numFmtId="0" fontId="37" fillId="4" borderId="26" xfId="0" applyNumberFormat="1" applyFont="1" applyFill="1" applyBorder="1" applyAlignment="1">
      <alignment horizontal="center" vertical="center"/>
    </xf>
    <xf numFmtId="0" fontId="37" fillId="4" borderId="18" xfId="0" applyNumberFormat="1" applyFont="1" applyFill="1" applyBorder="1" applyAlignment="1">
      <alignment horizontal="center" vertical="center"/>
    </xf>
    <xf numFmtId="167" fontId="0" fillId="0" borderId="29" xfId="0" applyNumberFormat="1" applyFont="1" applyFill="1" applyBorder="1" applyAlignment="1">
      <alignment horizontal="right" vertical="center"/>
    </xf>
    <xf numFmtId="167" fontId="0" fillId="0" borderId="32" xfId="0" applyNumberFormat="1" applyFont="1" applyFill="1" applyBorder="1" applyAlignment="1">
      <alignment horizontal="right" vertical="center"/>
    </xf>
    <xf numFmtId="167" fontId="33" fillId="3" borderId="33" xfId="0" applyNumberFormat="1" applyFont="1" applyFill="1" applyBorder="1" applyAlignment="1">
      <alignment horizontal="right" vertical="center"/>
    </xf>
    <xf numFmtId="167" fontId="33" fillId="3" borderId="34" xfId="0" applyNumberFormat="1" applyFont="1" applyFill="1" applyBorder="1" applyAlignment="1">
      <alignment horizontal="right" vertical="center"/>
    </xf>
    <xf numFmtId="167" fontId="33" fillId="3" borderId="35" xfId="0" applyNumberFormat="1" applyFont="1" applyFill="1" applyBorder="1" applyAlignment="1">
      <alignment horizontal="right" vertical="center"/>
    </xf>
    <xf numFmtId="14" fontId="0" fillId="3" borderId="15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right" vertical="center"/>
    </xf>
    <xf numFmtId="2" fontId="0" fillId="0" borderId="0" xfId="0" applyNumberFormat="1" applyFont="1" applyFill="1" applyBorder="1" applyAlignment="1">
      <alignment horizontal="right"/>
    </xf>
    <xf numFmtId="2" fontId="0" fillId="0" borderId="12" xfId="0" applyNumberFormat="1" applyFont="1" applyFill="1" applyBorder="1" applyAlignment="1">
      <alignment horizontal="right"/>
    </xf>
    <xf numFmtId="2" fontId="0" fillId="0" borderId="31" xfId="0" applyNumberFormat="1" applyFont="1" applyFill="1" applyBorder="1" applyAlignment="1">
      <alignment horizontal="right"/>
    </xf>
    <xf numFmtId="168" fontId="0" fillId="0" borderId="30" xfId="0" applyNumberFormat="1" applyFont="1" applyFill="1" applyBorder="1" applyAlignment="1">
      <alignment horizontal="right" vertical="center"/>
    </xf>
    <xf numFmtId="168" fontId="0" fillId="0" borderId="0" xfId="0" applyNumberFormat="1" applyFont="1" applyFill="1" applyBorder="1" applyAlignment="1">
      <alignment horizontal="right" vertical="center"/>
    </xf>
    <xf numFmtId="168" fontId="0" fillId="0" borderId="12" xfId="0" applyNumberFormat="1" applyFont="1" applyFill="1" applyBorder="1" applyAlignment="1">
      <alignment horizontal="right" vertical="center"/>
    </xf>
    <xf numFmtId="167" fontId="0" fillId="0" borderId="0" xfId="0" applyNumberFormat="1" applyFont="1" applyFill="1" applyBorder="1"/>
    <xf numFmtId="22" fontId="0" fillId="0" borderId="0" xfId="0" applyNumberFormat="1" applyFont="1" applyFill="1" applyBorder="1"/>
    <xf numFmtId="167" fontId="33" fillId="3" borderId="36" xfId="0" applyNumberFormat="1" applyFont="1" applyFill="1" applyBorder="1" applyAlignment="1">
      <alignment horizontal="right" vertical="center"/>
    </xf>
    <xf numFmtId="49" fontId="0" fillId="0" borderId="0" xfId="0" quotePrefix="1" applyNumberFormat="1" applyFont="1" applyFill="1" applyBorder="1" applyAlignment="1">
      <alignment horizontal="right"/>
    </xf>
    <xf numFmtId="49" fontId="0" fillId="0" borderId="0" xfId="0" quotePrefix="1" applyNumberFormat="1" applyFont="1" applyFill="1" applyBorder="1" applyAlignment="1">
      <alignment horizontal="left"/>
    </xf>
    <xf numFmtId="0" fontId="2" fillId="4" borderId="37" xfId="0" applyNumberFormat="1" applyFont="1" applyFill="1" applyBorder="1" applyAlignment="1">
      <alignment horizontal="center" vertical="center" wrapText="1"/>
    </xf>
    <xf numFmtId="0" fontId="2" fillId="4" borderId="38" xfId="0" applyNumberFormat="1" applyFont="1" applyFill="1" applyBorder="1" applyAlignment="1">
      <alignment horizontal="center" vertical="center" wrapText="1"/>
    </xf>
    <xf numFmtId="0" fontId="2" fillId="4" borderId="26" xfId="0" applyNumberFormat="1" applyFont="1" applyFill="1" applyBorder="1" applyAlignment="1">
      <alignment horizontal="center" vertical="center"/>
    </xf>
    <xf numFmtId="167" fontId="0" fillId="0" borderId="30" xfId="0" applyNumberFormat="1" applyFont="1" applyFill="1" applyBorder="1" applyAlignment="1">
      <alignment horizontal="right"/>
    </xf>
    <xf numFmtId="0" fontId="1" fillId="0" borderId="0" xfId="44" applyNumberFormat="1" applyFont="1" applyFill="1" applyBorder="1"/>
    <xf numFmtId="0" fontId="36" fillId="4" borderId="14" xfId="0" applyNumberFormat="1" applyFont="1" applyFill="1" applyBorder="1" applyAlignment="1">
      <alignment horizontal="center" vertical="center"/>
    </xf>
    <xf numFmtId="0" fontId="36" fillId="4" borderId="15" xfId="0" applyNumberFormat="1" applyFont="1" applyFill="1" applyBorder="1" applyAlignment="1">
      <alignment horizontal="center" vertical="center"/>
    </xf>
    <xf numFmtId="0" fontId="36" fillId="4" borderId="11" xfId="0" applyNumberFormat="1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/>
    </xf>
    <xf numFmtId="0" fontId="2" fillId="4" borderId="22" xfId="0" applyNumberFormat="1" applyFont="1" applyFill="1" applyBorder="1" applyAlignment="1">
      <alignment horizontal="center" vertical="center" wrapText="1"/>
    </xf>
    <xf numFmtId="0" fontId="2" fillId="4" borderId="19" xfId="0" applyNumberFormat="1" applyFont="1" applyFill="1" applyBorder="1" applyAlignment="1">
      <alignment horizontal="center" vertical="center" wrapText="1"/>
    </xf>
    <xf numFmtId="0" fontId="2" fillId="4" borderId="24" xfId="0" applyNumberFormat="1" applyFont="1" applyFill="1" applyBorder="1" applyAlignment="1">
      <alignment horizontal="center" vertical="center"/>
    </xf>
    <xf numFmtId="0" fontId="2" fillId="4" borderId="20" xfId="0" applyNumberFormat="1" applyFont="1" applyFill="1" applyBorder="1" applyAlignment="1">
      <alignment horizontal="center" vertical="center"/>
    </xf>
    <xf numFmtId="0" fontId="2" fillId="4" borderId="25" xfId="0" applyNumberFormat="1" applyFont="1" applyFill="1" applyBorder="1" applyAlignment="1">
      <alignment horizontal="center" vertical="center"/>
    </xf>
    <xf numFmtId="0" fontId="0" fillId="4" borderId="24" xfId="0" applyNumberFormat="1" applyFont="1" applyFill="1" applyBorder="1" applyAlignment="1">
      <alignment horizontal="center" vertical="center"/>
    </xf>
    <xf numFmtId="0" fontId="0" fillId="4" borderId="25" xfId="0" applyNumberFormat="1" applyFont="1" applyFill="1" applyBorder="1" applyAlignment="1">
      <alignment horizontal="center" vertical="center"/>
    </xf>
    <xf numFmtId="0" fontId="0" fillId="4" borderId="20" xfId="0" applyNumberFormat="1" applyFont="1" applyFill="1" applyBorder="1" applyAlignment="1">
      <alignment horizontal="center" vertical="center"/>
    </xf>
  </cellXfs>
  <cellStyles count="57">
    <cellStyle name="20% - Акцент1 2" xfId="56"/>
    <cellStyle name="20% - Акцент2 2" xfId="1"/>
    <cellStyle name="20% - Акцент3 2" xfId="2"/>
    <cellStyle name="20% - Акцент4 2" xfId="3"/>
    <cellStyle name="20% - Акцент5 2" xfId="4"/>
    <cellStyle name="20% - Акцент6 2" xfId="5"/>
    <cellStyle name="40% - Акцент1 2" xfId="6"/>
    <cellStyle name="40% - Акцент2 2" xfId="7"/>
    <cellStyle name="40% - Акцент3 2" xfId="8"/>
    <cellStyle name="40% - Акцент4 2" xfId="9"/>
    <cellStyle name="40% - Акцент5 2" xfId="10"/>
    <cellStyle name="40% - Акцент6 2" xfId="11"/>
    <cellStyle name="60% - Акцент1 2" xfId="12"/>
    <cellStyle name="60% - Акцент2 2" xfId="13"/>
    <cellStyle name="60% - Акцент3 2" xfId="14"/>
    <cellStyle name="60% - Акцент4 2" xfId="15"/>
    <cellStyle name="60% - Акцент5 2" xfId="16"/>
    <cellStyle name="60% - Акцент6 2" xfId="17"/>
    <cellStyle name="Betz" xfId="18"/>
    <cellStyle name="Datum" xfId="19"/>
    <cellStyle name="Followed Hyperlink" xfId="20"/>
    <cellStyle name="Hyperlink" xfId="21"/>
    <cellStyle name="Normal_Budget rus p neu" xfId="22"/>
    <cellStyle name="Standard_ISO Währungen und Länder 2003" xfId="23"/>
    <cellStyle name="Titel" xfId="24"/>
    <cellStyle name="Überschrift" xfId="25"/>
    <cellStyle name="Акцент1 2" xfId="26"/>
    <cellStyle name="Акцент2 2" xfId="27"/>
    <cellStyle name="Акцент3 2" xfId="28"/>
    <cellStyle name="Акцент4 2" xfId="29"/>
    <cellStyle name="Акцент5 2" xfId="30"/>
    <cellStyle name="Акцент6 2" xfId="31"/>
    <cellStyle name="Ввод  2" xfId="32"/>
    <cellStyle name="Вывод 2" xfId="33"/>
    <cellStyle name="Вычисление 2" xfId="34"/>
    <cellStyle name="Заголовок 1 2" xfId="35"/>
    <cellStyle name="Заголовок 2 2" xfId="36"/>
    <cellStyle name="Заголовок 3 2" xfId="37"/>
    <cellStyle name="Заголовок 4 2" xfId="38"/>
    <cellStyle name="Итог 2" xfId="39"/>
    <cellStyle name="Константа" xfId="40"/>
    <cellStyle name="Контрольная ячейка 2" xfId="41"/>
    <cellStyle name="Название 2" xfId="42"/>
    <cellStyle name="Нейтральный 2" xfId="43"/>
    <cellStyle name="Обычный" xfId="0" builtinId="0"/>
    <cellStyle name="Обычный 2" xfId="44"/>
    <cellStyle name="Обычный 3" xfId="45"/>
    <cellStyle name="Обычный 4" xfId="46"/>
    <cellStyle name="Плохой 2" xfId="47"/>
    <cellStyle name="Пояснение 2" xfId="48"/>
    <cellStyle name="Примечание 2" xfId="49"/>
    <cellStyle name="Процентный 2" xfId="50"/>
    <cellStyle name="Связанная ячейка 2" xfId="51"/>
    <cellStyle name="Ссылка" xfId="52"/>
    <cellStyle name="станд_с_разд_целое" xfId="53"/>
    <cellStyle name="Текст предупреждения 2" xfId="54"/>
    <cellStyle name="Хороший 2" xfId="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8"/>
  <sheetViews>
    <sheetView workbookViewId="0">
      <selection activeCell="C14" sqref="C14"/>
    </sheetView>
  </sheetViews>
  <sheetFormatPr defaultRowHeight="15"/>
  <cols>
    <col min="1" max="1" width="17.85546875" style="2" customWidth="1"/>
    <col min="2" max="2" width="22.140625" style="2" customWidth="1"/>
    <col min="3" max="3" width="35.5703125" style="2" bestFit="1" customWidth="1"/>
  </cols>
  <sheetData>
    <row r="1" spans="1:4">
      <c r="A1" s="3" t="s">
        <v>0</v>
      </c>
    </row>
    <row r="3" spans="1:4" s="6" customFormat="1">
      <c r="A3" s="6" t="s">
        <v>77</v>
      </c>
      <c r="B3" s="7" t="s">
        <v>78</v>
      </c>
      <c r="C3" s="7" t="s">
        <v>79</v>
      </c>
    </row>
    <row r="4" spans="1:4" s="6" customFormat="1">
      <c r="B4" s="6" t="s">
        <v>80</v>
      </c>
      <c r="C4" s="33" t="s">
        <v>81</v>
      </c>
    </row>
    <row r="5" spans="1:4" s="6" customFormat="1"/>
    <row r="6" spans="1:4">
      <c r="A6" s="7" t="s">
        <v>82</v>
      </c>
      <c r="B6" s="20" t="s">
        <v>83</v>
      </c>
      <c r="C6" s="11">
        <v>44515.344734548613</v>
      </c>
      <c r="D6" s="2"/>
    </row>
    <row r="7" spans="1:4">
      <c r="B7" s="7" t="s">
        <v>84</v>
      </c>
      <c r="C7" s="33" t="s">
        <v>85</v>
      </c>
      <c r="D7" s="1"/>
    </row>
    <row r="8" spans="1:4">
      <c r="B8" s="2" t="s">
        <v>86</v>
      </c>
      <c r="C8" s="2" t="s">
        <v>87</v>
      </c>
      <c r="D8" s="1"/>
    </row>
    <row r="9" spans="1:4">
      <c r="B9" s="2" t="s">
        <v>88</v>
      </c>
      <c r="C9" s="19" t="s">
        <v>89</v>
      </c>
      <c r="D9" s="2"/>
    </row>
    <row r="10" spans="1:4">
      <c r="B10" s="2" t="s">
        <v>90</v>
      </c>
      <c r="C10" s="2" t="s">
        <v>91</v>
      </c>
      <c r="D10" s="1"/>
    </row>
    <row r="11" spans="1:4">
      <c r="B11" s="6"/>
    </row>
    <row r="14" spans="1:4">
      <c r="B14" s="33" t="s">
        <v>52</v>
      </c>
      <c r="C14" s="33" t="s">
        <v>92</v>
      </c>
    </row>
    <row r="15" spans="1:4">
      <c r="B15" s="2" t="s">
        <v>93</v>
      </c>
      <c r="C15" s="2" t="s">
        <v>94</v>
      </c>
    </row>
    <row r="16" spans="1:4">
      <c r="B16" s="2" t="s">
        <v>95</v>
      </c>
      <c r="C16" s="2" t="s">
        <v>96</v>
      </c>
    </row>
    <row r="17" spans="2:3">
      <c r="B17" s="31" t="s">
        <v>97</v>
      </c>
      <c r="C17" s="31" t="s">
        <v>98</v>
      </c>
    </row>
    <row r="18" spans="2:3">
      <c r="B18" s="31" t="s">
        <v>99</v>
      </c>
      <c r="C18" s="2">
        <v>20813</v>
      </c>
    </row>
  </sheetData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2"/>
  <sheetViews>
    <sheetView workbookViewId="0">
      <selection activeCell="I27" sqref="I27"/>
    </sheetView>
  </sheetViews>
  <sheetFormatPr defaultRowHeight="15"/>
  <cols>
    <col min="1" max="1" width="21" style="13" customWidth="1"/>
    <col min="2" max="2" width="32.28515625" style="13" customWidth="1"/>
    <col min="3" max="3" width="23.140625" style="13" customWidth="1"/>
    <col min="4" max="4" width="17.5703125" style="13" customWidth="1"/>
    <col min="5" max="5" width="17.5703125" style="34" customWidth="1"/>
    <col min="6" max="6" width="16.7109375" style="13" customWidth="1"/>
    <col min="7" max="7" width="15.7109375" style="13" customWidth="1"/>
    <col min="8" max="8" width="19.42578125" style="13" customWidth="1"/>
    <col min="9" max="9" width="19.42578125" style="34" customWidth="1"/>
    <col min="10" max="10" width="17.140625" style="13" customWidth="1"/>
    <col min="11" max="11" width="15.85546875" style="13" customWidth="1"/>
    <col min="12" max="12" width="19.28515625" style="13" customWidth="1"/>
    <col min="13" max="13" width="20.42578125" style="13" customWidth="1"/>
    <col min="14" max="14" width="18.42578125" style="13" customWidth="1"/>
    <col min="15" max="15" width="19.42578125" style="13" customWidth="1"/>
    <col min="16" max="16" width="9.140625" style="13" customWidth="1"/>
    <col min="17" max="16384" width="9.140625" style="13"/>
  </cols>
  <sheetData>
    <row r="1" spans="1:9">
      <c r="A1" s="12" t="s">
        <v>0</v>
      </c>
    </row>
    <row r="3" spans="1:9">
      <c r="A3" s="13" t="s">
        <v>1</v>
      </c>
      <c r="B3" s="13" t="s">
        <v>2</v>
      </c>
      <c r="C3" s="13" t="s">
        <v>3</v>
      </c>
    </row>
    <row r="5" spans="1:9">
      <c r="B5" s="13" t="s">
        <v>38</v>
      </c>
      <c r="C5" s="13">
        <v>7</v>
      </c>
      <c r="E5" s="31"/>
      <c r="I5" s="31"/>
    </row>
    <row r="6" spans="1:9">
      <c r="B6" s="13" t="s">
        <v>39</v>
      </c>
      <c r="C6" s="13">
        <v>5</v>
      </c>
      <c r="E6" s="31"/>
      <c r="I6" s="31"/>
    </row>
    <row r="7" spans="1:9">
      <c r="B7" s="13" t="s">
        <v>263</v>
      </c>
      <c r="C7" s="13" t="str">
        <f>HLOOKUP(C5,Tmp!$B1:$XX4,4)</f>
        <v>КМ-5 Инженерный корпус</v>
      </c>
    </row>
    <row r="8" spans="1:9">
      <c r="B8" s="13" t="s">
        <v>264</v>
      </c>
      <c r="C8" s="13" t="str">
        <f>HLOOKUP(C5,Tmp!$B1:$XX4,3)</f>
        <v>КМ-5 Инженерный корпус</v>
      </c>
    </row>
    <row r="9" spans="1:9">
      <c r="B9" s="28" t="s">
        <v>76</v>
      </c>
      <c r="C9" s="13">
        <f>HLOOKUP(C5,Tmp!$B1:$XX4,2)*100</f>
        <v>800</v>
      </c>
    </row>
    <row r="11" spans="1:9">
      <c r="A11" s="12" t="s">
        <v>4</v>
      </c>
    </row>
    <row r="14" spans="1:9">
      <c r="A14" s="12" t="s">
        <v>21</v>
      </c>
    </row>
    <row r="16" spans="1:9">
      <c r="A16" s="32" t="s">
        <v>265</v>
      </c>
      <c r="B16" s="13" t="s">
        <v>26</v>
      </c>
      <c r="C16" s="33" t="s">
        <v>266</v>
      </c>
      <c r="D16" s="25"/>
      <c r="E16" s="25"/>
    </row>
    <row r="17" spans="1:13">
      <c r="B17" s="13" t="s">
        <v>267</v>
      </c>
      <c r="D17" s="25"/>
      <c r="E17" s="25"/>
      <c r="H17" s="17"/>
      <c r="I17" s="17"/>
    </row>
    <row r="18" spans="1:13">
      <c r="B18" s="13" t="s">
        <v>28</v>
      </c>
      <c r="C18" s="34" t="s">
        <v>268</v>
      </c>
      <c r="D18" s="25"/>
      <c r="E18" s="25"/>
    </row>
    <row r="19" spans="1:13">
      <c r="B19" s="13" t="s">
        <v>30</v>
      </c>
      <c r="C19" s="13" t="s">
        <v>269</v>
      </c>
      <c r="D19" s="25"/>
      <c r="E19" s="25"/>
    </row>
    <row r="20" spans="1:13">
      <c r="A20" s="18"/>
      <c r="B20" s="18" t="s">
        <v>270</v>
      </c>
      <c r="C20" s="26">
        <f>Step2!C11</f>
        <v>44501</v>
      </c>
      <c r="D20" s="25"/>
      <c r="E20" s="25"/>
    </row>
    <row r="21" spans="1:13">
      <c r="A21" s="18"/>
      <c r="B21" s="18" t="s">
        <v>271</v>
      </c>
      <c r="C21" s="26">
        <f>Step2!C12</f>
        <v>44531</v>
      </c>
      <c r="D21" s="25"/>
      <c r="E21" s="25"/>
    </row>
    <row r="22" spans="1:13">
      <c r="A22" s="18"/>
      <c r="B22" s="18" t="s">
        <v>84</v>
      </c>
      <c r="C22" s="7" t="str">
        <f>Report!C7</f>
        <v>LOCAL, Russian Standard Time</v>
      </c>
      <c r="D22" s="25"/>
      <c r="E22" s="25"/>
    </row>
    <row r="23" spans="1:13">
      <c r="A23" s="18"/>
      <c r="B23" s="18" t="s">
        <v>272</v>
      </c>
      <c r="C23" s="7" t="s">
        <v>273</v>
      </c>
      <c r="D23" s="25"/>
      <c r="E23" s="25"/>
      <c r="G23" s="35"/>
    </row>
    <row r="24" spans="1:13">
      <c r="A24" s="32"/>
      <c r="B24" s="34" t="s">
        <v>274</v>
      </c>
      <c r="C24" s="33" t="s">
        <v>275</v>
      </c>
      <c r="D24" s="25"/>
      <c r="E24" s="25"/>
    </row>
    <row r="25" spans="1:13">
      <c r="A25" s="18"/>
      <c r="B25" s="18" t="s">
        <v>276</v>
      </c>
      <c r="C25" s="33" t="s">
        <v>277</v>
      </c>
      <c r="D25" s="25"/>
      <c r="E25" s="25"/>
    </row>
    <row r="26" spans="1:13">
      <c r="A26" s="18"/>
      <c r="B26" s="18" t="s">
        <v>278</v>
      </c>
      <c r="C26" s="7">
        <f>C9</f>
        <v>800</v>
      </c>
      <c r="D26" s="25"/>
      <c r="E26" s="25"/>
    </row>
    <row r="27" spans="1:13">
      <c r="A27" s="18"/>
      <c r="B27" s="18" t="s">
        <v>279</v>
      </c>
      <c r="C27" s="34" t="str">
        <f>CONCATENATE(Report!C14,".+2")</f>
        <v>LMZ_ASKUER.+2</v>
      </c>
      <c r="D27" s="48" t="str">
        <f>CONCATENATE(Report!C14,".+6")</f>
        <v>LMZ_ASKUER.+6</v>
      </c>
      <c r="E27" s="48" t="str">
        <f>CONCATENATE(Report!C14,".+10")</f>
        <v>LMZ_ASKUER.+10</v>
      </c>
      <c r="F27" s="84" t="s">
        <v>280</v>
      </c>
      <c r="G27" s="48" t="str">
        <f>CONCATENATE(Report!C14,".+17")</f>
        <v>LMZ_ASKUER.+17</v>
      </c>
      <c r="H27" s="48" t="str">
        <f>CONCATENATE(Report!C14,".+20")</f>
        <v>LMZ_ASKUER.+20</v>
      </c>
      <c r="I27" s="84" t="s">
        <v>280</v>
      </c>
      <c r="J27" s="34" t="str">
        <f>CONCATENATE(Report!C14,".+29")</f>
        <v>LMZ_ASKUER.+29</v>
      </c>
      <c r="K27" s="34" t="str">
        <f>CONCATENATE(Report!C14,".+32")</f>
        <v>LMZ_ASKUER.+32</v>
      </c>
      <c r="L27" s="34" t="str">
        <f>CONCATENATE(Report!C14,".+35")</f>
        <v>LMZ_ASKUER.+35</v>
      </c>
      <c r="M27" s="34" t="str">
        <f>CONCATENATE(Report!C14,".+38")</f>
        <v>LMZ_ASKUER.+38</v>
      </c>
    </row>
    <row r="28" spans="1:13">
      <c r="B28" s="18" t="s">
        <v>281</v>
      </c>
      <c r="C28" s="18"/>
      <c r="D28" s="25"/>
      <c r="E28" s="25"/>
    </row>
    <row r="29" spans="1:13">
      <c r="B29" s="18" t="s">
        <v>282</v>
      </c>
      <c r="C29" s="18"/>
      <c r="D29" s="25"/>
      <c r="E29" s="25"/>
    </row>
    <row r="30" spans="1:13">
      <c r="B30" s="18" t="s">
        <v>283</v>
      </c>
      <c r="C30" s="18" t="s">
        <v>284</v>
      </c>
      <c r="D30" s="18"/>
      <c r="E30" s="32"/>
    </row>
    <row r="31" spans="1:13">
      <c r="B31" s="18" t="s">
        <v>285</v>
      </c>
      <c r="C31" s="18"/>
      <c r="D31" s="18"/>
      <c r="E31" s="32"/>
    </row>
    <row r="32" spans="1:13">
      <c r="B32" s="18" t="s">
        <v>286</v>
      </c>
      <c r="C32" s="18"/>
      <c r="D32" s="18"/>
      <c r="E32" s="32"/>
      <c r="H32" s="18"/>
      <c r="I32" s="32"/>
    </row>
    <row r="33" spans="1:5">
      <c r="B33" s="18" t="s">
        <v>287</v>
      </c>
      <c r="C33" s="18"/>
      <c r="D33" s="18"/>
      <c r="E33" s="32"/>
    </row>
    <row r="34" spans="1:5">
      <c r="B34" s="18" t="s">
        <v>288</v>
      </c>
    </row>
    <row r="35" spans="1:5" s="34" customFormat="1" ht="15" customHeight="1">
      <c r="B35" s="32"/>
    </row>
    <row r="36" spans="1:5">
      <c r="A36" s="34"/>
      <c r="B36" s="34"/>
      <c r="C36" s="32"/>
    </row>
    <row r="38" spans="1:5">
      <c r="A38" s="32" t="s">
        <v>289</v>
      </c>
      <c r="B38" s="32" t="s">
        <v>290</v>
      </c>
      <c r="C38" s="32" t="s">
        <v>36</v>
      </c>
    </row>
    <row r="39" spans="1:5">
      <c r="A39" s="32"/>
      <c r="B39" s="32" t="s">
        <v>291</v>
      </c>
      <c r="C39" s="32" t="str">
        <f>CONCATENATE("PikStep_",C6)</f>
        <v>PikStep_5</v>
      </c>
    </row>
    <row r="40" spans="1:5">
      <c r="A40" s="31"/>
      <c r="B40" s="32"/>
      <c r="C40" s="32"/>
    </row>
    <row r="41" spans="1:5">
      <c r="A41" s="32" t="s">
        <v>289</v>
      </c>
      <c r="B41" s="32" t="s">
        <v>290</v>
      </c>
      <c r="C41" s="32" t="s">
        <v>37</v>
      </c>
    </row>
    <row r="42" spans="1:5">
      <c r="A42" s="32"/>
      <c r="B42" s="32" t="s">
        <v>291</v>
      </c>
      <c r="C42" s="32" t="str">
        <f>C8</f>
        <v>КМ-5 Инженерный корпус</v>
      </c>
    </row>
  </sheetData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2"/>
  <sheetViews>
    <sheetView workbookViewId="0">
      <selection activeCell="I27" sqref="I27"/>
    </sheetView>
  </sheetViews>
  <sheetFormatPr defaultRowHeight="15"/>
  <cols>
    <col min="1" max="1" width="21" style="13" customWidth="1"/>
    <col min="2" max="2" width="32.28515625" style="13" customWidth="1"/>
    <col min="3" max="3" width="23.140625" style="13" customWidth="1"/>
    <col min="4" max="4" width="17.5703125" style="13" customWidth="1"/>
    <col min="5" max="5" width="17.5703125" style="34" customWidth="1"/>
    <col min="6" max="6" width="16.7109375" style="13" customWidth="1"/>
    <col min="7" max="7" width="15.7109375" style="13" customWidth="1"/>
    <col min="8" max="8" width="19.42578125" style="13" customWidth="1"/>
    <col min="9" max="9" width="19.42578125" style="34" customWidth="1"/>
    <col min="10" max="10" width="17.140625" style="13" customWidth="1"/>
    <col min="11" max="11" width="15.85546875" style="13" customWidth="1"/>
    <col min="12" max="12" width="19.28515625" style="13" customWidth="1"/>
    <col min="13" max="13" width="20.42578125" style="13" customWidth="1"/>
    <col min="14" max="14" width="18.42578125" style="13" customWidth="1"/>
    <col min="15" max="15" width="19.42578125" style="13" customWidth="1"/>
    <col min="16" max="16" width="9.140625" style="13" customWidth="1"/>
    <col min="17" max="16384" width="9.140625" style="13"/>
  </cols>
  <sheetData>
    <row r="1" spans="1:9">
      <c r="A1" s="12" t="s">
        <v>0</v>
      </c>
    </row>
    <row r="3" spans="1:9">
      <c r="A3" s="13" t="s">
        <v>1</v>
      </c>
      <c r="B3" s="13" t="s">
        <v>2</v>
      </c>
      <c r="C3" s="13" t="s">
        <v>3</v>
      </c>
    </row>
    <row r="5" spans="1:9">
      <c r="B5" s="13" t="s">
        <v>38</v>
      </c>
      <c r="C5" s="13">
        <v>8</v>
      </c>
      <c r="E5" s="31"/>
      <c r="I5" s="31"/>
    </row>
    <row r="6" spans="1:9">
      <c r="B6" s="13" t="s">
        <v>39</v>
      </c>
      <c r="C6" s="13">
        <v>6</v>
      </c>
      <c r="E6" s="31"/>
      <c r="I6" s="31"/>
    </row>
    <row r="7" spans="1:9">
      <c r="B7" s="13" t="s">
        <v>263</v>
      </c>
      <c r="C7" s="13" t="str">
        <f>HLOOKUP(C5,Tmp!$B1:$XX4,4)</f>
        <v>КМ-5 ИТП1 ЗУпр</v>
      </c>
    </row>
    <row r="8" spans="1:9">
      <c r="B8" s="13" t="s">
        <v>264</v>
      </c>
      <c r="C8" s="13" t="str">
        <f>HLOOKUP(C5,Tmp!$B1:$XX4,3)</f>
        <v>КМ-5 ИТП1 ЗУпр</v>
      </c>
    </row>
    <row r="9" spans="1:9">
      <c r="B9" s="28" t="s">
        <v>76</v>
      </c>
      <c r="C9" s="13">
        <f>HLOOKUP(C5,Tmp!$B1:$XX4,2)*100</f>
        <v>900</v>
      </c>
    </row>
    <row r="11" spans="1:9">
      <c r="A11" s="12" t="s">
        <v>4</v>
      </c>
    </row>
    <row r="14" spans="1:9">
      <c r="A14" s="12" t="s">
        <v>21</v>
      </c>
    </row>
    <row r="16" spans="1:9">
      <c r="A16" s="32" t="s">
        <v>265</v>
      </c>
      <c r="B16" s="13" t="s">
        <v>26</v>
      </c>
      <c r="C16" s="33" t="s">
        <v>266</v>
      </c>
      <c r="D16" s="25"/>
      <c r="E16" s="25"/>
    </row>
    <row r="17" spans="1:13">
      <c r="B17" s="13" t="s">
        <v>267</v>
      </c>
      <c r="D17" s="25"/>
      <c r="E17" s="25"/>
      <c r="H17" s="17"/>
      <c r="I17" s="17"/>
    </row>
    <row r="18" spans="1:13">
      <c r="B18" s="13" t="s">
        <v>28</v>
      </c>
      <c r="C18" s="34" t="s">
        <v>268</v>
      </c>
      <c r="D18" s="25"/>
      <c r="E18" s="25"/>
    </row>
    <row r="19" spans="1:13">
      <c r="B19" s="13" t="s">
        <v>30</v>
      </c>
      <c r="C19" s="13" t="s">
        <v>269</v>
      </c>
      <c r="D19" s="25"/>
      <c r="E19" s="25"/>
    </row>
    <row r="20" spans="1:13">
      <c r="A20" s="18"/>
      <c r="B20" s="18" t="s">
        <v>270</v>
      </c>
      <c r="C20" s="26">
        <f>Step2!C11</f>
        <v>44501</v>
      </c>
      <c r="D20" s="25"/>
      <c r="E20" s="25"/>
    </row>
    <row r="21" spans="1:13">
      <c r="A21" s="18"/>
      <c r="B21" s="18" t="s">
        <v>271</v>
      </c>
      <c r="C21" s="26">
        <f>Step2!C12</f>
        <v>44531</v>
      </c>
      <c r="D21" s="25"/>
      <c r="E21" s="25"/>
    </row>
    <row r="22" spans="1:13">
      <c r="A22" s="18"/>
      <c r="B22" s="18" t="s">
        <v>84</v>
      </c>
      <c r="C22" s="7" t="str">
        <f>Report!C7</f>
        <v>LOCAL, Russian Standard Time</v>
      </c>
      <c r="D22" s="25"/>
      <c r="E22" s="25"/>
    </row>
    <row r="23" spans="1:13">
      <c r="A23" s="18"/>
      <c r="B23" s="18" t="s">
        <v>272</v>
      </c>
      <c r="C23" s="7" t="s">
        <v>273</v>
      </c>
      <c r="D23" s="25"/>
      <c r="E23" s="25"/>
      <c r="G23" s="35"/>
    </row>
    <row r="24" spans="1:13">
      <c r="A24" s="32"/>
      <c r="B24" s="34" t="s">
        <v>274</v>
      </c>
      <c r="C24" s="33" t="s">
        <v>275</v>
      </c>
      <c r="D24" s="25"/>
      <c r="E24" s="25"/>
    </row>
    <row r="25" spans="1:13">
      <c r="A25" s="18"/>
      <c r="B25" s="18" t="s">
        <v>276</v>
      </c>
      <c r="C25" s="33" t="s">
        <v>277</v>
      </c>
      <c r="D25" s="25"/>
      <c r="E25" s="25"/>
    </row>
    <row r="26" spans="1:13">
      <c r="A26" s="18"/>
      <c r="B26" s="18" t="s">
        <v>278</v>
      </c>
      <c r="C26" s="7">
        <f>C9</f>
        <v>900</v>
      </c>
      <c r="D26" s="25"/>
      <c r="E26" s="25"/>
    </row>
    <row r="27" spans="1:13">
      <c r="A27" s="18"/>
      <c r="B27" s="18" t="s">
        <v>279</v>
      </c>
      <c r="C27" s="34" t="str">
        <f>CONCATENATE(Report!C14,".+2")</f>
        <v>LMZ_ASKUER.+2</v>
      </c>
      <c r="D27" s="48" t="str">
        <f>CONCATENATE(Report!C14,".+6")</f>
        <v>LMZ_ASKUER.+6</v>
      </c>
      <c r="E27" s="48" t="str">
        <f>CONCATENATE(Report!C14,".+10")</f>
        <v>LMZ_ASKUER.+10</v>
      </c>
      <c r="F27" s="84" t="s">
        <v>280</v>
      </c>
      <c r="G27" s="48" t="str">
        <f>CONCATENATE(Report!C14,".+17")</f>
        <v>LMZ_ASKUER.+17</v>
      </c>
      <c r="H27" s="48" t="str">
        <f>CONCATENATE(Report!C14,".+20")</f>
        <v>LMZ_ASKUER.+20</v>
      </c>
      <c r="I27" s="84" t="s">
        <v>280</v>
      </c>
      <c r="J27" s="34" t="str">
        <f>CONCATENATE(Report!C14,".+29")</f>
        <v>LMZ_ASKUER.+29</v>
      </c>
      <c r="K27" s="34" t="str">
        <f>CONCATENATE(Report!C14,".+32")</f>
        <v>LMZ_ASKUER.+32</v>
      </c>
      <c r="L27" s="34" t="str">
        <f>CONCATENATE(Report!C14,".+35")</f>
        <v>LMZ_ASKUER.+35</v>
      </c>
      <c r="M27" s="34" t="str">
        <f>CONCATENATE(Report!C14,".+38")</f>
        <v>LMZ_ASKUER.+38</v>
      </c>
    </row>
    <row r="28" spans="1:13">
      <c r="B28" s="18" t="s">
        <v>281</v>
      </c>
      <c r="C28" s="18"/>
      <c r="D28" s="25"/>
      <c r="E28" s="25"/>
    </row>
    <row r="29" spans="1:13">
      <c r="B29" s="18" t="s">
        <v>282</v>
      </c>
      <c r="C29" s="18"/>
      <c r="D29" s="25"/>
      <c r="E29" s="25"/>
    </row>
    <row r="30" spans="1:13">
      <c r="B30" s="18" t="s">
        <v>283</v>
      </c>
      <c r="C30" s="18" t="s">
        <v>284</v>
      </c>
      <c r="D30" s="18"/>
      <c r="E30" s="32"/>
    </row>
    <row r="31" spans="1:13">
      <c r="B31" s="18" t="s">
        <v>285</v>
      </c>
      <c r="C31" s="18"/>
      <c r="D31" s="18"/>
      <c r="E31" s="32"/>
    </row>
    <row r="32" spans="1:13">
      <c r="B32" s="18" t="s">
        <v>286</v>
      </c>
      <c r="C32" s="18"/>
      <c r="D32" s="18"/>
      <c r="E32" s="32"/>
      <c r="H32" s="18"/>
      <c r="I32" s="32"/>
    </row>
    <row r="33" spans="1:5">
      <c r="B33" s="18" t="s">
        <v>287</v>
      </c>
      <c r="C33" s="18"/>
      <c r="D33" s="18"/>
      <c r="E33" s="32"/>
    </row>
    <row r="34" spans="1:5">
      <c r="B34" s="18" t="s">
        <v>288</v>
      </c>
    </row>
    <row r="35" spans="1:5" s="34" customFormat="1" ht="15" customHeight="1">
      <c r="B35" s="32"/>
    </row>
    <row r="36" spans="1:5">
      <c r="A36" s="34"/>
      <c r="B36" s="34"/>
      <c r="C36" s="32"/>
    </row>
    <row r="38" spans="1:5">
      <c r="A38" s="32" t="s">
        <v>289</v>
      </c>
      <c r="B38" s="32" t="s">
        <v>290</v>
      </c>
      <c r="C38" s="32" t="s">
        <v>36</v>
      </c>
    </row>
    <row r="39" spans="1:5">
      <c r="A39" s="32"/>
      <c r="B39" s="32" t="s">
        <v>291</v>
      </c>
      <c r="C39" s="32" t="str">
        <f>CONCATENATE("PikStep_",C6)</f>
        <v>PikStep_6</v>
      </c>
    </row>
    <row r="40" spans="1:5">
      <c r="A40" s="31"/>
      <c r="B40" s="32"/>
      <c r="C40" s="32"/>
    </row>
    <row r="41" spans="1:5">
      <c r="A41" s="32" t="s">
        <v>289</v>
      </c>
      <c r="B41" s="32" t="s">
        <v>290</v>
      </c>
      <c r="C41" s="32" t="s">
        <v>37</v>
      </c>
    </row>
    <row r="42" spans="1:5">
      <c r="A42" s="32"/>
      <c r="B42" s="32" t="s">
        <v>291</v>
      </c>
      <c r="C42" s="32" t="str">
        <f>C8</f>
        <v>КМ-5 ИТП1 ЗУпр</v>
      </c>
    </row>
  </sheetData>
  <pageMargins left="0.7" right="0.7" top="0.75" bottom="0.75" header="0.3" footer="0.3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2"/>
  <sheetViews>
    <sheetView workbookViewId="0">
      <selection activeCell="I27" sqref="I27"/>
    </sheetView>
  </sheetViews>
  <sheetFormatPr defaultRowHeight="15"/>
  <cols>
    <col min="1" max="1" width="21" style="13" customWidth="1"/>
    <col min="2" max="2" width="32.28515625" style="13" customWidth="1"/>
    <col min="3" max="3" width="23.140625" style="13" customWidth="1"/>
    <col min="4" max="4" width="17.5703125" style="13" customWidth="1"/>
    <col min="5" max="5" width="17.5703125" style="34" customWidth="1"/>
    <col min="6" max="6" width="16.7109375" style="13" customWidth="1"/>
    <col min="7" max="7" width="15.7109375" style="13" customWidth="1"/>
    <col min="8" max="8" width="19.42578125" style="13" customWidth="1"/>
    <col min="9" max="9" width="19.42578125" style="34" customWidth="1"/>
    <col min="10" max="10" width="17.140625" style="13" customWidth="1"/>
    <col min="11" max="11" width="15.85546875" style="13" customWidth="1"/>
    <col min="12" max="12" width="19.28515625" style="13" customWidth="1"/>
    <col min="13" max="13" width="20.42578125" style="13" customWidth="1"/>
    <col min="14" max="14" width="18.42578125" style="13" customWidth="1"/>
    <col min="15" max="15" width="19.42578125" style="13" customWidth="1"/>
    <col min="16" max="16" width="9.140625" style="13" customWidth="1"/>
    <col min="17" max="16384" width="9.140625" style="13"/>
  </cols>
  <sheetData>
    <row r="1" spans="1:9">
      <c r="A1" s="12" t="s">
        <v>0</v>
      </c>
    </row>
    <row r="3" spans="1:9">
      <c r="A3" s="13" t="s">
        <v>1</v>
      </c>
      <c r="B3" s="13" t="s">
        <v>2</v>
      </c>
      <c r="C3" s="13" t="s">
        <v>3</v>
      </c>
    </row>
    <row r="5" spans="1:9">
      <c r="B5" s="13" t="s">
        <v>38</v>
      </c>
      <c r="C5" s="13">
        <v>9</v>
      </c>
      <c r="E5" s="31"/>
      <c r="I5" s="31"/>
    </row>
    <row r="6" spans="1:9">
      <c r="B6" s="13" t="s">
        <v>39</v>
      </c>
      <c r="C6" s="13">
        <v>7</v>
      </c>
      <c r="E6" s="31"/>
      <c r="I6" s="31"/>
    </row>
    <row r="7" spans="1:9">
      <c r="B7" s="13" t="s">
        <v>263</v>
      </c>
      <c r="C7" s="13" t="str">
        <f>HLOOKUP(C5,Tmp!$B1:$XX4,4)</f>
        <v>КМ-5 ИТП2 ЗУпр</v>
      </c>
    </row>
    <row r="8" spans="1:9">
      <c r="B8" s="13" t="s">
        <v>264</v>
      </c>
      <c r="C8" s="13" t="str">
        <f>HLOOKUP(C5,Tmp!$B1:$XX4,3)</f>
        <v>КМ-5 ИТП2 ЗУпр</v>
      </c>
    </row>
    <row r="9" spans="1:9">
      <c r="B9" s="28" t="s">
        <v>76</v>
      </c>
      <c r="C9" s="13">
        <f>HLOOKUP(C5,Tmp!$B1:$XX4,2)*100</f>
        <v>1000</v>
      </c>
    </row>
    <row r="11" spans="1:9">
      <c r="A11" s="12" t="s">
        <v>4</v>
      </c>
    </row>
    <row r="14" spans="1:9">
      <c r="A14" s="12" t="s">
        <v>21</v>
      </c>
    </row>
    <row r="16" spans="1:9">
      <c r="A16" s="32" t="s">
        <v>265</v>
      </c>
      <c r="B16" s="13" t="s">
        <v>26</v>
      </c>
      <c r="C16" s="33" t="s">
        <v>266</v>
      </c>
      <c r="D16" s="25"/>
      <c r="E16" s="25"/>
    </row>
    <row r="17" spans="1:13">
      <c r="B17" s="13" t="s">
        <v>267</v>
      </c>
      <c r="D17" s="25"/>
      <c r="E17" s="25"/>
      <c r="H17" s="17"/>
      <c r="I17" s="17"/>
    </row>
    <row r="18" spans="1:13">
      <c r="B18" s="13" t="s">
        <v>28</v>
      </c>
      <c r="C18" s="34" t="s">
        <v>268</v>
      </c>
      <c r="D18" s="25"/>
      <c r="E18" s="25"/>
    </row>
    <row r="19" spans="1:13">
      <c r="B19" s="13" t="s">
        <v>30</v>
      </c>
      <c r="C19" s="13" t="s">
        <v>269</v>
      </c>
      <c r="D19" s="25"/>
      <c r="E19" s="25"/>
    </row>
    <row r="20" spans="1:13">
      <c r="A20" s="18"/>
      <c r="B20" s="18" t="s">
        <v>270</v>
      </c>
      <c r="C20" s="26">
        <f>Step2!C11</f>
        <v>44501</v>
      </c>
      <c r="D20" s="25"/>
      <c r="E20" s="25"/>
    </row>
    <row r="21" spans="1:13">
      <c r="A21" s="18"/>
      <c r="B21" s="18" t="s">
        <v>271</v>
      </c>
      <c r="C21" s="26">
        <f>Step2!C12</f>
        <v>44531</v>
      </c>
      <c r="D21" s="25"/>
      <c r="E21" s="25"/>
    </row>
    <row r="22" spans="1:13">
      <c r="A22" s="18"/>
      <c r="B22" s="18" t="s">
        <v>84</v>
      </c>
      <c r="C22" s="7" t="str">
        <f>Report!C7</f>
        <v>LOCAL, Russian Standard Time</v>
      </c>
      <c r="D22" s="25"/>
      <c r="E22" s="25"/>
    </row>
    <row r="23" spans="1:13">
      <c r="A23" s="18"/>
      <c r="B23" s="18" t="s">
        <v>272</v>
      </c>
      <c r="C23" s="7" t="s">
        <v>273</v>
      </c>
      <c r="D23" s="25"/>
      <c r="E23" s="25"/>
      <c r="G23" s="35"/>
    </row>
    <row r="24" spans="1:13">
      <c r="A24" s="32"/>
      <c r="B24" s="34" t="s">
        <v>274</v>
      </c>
      <c r="C24" s="33" t="s">
        <v>275</v>
      </c>
      <c r="D24" s="25"/>
      <c r="E24" s="25"/>
    </row>
    <row r="25" spans="1:13">
      <c r="A25" s="18"/>
      <c r="B25" s="18" t="s">
        <v>276</v>
      </c>
      <c r="C25" s="33" t="s">
        <v>277</v>
      </c>
      <c r="D25" s="25"/>
      <c r="E25" s="25"/>
    </row>
    <row r="26" spans="1:13">
      <c r="A26" s="18"/>
      <c r="B26" s="18" t="s">
        <v>278</v>
      </c>
      <c r="C26" s="7">
        <f>C9</f>
        <v>1000</v>
      </c>
      <c r="D26" s="25"/>
      <c r="E26" s="25"/>
    </row>
    <row r="27" spans="1:13">
      <c r="A27" s="18"/>
      <c r="B27" s="18" t="s">
        <v>279</v>
      </c>
      <c r="C27" s="34" t="str">
        <f>CONCATENATE(Report!C14,".+2")</f>
        <v>LMZ_ASKUER.+2</v>
      </c>
      <c r="D27" s="48" t="str">
        <f>CONCATENATE(Report!C14,".+6")</f>
        <v>LMZ_ASKUER.+6</v>
      </c>
      <c r="E27" s="48" t="str">
        <f>CONCATENATE(Report!C14,".+10")</f>
        <v>LMZ_ASKUER.+10</v>
      </c>
      <c r="F27" s="84" t="s">
        <v>280</v>
      </c>
      <c r="G27" s="48" t="str">
        <f>CONCATENATE(Report!C14,".+17")</f>
        <v>LMZ_ASKUER.+17</v>
      </c>
      <c r="H27" s="48" t="str">
        <f>CONCATENATE(Report!C14,".+20")</f>
        <v>LMZ_ASKUER.+20</v>
      </c>
      <c r="I27" s="84" t="s">
        <v>280</v>
      </c>
      <c r="J27" s="34" t="str">
        <f>CONCATENATE(Report!C14,".+29")</f>
        <v>LMZ_ASKUER.+29</v>
      </c>
      <c r="K27" s="34" t="str">
        <f>CONCATENATE(Report!C14,".+32")</f>
        <v>LMZ_ASKUER.+32</v>
      </c>
      <c r="L27" s="34" t="str">
        <f>CONCATENATE(Report!C14,".+35")</f>
        <v>LMZ_ASKUER.+35</v>
      </c>
      <c r="M27" s="34" t="str">
        <f>CONCATENATE(Report!C14,".+38")</f>
        <v>LMZ_ASKUER.+38</v>
      </c>
    </row>
    <row r="28" spans="1:13">
      <c r="B28" s="18" t="s">
        <v>281</v>
      </c>
      <c r="C28" s="18"/>
      <c r="D28" s="25"/>
      <c r="E28" s="25"/>
    </row>
    <row r="29" spans="1:13">
      <c r="B29" s="18" t="s">
        <v>282</v>
      </c>
      <c r="C29" s="18"/>
      <c r="D29" s="25"/>
      <c r="E29" s="25"/>
    </row>
    <row r="30" spans="1:13">
      <c r="B30" s="18" t="s">
        <v>283</v>
      </c>
      <c r="C30" s="18" t="s">
        <v>284</v>
      </c>
      <c r="D30" s="18"/>
      <c r="E30" s="32"/>
    </row>
    <row r="31" spans="1:13">
      <c r="B31" s="18" t="s">
        <v>285</v>
      </c>
      <c r="C31" s="18"/>
      <c r="D31" s="18"/>
      <c r="E31" s="32"/>
    </row>
    <row r="32" spans="1:13">
      <c r="B32" s="18" t="s">
        <v>286</v>
      </c>
      <c r="C32" s="18"/>
      <c r="D32" s="18"/>
      <c r="E32" s="32"/>
      <c r="H32" s="18"/>
      <c r="I32" s="32"/>
    </row>
    <row r="33" spans="1:5">
      <c r="B33" s="18" t="s">
        <v>287</v>
      </c>
      <c r="C33" s="18"/>
      <c r="D33" s="18"/>
      <c r="E33" s="32"/>
    </row>
    <row r="34" spans="1:5">
      <c r="B34" s="18" t="s">
        <v>288</v>
      </c>
    </row>
    <row r="35" spans="1:5" s="34" customFormat="1" ht="15" customHeight="1">
      <c r="B35" s="32"/>
    </row>
    <row r="36" spans="1:5">
      <c r="A36" s="34"/>
      <c r="B36" s="34"/>
      <c r="C36" s="32"/>
    </row>
    <row r="38" spans="1:5">
      <c r="A38" s="32" t="s">
        <v>289</v>
      </c>
      <c r="B38" s="32" t="s">
        <v>290</v>
      </c>
      <c r="C38" s="32" t="s">
        <v>36</v>
      </c>
    </row>
    <row r="39" spans="1:5">
      <c r="A39" s="32"/>
      <c r="B39" s="32" t="s">
        <v>291</v>
      </c>
      <c r="C39" s="32" t="str">
        <f>CONCATENATE("PikStep_",C6)</f>
        <v>PikStep_7</v>
      </c>
    </row>
    <row r="40" spans="1:5">
      <c r="A40" s="31"/>
      <c r="B40" s="32"/>
      <c r="C40" s="32"/>
    </row>
    <row r="41" spans="1:5">
      <c r="A41" s="32" t="s">
        <v>289</v>
      </c>
      <c r="B41" s="32" t="s">
        <v>290</v>
      </c>
      <c r="C41" s="32" t="s">
        <v>37</v>
      </c>
    </row>
    <row r="42" spans="1:5">
      <c r="A42" s="32"/>
      <c r="B42" s="32" t="s">
        <v>291</v>
      </c>
      <c r="C42" s="32" t="str">
        <f>C8</f>
        <v>КМ-5 ИТП2 ЗУпр</v>
      </c>
    </row>
  </sheetData>
  <pageMargins left="0.7" right="0.7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2"/>
  <sheetViews>
    <sheetView workbookViewId="0">
      <selection activeCell="I27" sqref="I27"/>
    </sheetView>
  </sheetViews>
  <sheetFormatPr defaultRowHeight="15"/>
  <cols>
    <col min="1" max="1" width="21" style="13" customWidth="1"/>
    <col min="2" max="2" width="32.28515625" style="13" customWidth="1"/>
    <col min="3" max="3" width="23.140625" style="13" customWidth="1"/>
    <col min="4" max="4" width="17.5703125" style="13" customWidth="1"/>
    <col min="5" max="5" width="17.5703125" style="34" customWidth="1"/>
    <col min="6" max="6" width="16.7109375" style="13" customWidth="1"/>
    <col min="7" max="7" width="15.7109375" style="13" customWidth="1"/>
    <col min="8" max="8" width="19.42578125" style="13" customWidth="1"/>
    <col min="9" max="9" width="19.42578125" style="34" customWidth="1"/>
    <col min="10" max="10" width="17.140625" style="13" customWidth="1"/>
    <col min="11" max="11" width="15.85546875" style="13" customWidth="1"/>
    <col min="12" max="12" width="19.28515625" style="13" customWidth="1"/>
    <col min="13" max="13" width="20.42578125" style="13" customWidth="1"/>
    <col min="14" max="14" width="18.42578125" style="13" customWidth="1"/>
    <col min="15" max="15" width="19.42578125" style="13" customWidth="1"/>
    <col min="16" max="16" width="9.140625" style="13" customWidth="1"/>
    <col min="17" max="16384" width="9.140625" style="13"/>
  </cols>
  <sheetData>
    <row r="1" spans="1:9">
      <c r="A1" s="12" t="s">
        <v>0</v>
      </c>
    </row>
    <row r="3" spans="1:9">
      <c r="A3" s="13" t="s">
        <v>1</v>
      </c>
      <c r="B3" s="13" t="s">
        <v>2</v>
      </c>
      <c r="C3" s="13" t="s">
        <v>3</v>
      </c>
    </row>
    <row r="5" spans="1:9">
      <c r="B5" s="13" t="s">
        <v>38</v>
      </c>
      <c r="C5" s="13">
        <v>10</v>
      </c>
      <c r="E5" s="31"/>
      <c r="I5" s="31"/>
    </row>
    <row r="6" spans="1:9">
      <c r="B6" s="13" t="s">
        <v>39</v>
      </c>
      <c r="C6" s="13">
        <v>8</v>
      </c>
      <c r="E6" s="31"/>
      <c r="I6" s="31"/>
    </row>
    <row r="7" spans="1:9">
      <c r="B7" s="13" t="s">
        <v>263</v>
      </c>
      <c r="C7" s="13" t="str">
        <f>HLOOKUP(C5,Tmp!$B1:$XX4,4)</f>
        <v>КМ-5 202 цех</v>
      </c>
    </row>
    <row r="8" spans="1:9">
      <c r="B8" s="13" t="s">
        <v>264</v>
      </c>
      <c r="C8" s="13" t="str">
        <f>HLOOKUP(C5,Tmp!$B1:$XX4,3)</f>
        <v>КМ-5 202 цех</v>
      </c>
    </row>
    <row r="9" spans="1:9">
      <c r="B9" s="28" t="s">
        <v>76</v>
      </c>
      <c r="C9" s="13">
        <f>HLOOKUP(C5,Tmp!$B1:$XX4,2)*100</f>
        <v>1100</v>
      </c>
    </row>
    <row r="11" spans="1:9">
      <c r="A11" s="12" t="s">
        <v>4</v>
      </c>
    </row>
    <row r="14" spans="1:9">
      <c r="A14" s="12" t="s">
        <v>21</v>
      </c>
    </row>
    <row r="16" spans="1:9">
      <c r="A16" s="32" t="s">
        <v>265</v>
      </c>
      <c r="B16" s="13" t="s">
        <v>26</v>
      </c>
      <c r="C16" s="33" t="s">
        <v>266</v>
      </c>
      <c r="D16" s="25"/>
      <c r="E16" s="25"/>
    </row>
    <row r="17" spans="1:13">
      <c r="B17" s="13" t="s">
        <v>267</v>
      </c>
      <c r="D17" s="25"/>
      <c r="E17" s="25"/>
      <c r="H17" s="17"/>
      <c r="I17" s="17"/>
    </row>
    <row r="18" spans="1:13">
      <c r="B18" s="13" t="s">
        <v>28</v>
      </c>
      <c r="C18" s="34" t="s">
        <v>268</v>
      </c>
      <c r="D18" s="25"/>
      <c r="E18" s="25"/>
    </row>
    <row r="19" spans="1:13">
      <c r="B19" s="13" t="s">
        <v>30</v>
      </c>
      <c r="C19" s="13" t="s">
        <v>269</v>
      </c>
      <c r="D19" s="25"/>
      <c r="E19" s="25"/>
    </row>
    <row r="20" spans="1:13">
      <c r="A20" s="18"/>
      <c r="B20" s="18" t="s">
        <v>270</v>
      </c>
      <c r="C20" s="26">
        <f>Step2!C11</f>
        <v>44501</v>
      </c>
      <c r="D20" s="25"/>
      <c r="E20" s="25"/>
    </row>
    <row r="21" spans="1:13">
      <c r="A21" s="18"/>
      <c r="B21" s="18" t="s">
        <v>271</v>
      </c>
      <c r="C21" s="26">
        <f>Step2!C12</f>
        <v>44531</v>
      </c>
      <c r="D21" s="25"/>
      <c r="E21" s="25"/>
    </row>
    <row r="22" spans="1:13">
      <c r="A22" s="18"/>
      <c r="B22" s="18" t="s">
        <v>84</v>
      </c>
      <c r="C22" s="7" t="str">
        <f>Report!C7</f>
        <v>LOCAL, Russian Standard Time</v>
      </c>
      <c r="D22" s="25"/>
      <c r="E22" s="25"/>
    </row>
    <row r="23" spans="1:13">
      <c r="A23" s="18"/>
      <c r="B23" s="18" t="s">
        <v>272</v>
      </c>
      <c r="C23" s="7" t="s">
        <v>273</v>
      </c>
      <c r="D23" s="25"/>
      <c r="E23" s="25"/>
      <c r="G23" s="35"/>
    </row>
    <row r="24" spans="1:13">
      <c r="A24" s="32"/>
      <c r="B24" s="34" t="s">
        <v>274</v>
      </c>
      <c r="C24" s="33" t="s">
        <v>275</v>
      </c>
      <c r="D24" s="25"/>
      <c r="E24" s="25"/>
    </row>
    <row r="25" spans="1:13">
      <c r="A25" s="18"/>
      <c r="B25" s="18" t="s">
        <v>276</v>
      </c>
      <c r="C25" s="33" t="s">
        <v>277</v>
      </c>
      <c r="D25" s="25"/>
      <c r="E25" s="25"/>
    </row>
    <row r="26" spans="1:13">
      <c r="A26" s="18"/>
      <c r="B26" s="18" t="s">
        <v>278</v>
      </c>
      <c r="C26" s="7">
        <f>C9</f>
        <v>1100</v>
      </c>
      <c r="D26" s="25"/>
      <c r="E26" s="25"/>
    </row>
    <row r="27" spans="1:13">
      <c r="A27" s="18"/>
      <c r="B27" s="18" t="s">
        <v>279</v>
      </c>
      <c r="C27" s="34" t="str">
        <f>CONCATENATE(Report!C14,".+2")</f>
        <v>LMZ_ASKUER.+2</v>
      </c>
      <c r="D27" s="48" t="str">
        <f>CONCATENATE(Report!C14,".+6")</f>
        <v>LMZ_ASKUER.+6</v>
      </c>
      <c r="E27" s="48" t="str">
        <f>CONCATENATE(Report!C14,".+10")</f>
        <v>LMZ_ASKUER.+10</v>
      </c>
      <c r="F27" s="84" t="s">
        <v>280</v>
      </c>
      <c r="G27" s="48" t="str">
        <f>CONCATENATE(Report!C14,".+17")</f>
        <v>LMZ_ASKUER.+17</v>
      </c>
      <c r="H27" s="48" t="str">
        <f>CONCATENATE(Report!C14,".+20")</f>
        <v>LMZ_ASKUER.+20</v>
      </c>
      <c r="I27" s="84" t="s">
        <v>280</v>
      </c>
      <c r="J27" s="34" t="str">
        <f>CONCATENATE(Report!C14,".+29")</f>
        <v>LMZ_ASKUER.+29</v>
      </c>
      <c r="K27" s="34" t="str">
        <f>CONCATENATE(Report!C14,".+32")</f>
        <v>LMZ_ASKUER.+32</v>
      </c>
      <c r="L27" s="34" t="str">
        <f>CONCATENATE(Report!C14,".+35")</f>
        <v>LMZ_ASKUER.+35</v>
      </c>
      <c r="M27" s="34" t="str">
        <f>CONCATENATE(Report!C14,".+38")</f>
        <v>LMZ_ASKUER.+38</v>
      </c>
    </row>
    <row r="28" spans="1:13">
      <c r="B28" s="18" t="s">
        <v>281</v>
      </c>
      <c r="C28" s="18"/>
      <c r="D28" s="25"/>
      <c r="E28" s="25"/>
    </row>
    <row r="29" spans="1:13">
      <c r="B29" s="18" t="s">
        <v>282</v>
      </c>
      <c r="C29" s="18"/>
      <c r="D29" s="25"/>
      <c r="E29" s="25"/>
    </row>
    <row r="30" spans="1:13">
      <c r="B30" s="18" t="s">
        <v>283</v>
      </c>
      <c r="C30" s="18" t="s">
        <v>284</v>
      </c>
      <c r="D30" s="18"/>
      <c r="E30" s="32"/>
    </row>
    <row r="31" spans="1:13">
      <c r="B31" s="18" t="s">
        <v>285</v>
      </c>
      <c r="C31" s="18"/>
      <c r="D31" s="18"/>
      <c r="E31" s="32"/>
    </row>
    <row r="32" spans="1:13">
      <c r="B32" s="18" t="s">
        <v>286</v>
      </c>
      <c r="C32" s="18"/>
      <c r="D32" s="18"/>
      <c r="E32" s="32"/>
      <c r="H32" s="18"/>
      <c r="I32" s="32"/>
    </row>
    <row r="33" spans="1:5">
      <c r="B33" s="18" t="s">
        <v>287</v>
      </c>
      <c r="C33" s="18"/>
      <c r="D33" s="18"/>
      <c r="E33" s="32"/>
    </row>
    <row r="34" spans="1:5">
      <c r="B34" s="18" t="s">
        <v>288</v>
      </c>
    </row>
    <row r="35" spans="1:5" s="34" customFormat="1" ht="15" customHeight="1">
      <c r="B35" s="32"/>
    </row>
    <row r="36" spans="1:5">
      <c r="A36" s="34"/>
      <c r="B36" s="34"/>
      <c r="C36" s="32"/>
    </row>
    <row r="38" spans="1:5">
      <c r="A38" s="32" t="s">
        <v>289</v>
      </c>
      <c r="B38" s="32" t="s">
        <v>290</v>
      </c>
      <c r="C38" s="32" t="s">
        <v>36</v>
      </c>
    </row>
    <row r="39" spans="1:5">
      <c r="A39" s="32"/>
      <c r="B39" s="32" t="s">
        <v>291</v>
      </c>
      <c r="C39" s="32" t="str">
        <f>CONCATENATE("PikStep_",C6)</f>
        <v>PikStep_8</v>
      </c>
    </row>
    <row r="40" spans="1:5">
      <c r="A40" s="31"/>
      <c r="B40" s="32"/>
      <c r="C40" s="32"/>
    </row>
    <row r="41" spans="1:5">
      <c r="A41" s="32" t="s">
        <v>289</v>
      </c>
      <c r="B41" s="32" t="s">
        <v>290</v>
      </c>
      <c r="C41" s="32" t="s">
        <v>37</v>
      </c>
    </row>
    <row r="42" spans="1:5">
      <c r="A42" s="32"/>
      <c r="B42" s="32" t="s">
        <v>291</v>
      </c>
      <c r="C42" s="32" t="str">
        <f>C8</f>
        <v>КМ-5 202 цех</v>
      </c>
    </row>
  </sheetData>
  <pageMargins left="0.7" right="0.7" top="0.75" bottom="0.75" header="0.3" footer="0.3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3"/>
  <sheetViews>
    <sheetView zoomScaleNormal="100" workbookViewId="0">
      <selection activeCell="B8" sqref="B8:Q8"/>
    </sheetView>
  </sheetViews>
  <sheetFormatPr defaultRowHeight="15"/>
  <cols>
    <col min="1" max="1" width="8.85546875" style="5" customWidth="1"/>
    <col min="2" max="2" width="25" style="5" customWidth="1"/>
    <col min="3" max="3" width="7.140625" style="5" customWidth="1"/>
    <col min="4" max="4" width="9.28515625" style="4" customWidth="1"/>
    <col min="5" max="5" width="10.42578125" style="5" customWidth="1"/>
    <col min="6" max="6" width="26.42578125" style="5" customWidth="1"/>
    <col min="7" max="7" width="7.5703125" style="4" customWidth="1"/>
    <col min="8" max="8" width="9.85546875" style="4" customWidth="1"/>
    <col min="9" max="9" width="17" style="5" customWidth="1"/>
    <col min="10" max="10" width="22.5703125" style="5" customWidth="1"/>
    <col min="11" max="11" width="22.28515625" style="5" customWidth="1"/>
    <col min="12" max="12" width="9.85546875" style="4" customWidth="1"/>
    <col min="13" max="13" width="9.140625" style="5" customWidth="1"/>
    <col min="14" max="14" width="19" style="5" customWidth="1"/>
    <col min="15" max="15" width="11" style="4" customWidth="1"/>
    <col min="16" max="16" width="9.140625" style="4" customWidth="1"/>
    <col min="17" max="17" width="13" style="5" customWidth="1"/>
    <col min="18" max="18" width="21.7109375" style="5" customWidth="1"/>
    <col min="19" max="19" width="22" style="5" customWidth="1"/>
    <col min="20" max="20" width="16.140625" style="4" customWidth="1"/>
    <col min="21" max="21" width="18.42578125" style="5" customWidth="1"/>
    <col min="22" max="22" width="12.85546875" style="5" customWidth="1"/>
    <col min="23" max="23" width="13.28515625" style="5" customWidth="1"/>
    <col min="24" max="25" width="9.140625" style="5" customWidth="1"/>
    <col min="26" max="16384" width="9.140625" style="5"/>
  </cols>
  <sheetData>
    <row r="1" spans="1:25">
      <c r="A1" s="3" t="s">
        <v>210</v>
      </c>
    </row>
    <row r="2" spans="1:25">
      <c r="B2" s="21" t="s">
        <v>211</v>
      </c>
    </row>
    <row r="4" spans="1:25">
      <c r="B4" s="5" t="s">
        <v>132</v>
      </c>
      <c r="C4" s="5" t="s">
        <v>212</v>
      </c>
      <c r="D4" s="4" t="s">
        <v>213</v>
      </c>
      <c r="E4" s="5" t="s">
        <v>214</v>
      </c>
      <c r="F4" s="5" t="s">
        <v>215</v>
      </c>
      <c r="G4" s="4" t="s">
        <v>216</v>
      </c>
      <c r="H4" s="4" t="s">
        <v>217</v>
      </c>
      <c r="I4" s="5" t="s">
        <v>218</v>
      </c>
      <c r="J4" s="5" t="s">
        <v>219</v>
      </c>
      <c r="K4" s="5" t="s">
        <v>220</v>
      </c>
      <c r="L4" s="4" t="s">
        <v>221</v>
      </c>
      <c r="M4" s="5" t="s">
        <v>222</v>
      </c>
      <c r="N4" s="5" t="s">
        <v>223</v>
      </c>
      <c r="O4" s="4" t="s">
        <v>224</v>
      </c>
      <c r="P4" s="4" t="s">
        <v>225</v>
      </c>
      <c r="Q4" s="5" t="s">
        <v>226</v>
      </c>
      <c r="R4" s="5" t="s">
        <v>227</v>
      </c>
      <c r="S4" s="5" t="s">
        <v>228</v>
      </c>
      <c r="T4" s="4" t="s">
        <v>229</v>
      </c>
      <c r="U4" s="5" t="s">
        <v>230</v>
      </c>
      <c r="V4" s="5" t="s">
        <v>231</v>
      </c>
      <c r="W4" s="10" t="s">
        <v>232</v>
      </c>
      <c r="X4" s="4" t="s">
        <v>233</v>
      </c>
      <c r="Y4" s="10" t="s">
        <v>234</v>
      </c>
    </row>
    <row r="5" spans="1:25">
      <c r="B5" s="8" t="s">
        <v>235</v>
      </c>
      <c r="E5" s="9" t="s">
        <v>236</v>
      </c>
      <c r="F5" s="9" t="s">
        <v>237</v>
      </c>
      <c r="I5" s="9" t="s">
        <v>238</v>
      </c>
      <c r="J5" s="5">
        <v>-1</v>
      </c>
      <c r="M5" s="9" t="s">
        <v>239</v>
      </c>
      <c r="N5" s="9" t="s">
        <v>240</v>
      </c>
      <c r="O5" s="10"/>
      <c r="Q5" s="9" t="s">
        <v>241</v>
      </c>
      <c r="R5" s="5">
        <v>-1</v>
      </c>
      <c r="U5" s="9" t="s">
        <v>242</v>
      </c>
      <c r="V5" s="9"/>
      <c r="W5" s="78"/>
      <c r="X5" s="79"/>
      <c r="Y5" s="4"/>
    </row>
    <row r="6" spans="1:25">
      <c r="B6" s="8" t="s">
        <v>243</v>
      </c>
      <c r="E6" s="9" t="s">
        <v>244</v>
      </c>
      <c r="F6" s="9" t="s">
        <v>245</v>
      </c>
      <c r="I6" s="9" t="s">
        <v>246</v>
      </c>
      <c r="J6" s="5">
        <v>-1</v>
      </c>
      <c r="N6" s="5" t="s">
        <v>247</v>
      </c>
      <c r="O6" s="10" t="s">
        <v>248</v>
      </c>
      <c r="U6" s="9" t="s">
        <v>32</v>
      </c>
      <c r="W6" s="4"/>
      <c r="X6" s="4"/>
      <c r="Y6" s="4"/>
    </row>
    <row r="7" spans="1:25">
      <c r="B7" s="8" t="s">
        <v>249</v>
      </c>
      <c r="E7" s="9" t="s">
        <v>244</v>
      </c>
      <c r="F7" s="9" t="s">
        <v>250</v>
      </c>
      <c r="I7" s="9" t="s">
        <v>251</v>
      </c>
      <c r="J7" s="5">
        <v>-1</v>
      </c>
      <c r="N7" s="5" t="s">
        <v>247</v>
      </c>
      <c r="O7" s="10" t="s">
        <v>252</v>
      </c>
      <c r="Q7" s="9"/>
      <c r="U7" s="9" t="s">
        <v>32</v>
      </c>
      <c r="V7" s="9"/>
      <c r="W7" s="4"/>
      <c r="X7" s="79"/>
      <c r="Y7" s="10"/>
    </row>
    <row r="8" spans="1:25">
      <c r="B8" s="8" t="s">
        <v>8</v>
      </c>
      <c r="E8" s="9" t="s">
        <v>244</v>
      </c>
      <c r="F8" s="9" t="s">
        <v>253</v>
      </c>
      <c r="I8" s="9" t="s">
        <v>254</v>
      </c>
      <c r="J8" s="5">
        <v>-1</v>
      </c>
      <c r="N8" s="5" t="s">
        <v>247</v>
      </c>
      <c r="Q8" s="9" t="s">
        <v>254</v>
      </c>
      <c r="R8" s="5">
        <v>2</v>
      </c>
      <c r="U8" s="9" t="s">
        <v>32</v>
      </c>
      <c r="W8" s="4"/>
      <c r="X8" s="4"/>
      <c r="Y8" s="4"/>
    </row>
    <row r="9" spans="1:25">
      <c r="B9" s="8" t="s">
        <v>255</v>
      </c>
      <c r="E9" s="9" t="s">
        <v>244</v>
      </c>
      <c r="F9" s="9" t="s">
        <v>256</v>
      </c>
      <c r="I9" s="9" t="s">
        <v>257</v>
      </c>
      <c r="J9" s="5">
        <v>-1</v>
      </c>
      <c r="N9" s="5" t="s">
        <v>247</v>
      </c>
      <c r="Q9" s="9" t="s">
        <v>257</v>
      </c>
      <c r="R9" s="5">
        <v>2</v>
      </c>
      <c r="U9" s="9" t="s">
        <v>32</v>
      </c>
      <c r="W9" s="4"/>
      <c r="X9" s="4"/>
      <c r="Y9" s="4"/>
    </row>
    <row r="10" spans="1:25">
      <c r="B10" s="8" t="s">
        <v>258</v>
      </c>
      <c r="C10" s="9"/>
      <c r="D10" s="10"/>
      <c r="E10" s="9" t="s">
        <v>236</v>
      </c>
      <c r="F10" s="9" t="s">
        <v>247</v>
      </c>
      <c r="H10" s="10"/>
      <c r="I10" s="9" t="s">
        <v>246</v>
      </c>
      <c r="J10" s="5">
        <v>-1</v>
      </c>
      <c r="M10" s="9" t="s">
        <v>239</v>
      </c>
      <c r="N10" s="5" t="s">
        <v>247</v>
      </c>
      <c r="Q10" s="9" t="s">
        <v>259</v>
      </c>
      <c r="R10" s="5">
        <v>-1</v>
      </c>
      <c r="U10" s="5" t="s">
        <v>242</v>
      </c>
      <c r="V10" s="9"/>
      <c r="W10" s="78"/>
      <c r="X10" s="4"/>
      <c r="Y10" s="4"/>
    </row>
    <row r="11" spans="1:25">
      <c r="B11" s="8" t="s">
        <v>260</v>
      </c>
      <c r="C11" s="9"/>
      <c r="D11" s="10"/>
      <c r="E11" s="9" t="s">
        <v>236</v>
      </c>
      <c r="F11" s="5" t="s">
        <v>247</v>
      </c>
      <c r="H11" s="10"/>
      <c r="I11" s="9" t="s">
        <v>251</v>
      </c>
      <c r="J11" s="5">
        <v>-1</v>
      </c>
      <c r="M11" s="9" t="s">
        <v>239</v>
      </c>
      <c r="N11" s="5" t="s">
        <v>247</v>
      </c>
      <c r="Q11" s="9" t="s">
        <v>259</v>
      </c>
      <c r="R11" s="5">
        <v>-1</v>
      </c>
      <c r="U11" s="5" t="s">
        <v>242</v>
      </c>
      <c r="V11" s="9"/>
      <c r="W11" s="78"/>
      <c r="X11" s="10"/>
      <c r="Y11" s="10"/>
    </row>
    <row r="12" spans="1:25">
      <c r="B12" s="8" t="s">
        <v>261</v>
      </c>
      <c r="C12" s="9"/>
      <c r="D12" s="10"/>
      <c r="E12" s="9" t="s">
        <v>236</v>
      </c>
      <c r="F12" s="5" t="s">
        <v>247</v>
      </c>
      <c r="H12" s="10"/>
      <c r="I12" s="9" t="s">
        <v>254</v>
      </c>
      <c r="J12" s="5">
        <v>-1</v>
      </c>
      <c r="M12" s="9" t="s">
        <v>239</v>
      </c>
      <c r="N12" s="5" t="s">
        <v>247</v>
      </c>
      <c r="Q12" s="9" t="s">
        <v>259</v>
      </c>
      <c r="R12" s="5">
        <v>-1</v>
      </c>
      <c r="U12" s="5" t="s">
        <v>242</v>
      </c>
      <c r="V12" s="9"/>
      <c r="W12" s="78"/>
      <c r="X12" s="4"/>
      <c r="Y12" s="4"/>
    </row>
    <row r="13" spans="1:25">
      <c r="B13" s="8" t="s">
        <v>262</v>
      </c>
      <c r="C13" s="9"/>
      <c r="D13" s="10"/>
      <c r="E13" s="9" t="s">
        <v>236</v>
      </c>
      <c r="F13" s="5" t="s">
        <v>247</v>
      </c>
      <c r="H13" s="10"/>
      <c r="I13" s="9" t="s">
        <v>257</v>
      </c>
      <c r="J13" s="5">
        <v>-1</v>
      </c>
      <c r="M13" s="9" t="s">
        <v>239</v>
      </c>
      <c r="N13" s="5" t="s">
        <v>247</v>
      </c>
      <c r="Q13" s="9" t="s">
        <v>259</v>
      </c>
      <c r="R13" s="5">
        <v>-1</v>
      </c>
      <c r="U13" s="5" t="s">
        <v>242</v>
      </c>
      <c r="V13" s="9"/>
      <c r="W13" s="78"/>
      <c r="X13" s="4"/>
      <c r="Y13" s="4"/>
    </row>
  </sheetData>
  <pageMargins left="0.7" right="0.7" top="0.75" bottom="0.75" header="0.3" footer="0.3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66"/>
  <sheetViews>
    <sheetView workbookViewId="0"/>
  </sheetViews>
  <sheetFormatPr defaultRowHeight="15"/>
  <cols>
    <col min="1" max="1" width="23" style="6" customWidth="1"/>
    <col min="2" max="2" width="19.85546875" style="6" customWidth="1"/>
    <col min="3" max="3" width="23.140625" style="6" customWidth="1"/>
    <col min="4" max="4" width="9.140625" style="6" customWidth="1"/>
    <col min="5" max="16384" width="9.140625" style="6"/>
  </cols>
  <sheetData>
    <row r="1" spans="1:3">
      <c r="A1" s="3" t="s">
        <v>100</v>
      </c>
    </row>
    <row r="3" spans="1:3">
      <c r="A3" s="6" t="s">
        <v>101</v>
      </c>
      <c r="B3" s="7" t="s">
        <v>102</v>
      </c>
      <c r="C3" s="7" t="s">
        <v>103</v>
      </c>
    </row>
    <row r="4" spans="1:3">
      <c r="B4" s="7" t="s">
        <v>83</v>
      </c>
      <c r="C4" s="7" t="s">
        <v>104</v>
      </c>
    </row>
    <row r="5" spans="1:3">
      <c r="B5" s="7" t="s">
        <v>105</v>
      </c>
      <c r="C5" s="7" t="s">
        <v>106</v>
      </c>
    </row>
    <row r="6" spans="1:3">
      <c r="B6" s="7" t="s">
        <v>18</v>
      </c>
      <c r="C6" s="7" t="s">
        <v>107</v>
      </c>
    </row>
    <row r="7" spans="1:3">
      <c r="B7" s="7" t="s">
        <v>108</v>
      </c>
      <c r="C7" s="7" t="s">
        <v>109</v>
      </c>
    </row>
    <row r="8" spans="1:3">
      <c r="B8" s="7" t="s">
        <v>110</v>
      </c>
      <c r="C8" s="7" t="s">
        <v>111</v>
      </c>
    </row>
    <row r="9" spans="1:3">
      <c r="B9" s="7" t="s">
        <v>49</v>
      </c>
      <c r="C9" s="7" t="s">
        <v>112</v>
      </c>
    </row>
    <row r="10" spans="1:3">
      <c r="B10" s="7" t="s">
        <v>113</v>
      </c>
      <c r="C10" s="7" t="s">
        <v>114</v>
      </c>
    </row>
    <row r="11" spans="1:3">
      <c r="B11" s="7" t="s">
        <v>115</v>
      </c>
      <c r="C11" s="7" t="s">
        <v>116</v>
      </c>
    </row>
    <row r="12" spans="1:3">
      <c r="B12" s="7" t="s">
        <v>117</v>
      </c>
      <c r="C12" s="7" t="s">
        <v>118</v>
      </c>
    </row>
    <row r="14" spans="1:3">
      <c r="A14" s="7" t="s">
        <v>119</v>
      </c>
      <c r="B14" s="7" t="s">
        <v>120</v>
      </c>
      <c r="C14" s="7" t="s">
        <v>121</v>
      </c>
    </row>
    <row r="15" spans="1:3">
      <c r="B15" s="7" t="s">
        <v>122</v>
      </c>
      <c r="C15" s="7" t="s">
        <v>123</v>
      </c>
    </row>
    <row r="16" spans="1:3">
      <c r="B16" s="7" t="s">
        <v>124</v>
      </c>
      <c r="C16" s="7" t="s">
        <v>125</v>
      </c>
    </row>
    <row r="17" spans="2:3">
      <c r="B17" s="7" t="s">
        <v>126</v>
      </c>
      <c r="C17" s="7" t="s">
        <v>126</v>
      </c>
    </row>
    <row r="18" spans="2:3">
      <c r="B18" s="7" t="s">
        <v>127</v>
      </c>
      <c r="C18" s="7" t="s">
        <v>127</v>
      </c>
    </row>
    <row r="19" spans="2:3">
      <c r="B19" s="7" t="s">
        <v>128</v>
      </c>
      <c r="C19" s="7" t="s">
        <v>129</v>
      </c>
    </row>
    <row r="20" spans="2:3">
      <c r="B20" s="7" t="s">
        <v>130</v>
      </c>
      <c r="C20" s="7" t="s">
        <v>131</v>
      </c>
    </row>
    <row r="21" spans="2:3">
      <c r="B21" s="7" t="s">
        <v>132</v>
      </c>
      <c r="C21" s="7" t="s">
        <v>133</v>
      </c>
    </row>
    <row r="22" spans="2:3">
      <c r="B22" s="7" t="s">
        <v>134</v>
      </c>
      <c r="C22" s="7" t="s">
        <v>135</v>
      </c>
    </row>
    <row r="23" spans="2:3">
      <c r="B23" s="7" t="s">
        <v>136</v>
      </c>
      <c r="C23" s="7" t="s">
        <v>137</v>
      </c>
    </row>
    <row r="24" spans="2:3">
      <c r="B24" s="7" t="s">
        <v>138</v>
      </c>
      <c r="C24" s="7" t="s">
        <v>139</v>
      </c>
    </row>
    <row r="25" spans="2:3">
      <c r="B25" s="7" t="s">
        <v>140</v>
      </c>
      <c r="C25" s="7" t="s">
        <v>141</v>
      </c>
    </row>
    <row r="26" spans="2:3">
      <c r="B26" s="7" t="s">
        <v>142</v>
      </c>
      <c r="C26" s="7" t="s">
        <v>143</v>
      </c>
    </row>
    <row r="27" spans="2:3">
      <c r="B27" s="7" t="s">
        <v>144</v>
      </c>
      <c r="C27" s="7" t="s">
        <v>145</v>
      </c>
    </row>
    <row r="28" spans="2:3">
      <c r="B28" s="7" t="s">
        <v>146</v>
      </c>
      <c r="C28" s="7" t="s">
        <v>147</v>
      </c>
    </row>
    <row r="29" spans="2:3">
      <c r="B29" s="7" t="s">
        <v>148</v>
      </c>
      <c r="C29" s="7" t="s">
        <v>149</v>
      </c>
    </row>
    <row r="30" spans="2:3">
      <c r="B30" s="7" t="s">
        <v>150</v>
      </c>
      <c r="C30" s="7" t="s">
        <v>151</v>
      </c>
    </row>
    <row r="31" spans="2:3">
      <c r="B31" s="7" t="s">
        <v>152</v>
      </c>
      <c r="C31" s="7" t="s">
        <v>153</v>
      </c>
    </row>
    <row r="32" spans="2:3">
      <c r="B32" s="7" t="s">
        <v>154</v>
      </c>
      <c r="C32" s="7" t="s">
        <v>155</v>
      </c>
    </row>
    <row r="33" spans="2:3">
      <c r="B33" s="7" t="s">
        <v>156</v>
      </c>
      <c r="C33" s="7" t="s">
        <v>157</v>
      </c>
    </row>
    <row r="34" spans="2:3">
      <c r="B34" s="7" t="s">
        <v>158</v>
      </c>
      <c r="C34" s="7" t="s">
        <v>159</v>
      </c>
    </row>
    <row r="35" spans="2:3">
      <c r="B35" s="7" t="s">
        <v>160</v>
      </c>
      <c r="C35" s="7" t="s">
        <v>161</v>
      </c>
    </row>
    <row r="36" spans="2:3">
      <c r="B36" s="7" t="s">
        <v>162</v>
      </c>
      <c r="C36" s="7" t="s">
        <v>163</v>
      </c>
    </row>
    <row r="37" spans="2:3">
      <c r="B37" s="7" t="s">
        <v>164</v>
      </c>
      <c r="C37" s="7" t="s">
        <v>165</v>
      </c>
    </row>
    <row r="38" spans="2:3">
      <c r="B38" s="7" t="s">
        <v>166</v>
      </c>
      <c r="C38" s="7" t="s">
        <v>167</v>
      </c>
    </row>
    <row r="39" spans="2:3">
      <c r="B39" s="7" t="s">
        <v>168</v>
      </c>
      <c r="C39" s="7" t="s">
        <v>169</v>
      </c>
    </row>
    <row r="40" spans="2:3">
      <c r="B40" s="7" t="s">
        <v>170</v>
      </c>
      <c r="C40" s="7" t="s">
        <v>171</v>
      </c>
    </row>
    <row r="41" spans="2:3">
      <c r="B41" s="7" t="s">
        <v>172</v>
      </c>
      <c r="C41" s="7" t="s">
        <v>173</v>
      </c>
    </row>
    <row r="42" spans="2:3">
      <c r="B42" s="7" t="s">
        <v>174</v>
      </c>
      <c r="C42" s="7" t="s">
        <v>175</v>
      </c>
    </row>
    <row r="43" spans="2:3">
      <c r="B43" s="7" t="s">
        <v>176</v>
      </c>
      <c r="C43" s="7" t="s">
        <v>177</v>
      </c>
    </row>
    <row r="44" spans="2:3">
      <c r="B44" s="7" t="s">
        <v>178</v>
      </c>
      <c r="C44" s="7" t="s">
        <v>179</v>
      </c>
    </row>
    <row r="45" spans="2:3">
      <c r="B45" s="22" t="s">
        <v>18</v>
      </c>
      <c r="C45" s="7" t="s">
        <v>107</v>
      </c>
    </row>
    <row r="46" spans="2:3">
      <c r="B46" s="22" t="s">
        <v>180</v>
      </c>
      <c r="C46" s="7" t="s">
        <v>181</v>
      </c>
    </row>
    <row r="47" spans="2:3">
      <c r="B47" s="22" t="s">
        <v>182</v>
      </c>
      <c r="C47" s="7" t="s">
        <v>183</v>
      </c>
    </row>
    <row r="48" spans="2:3">
      <c r="B48" s="22" t="s">
        <v>83</v>
      </c>
      <c r="C48" s="7" t="s">
        <v>104</v>
      </c>
    </row>
    <row r="49" spans="1:3">
      <c r="B49" s="22" t="s">
        <v>49</v>
      </c>
      <c r="C49" s="7" t="s">
        <v>112</v>
      </c>
    </row>
    <row r="50" spans="1:3">
      <c r="B50" s="22" t="s">
        <v>117</v>
      </c>
      <c r="C50" s="7" t="s">
        <v>118</v>
      </c>
    </row>
    <row r="51" spans="1:3">
      <c r="B51" s="22" t="s">
        <v>184</v>
      </c>
      <c r="C51" s="7" t="s">
        <v>112</v>
      </c>
    </row>
    <row r="52" spans="1:3">
      <c r="B52" s="22" t="s">
        <v>185</v>
      </c>
      <c r="C52" s="7" t="s">
        <v>186</v>
      </c>
    </row>
    <row r="53" spans="1:3">
      <c r="B53" s="7"/>
      <c r="C53" s="7"/>
    </row>
    <row r="55" spans="1:3">
      <c r="A55" s="6" t="s">
        <v>187</v>
      </c>
      <c r="B55" s="6" t="s">
        <v>188</v>
      </c>
      <c r="C55" s="7" t="s">
        <v>189</v>
      </c>
    </row>
    <row r="56" spans="1:3">
      <c r="B56" s="6" t="s">
        <v>190</v>
      </c>
      <c r="C56" s="7" t="s">
        <v>191</v>
      </c>
    </row>
    <row r="57" spans="1:3">
      <c r="B57" s="6" t="s">
        <v>192</v>
      </c>
      <c r="C57" s="7" t="s">
        <v>193</v>
      </c>
    </row>
    <row r="59" spans="1:3">
      <c r="A59" s="6" t="s">
        <v>194</v>
      </c>
      <c r="B59" s="6" t="s">
        <v>195</v>
      </c>
      <c r="C59" s="6" t="s">
        <v>196</v>
      </c>
    </row>
    <row r="60" spans="1:3">
      <c r="B60" s="6" t="s">
        <v>197</v>
      </c>
      <c r="C60" s="6" t="s">
        <v>198</v>
      </c>
    </row>
    <row r="61" spans="1:3">
      <c r="B61" s="6" t="s">
        <v>199</v>
      </c>
      <c r="C61" s="6" t="s">
        <v>200</v>
      </c>
    </row>
    <row r="63" spans="1:3">
      <c r="A63" s="6" t="s">
        <v>201</v>
      </c>
      <c r="B63" s="6" t="s">
        <v>202</v>
      </c>
      <c r="C63" s="7" t="s">
        <v>203</v>
      </c>
    </row>
    <row r="64" spans="1:3">
      <c r="B64" s="6" t="s">
        <v>204</v>
      </c>
      <c r="C64" s="7" t="s">
        <v>205</v>
      </c>
    </row>
    <row r="65" spans="2:3">
      <c r="B65" s="6" t="s">
        <v>206</v>
      </c>
      <c r="C65" s="7" t="s">
        <v>207</v>
      </c>
    </row>
    <row r="66" spans="2:3">
      <c r="B66" s="6" t="s">
        <v>208</v>
      </c>
      <c r="C66" s="7" t="s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tabSelected="1" zoomScaleNormal="100" workbookViewId="0">
      <selection activeCell="J26" sqref="J26"/>
    </sheetView>
  </sheetViews>
  <sheetFormatPr defaultRowHeight="15.2" customHeight="1"/>
  <cols>
    <col min="1" max="1" width="2.7109375" style="31" customWidth="1"/>
    <col min="2" max="2" width="19.7109375" style="31" customWidth="1"/>
    <col min="3" max="3" width="24" style="31" customWidth="1"/>
    <col min="4" max="4" width="21.140625" style="31" customWidth="1"/>
    <col min="5" max="13" width="19.7109375" style="31" customWidth="1"/>
    <col min="14" max="14" width="9.140625" style="31" customWidth="1"/>
    <col min="15" max="16384" width="9.140625" style="31"/>
  </cols>
  <sheetData>
    <row r="1" spans="2:13" ht="23.25" customHeight="1">
      <c r="B1" s="88" t="s">
        <v>292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2:13" ht="15.2" customHeight="1">
      <c r="B3" s="39"/>
      <c r="C3" s="41"/>
      <c r="D3" s="41"/>
      <c r="E3" s="41"/>
      <c r="F3" s="41"/>
      <c r="G3" s="41"/>
    </row>
    <row r="4" spans="2:13" ht="15.2" customHeight="1">
      <c r="B4" s="39" t="s">
        <v>293</v>
      </c>
      <c r="C4" s="40">
        <f>Report!C6</f>
        <v>44515.344734548613</v>
      </c>
      <c r="D4" s="40"/>
      <c r="E4" s="40"/>
      <c r="F4" s="40"/>
      <c r="G4" s="40"/>
    </row>
    <row r="5" spans="2:13" ht="15.2" customHeight="1">
      <c r="B5" s="39" t="s">
        <v>294</v>
      </c>
      <c r="C5" s="40">
        <f>Tmp!B6</f>
        <v>44501</v>
      </c>
      <c r="D5" s="40"/>
      <c r="E5" s="40"/>
      <c r="F5" s="40"/>
      <c r="G5" s="40"/>
    </row>
    <row r="6" spans="2:13" ht="15.2" customHeight="1">
      <c r="B6" s="39" t="s">
        <v>295</v>
      </c>
      <c r="C6" s="40">
        <f>Tmp!B7</f>
        <v>44531</v>
      </c>
      <c r="D6" s="40"/>
      <c r="E6" s="40"/>
      <c r="F6" s="40"/>
      <c r="G6" s="40"/>
    </row>
    <row r="7" spans="2:13" ht="15.2" customHeight="1">
      <c r="C7" s="31" t="s">
        <v>62</v>
      </c>
    </row>
    <row r="8" spans="2:13" ht="30" customHeight="1">
      <c r="B8" s="85" t="s">
        <v>296</v>
      </c>
      <c r="C8" s="89" t="s">
        <v>297</v>
      </c>
      <c r="D8" s="91" t="s">
        <v>298</v>
      </c>
      <c r="E8" s="92"/>
      <c r="F8" s="92"/>
      <c r="G8" s="91" t="s">
        <v>299</v>
      </c>
      <c r="H8" s="92"/>
      <c r="I8" s="93"/>
      <c r="J8" s="94" t="s">
        <v>300</v>
      </c>
      <c r="K8" s="95"/>
      <c r="L8" s="96" t="s">
        <v>301</v>
      </c>
      <c r="M8" s="95"/>
    </row>
    <row r="9" spans="2:13" ht="30" customHeight="1">
      <c r="B9" s="86"/>
      <c r="C9" s="90"/>
      <c r="D9" s="49" t="s">
        <v>302</v>
      </c>
      <c r="E9" s="50" t="s">
        <v>303</v>
      </c>
      <c r="F9" s="80" t="s">
        <v>304</v>
      </c>
      <c r="G9" s="52" t="s">
        <v>305</v>
      </c>
      <c r="H9" s="53" t="s">
        <v>306</v>
      </c>
      <c r="I9" s="54" t="s">
        <v>307</v>
      </c>
      <c r="J9" s="81" t="s">
        <v>308</v>
      </c>
      <c r="K9" s="51" t="s">
        <v>309</v>
      </c>
      <c r="L9" s="55" t="s">
        <v>310</v>
      </c>
      <c r="M9" s="56" t="s">
        <v>311</v>
      </c>
    </row>
    <row r="10" spans="2:13" ht="15.2" customHeight="1">
      <c r="B10" s="87"/>
      <c r="C10" s="57" t="s">
        <v>312</v>
      </c>
      <c r="D10" s="58" t="s">
        <v>313</v>
      </c>
      <c r="E10" s="58" t="s">
        <v>313</v>
      </c>
      <c r="F10" s="59" t="s">
        <v>313</v>
      </c>
      <c r="G10" s="60" t="s">
        <v>314</v>
      </c>
      <c r="H10" s="47" t="s">
        <v>314</v>
      </c>
      <c r="I10" s="61" t="s">
        <v>314</v>
      </c>
      <c r="J10" s="82" t="s">
        <v>315</v>
      </c>
      <c r="K10" s="57" t="s">
        <v>315</v>
      </c>
      <c r="L10" s="58" t="s">
        <v>316</v>
      </c>
      <c r="M10" s="43" t="s">
        <v>316</v>
      </c>
    </row>
    <row r="11" spans="2:13" ht="15.2" customHeight="1">
      <c r="B11" s="67">
        <v>44501</v>
      </c>
      <c r="C11" s="62">
        <v>9.713623046875</v>
      </c>
      <c r="D11" s="68">
        <v>1448.71875</v>
      </c>
      <c r="E11" s="68">
        <v>1428.734375</v>
      </c>
      <c r="F11" s="68">
        <f t="shared" ref="F11:F40" si="0">D11-E11</f>
        <v>19.984375</v>
      </c>
      <c r="G11" s="72">
        <v>58.511909484863281</v>
      </c>
      <c r="H11" s="73">
        <v>52.553092956542969</v>
      </c>
      <c r="I11" s="74">
        <f t="shared" ref="I11:I40" si="1">G11-H11</f>
        <v>5.9588165283203125</v>
      </c>
      <c r="J11" s="83">
        <v>4.7276903599777222</v>
      </c>
      <c r="K11" s="45">
        <v>3.3809545631883862</v>
      </c>
      <c r="L11" s="69">
        <v>0</v>
      </c>
      <c r="M11" s="71">
        <v>24</v>
      </c>
    </row>
    <row r="12" spans="2:13" ht="15">
      <c r="B12" s="67">
        <v>44502</v>
      </c>
      <c r="C12" s="63">
        <v>9.12353515625</v>
      </c>
      <c r="D12" s="68">
        <v>1390.640625</v>
      </c>
      <c r="E12" s="68">
        <v>1373.21875</v>
      </c>
      <c r="F12" s="68">
        <f t="shared" si="0"/>
        <v>17.421875</v>
      </c>
      <c r="G12" s="72">
        <v>56.221580505371094</v>
      </c>
      <c r="H12" s="73">
        <v>50.309478759765625</v>
      </c>
      <c r="I12" s="74">
        <f t="shared" si="1"/>
        <v>5.9121017456054688</v>
      </c>
      <c r="J12" s="83">
        <v>4.657587731553269</v>
      </c>
      <c r="K12" s="45">
        <v>3.3293920225453379</v>
      </c>
      <c r="L12" s="69">
        <v>7.32421875E-3</v>
      </c>
      <c r="M12" s="70">
        <v>23.99267578125</v>
      </c>
    </row>
    <row r="13" spans="2:13" ht="15">
      <c r="B13" s="67">
        <v>44503</v>
      </c>
      <c r="C13" s="63">
        <v>9.465087890625</v>
      </c>
      <c r="D13" s="68">
        <v>1369.8125</v>
      </c>
      <c r="E13" s="68">
        <v>1349.828125</v>
      </c>
      <c r="F13" s="68">
        <f t="shared" si="0"/>
        <v>19.984375</v>
      </c>
      <c r="G13" s="72">
        <v>56.546310424804688</v>
      </c>
      <c r="H13" s="73">
        <v>50.389869689941406</v>
      </c>
      <c r="I13" s="74">
        <f t="shared" si="1"/>
        <v>6.1564407348632813</v>
      </c>
      <c r="J13" s="83">
        <v>4.6006791067637449</v>
      </c>
      <c r="K13" s="45">
        <v>3.2904736532722234</v>
      </c>
      <c r="L13" s="69">
        <v>1.46484375E-3</v>
      </c>
      <c r="M13" s="70">
        <v>23.99853515625</v>
      </c>
    </row>
    <row r="14" spans="2:13" ht="15">
      <c r="B14" s="67">
        <v>44504</v>
      </c>
      <c r="C14" s="63">
        <v>9.417724609375</v>
      </c>
      <c r="D14" s="68">
        <v>1337.484375</v>
      </c>
      <c r="E14" s="68">
        <v>1319.9375</v>
      </c>
      <c r="F14" s="68">
        <f t="shared" si="0"/>
        <v>17.546875</v>
      </c>
      <c r="G14" s="72">
        <v>57.471939086914063</v>
      </c>
      <c r="H14" s="73">
        <v>51.119903564453125</v>
      </c>
      <c r="I14" s="74">
        <f t="shared" si="1"/>
        <v>6.3520355224609375</v>
      </c>
      <c r="J14" s="83">
        <v>4.5076027520698077</v>
      </c>
      <c r="K14" s="45">
        <v>3.2549069944818738</v>
      </c>
      <c r="L14" s="69">
        <v>0</v>
      </c>
      <c r="M14" s="70">
        <v>24</v>
      </c>
    </row>
    <row r="15" spans="2:13" ht="15">
      <c r="B15" s="67">
        <v>44505</v>
      </c>
      <c r="C15" s="63">
        <v>9.564697265625</v>
      </c>
      <c r="D15" s="68">
        <v>1338.25</v>
      </c>
      <c r="E15" s="68">
        <v>1322.390625</v>
      </c>
      <c r="F15" s="68">
        <f t="shared" si="0"/>
        <v>15.859375</v>
      </c>
      <c r="G15" s="72">
        <v>57.674758911132813</v>
      </c>
      <c r="H15" s="73">
        <v>51.149932861328125</v>
      </c>
      <c r="I15" s="74">
        <f t="shared" si="1"/>
        <v>6.5248260498046875</v>
      </c>
      <c r="J15" s="83">
        <v>4.507849092690325</v>
      </c>
      <c r="K15" s="45">
        <v>3.2582340709025863</v>
      </c>
      <c r="L15" s="69">
        <v>6.8359375E-3</v>
      </c>
      <c r="M15" s="70">
        <v>23.9931640625</v>
      </c>
    </row>
    <row r="16" spans="2:13" ht="15">
      <c r="B16" s="67">
        <v>44506</v>
      </c>
      <c r="C16" s="63">
        <v>9.737548828125</v>
      </c>
      <c r="D16" s="68">
        <v>1344.15625</v>
      </c>
      <c r="E16" s="68">
        <v>1329.890625</v>
      </c>
      <c r="F16" s="68">
        <f t="shared" si="0"/>
        <v>14.265625</v>
      </c>
      <c r="G16" s="72">
        <v>57.713050842285156</v>
      </c>
      <c r="H16" s="73">
        <v>51.027732849121094</v>
      </c>
      <c r="I16" s="74">
        <f t="shared" si="1"/>
        <v>6.6853179931640625</v>
      </c>
      <c r="J16" s="83">
        <v>4.5259827184478763</v>
      </c>
      <c r="K16" s="45">
        <v>3.2650690377594711</v>
      </c>
      <c r="L16" s="69">
        <v>0</v>
      </c>
      <c r="M16" s="70">
        <v>24</v>
      </c>
    </row>
    <row r="17" spans="2:13" ht="15">
      <c r="B17" s="67">
        <v>44507</v>
      </c>
      <c r="C17" s="63">
        <v>9.539794921875</v>
      </c>
      <c r="D17" s="68">
        <v>1346.09375</v>
      </c>
      <c r="E17" s="68">
        <v>1332.140625</v>
      </c>
      <c r="F17" s="68">
        <f t="shared" si="0"/>
        <v>13.953125</v>
      </c>
      <c r="G17" s="72">
        <v>57.89111328125</v>
      </c>
      <c r="H17" s="73">
        <v>51.350685119628906</v>
      </c>
      <c r="I17" s="74">
        <f t="shared" si="1"/>
        <v>6.5404281616210938</v>
      </c>
      <c r="J17" s="83">
        <v>4.4958089485219004</v>
      </c>
      <c r="K17" s="45">
        <v>3.2310893052464964</v>
      </c>
      <c r="L17" s="69">
        <v>0</v>
      </c>
      <c r="M17" s="70">
        <v>24</v>
      </c>
    </row>
    <row r="18" spans="2:13" ht="15">
      <c r="B18" s="67">
        <v>44508</v>
      </c>
      <c r="C18" s="63">
        <v>10.3115234375</v>
      </c>
      <c r="D18" s="68">
        <v>1316.25</v>
      </c>
      <c r="E18" s="68">
        <v>1297.9375</v>
      </c>
      <c r="F18" s="68">
        <f t="shared" si="0"/>
        <v>18.3125</v>
      </c>
      <c r="G18" s="72">
        <v>57.333045959472656</v>
      </c>
      <c r="H18" s="73">
        <v>50.211383819580078</v>
      </c>
      <c r="I18" s="74">
        <f t="shared" si="1"/>
        <v>7.1216621398925781</v>
      </c>
      <c r="J18" s="83">
        <v>4.4930134751602653</v>
      </c>
      <c r="K18" s="45">
        <v>3.2717704880000356</v>
      </c>
      <c r="L18" s="69">
        <v>8.7890625E-3</v>
      </c>
      <c r="M18" s="70">
        <v>23.9912109375</v>
      </c>
    </row>
    <row r="19" spans="2:13" ht="15">
      <c r="B19" s="67">
        <v>44509</v>
      </c>
      <c r="C19" s="63">
        <v>11.916748046875</v>
      </c>
      <c r="D19" s="68">
        <v>1376.21875</v>
      </c>
      <c r="E19" s="68">
        <v>1350.75</v>
      </c>
      <c r="F19" s="68">
        <f t="shared" si="0"/>
        <v>25.46875</v>
      </c>
      <c r="G19" s="72">
        <v>59.099967956542969</v>
      </c>
      <c r="H19" s="73">
        <v>51.406875610351563</v>
      </c>
      <c r="I19" s="74">
        <f t="shared" si="1"/>
        <v>7.6930923461914063</v>
      </c>
      <c r="J19" s="83">
        <v>4.5482410715553758</v>
      </c>
      <c r="K19" s="45">
        <v>3.3242725717697383</v>
      </c>
      <c r="L19" s="69">
        <v>3.41796875E-3</v>
      </c>
      <c r="M19" s="70">
        <v>23.99658203125</v>
      </c>
    </row>
    <row r="20" spans="2:13" ht="15">
      <c r="B20" s="67">
        <v>44510</v>
      </c>
      <c r="C20" s="63">
        <v>12.56298828125</v>
      </c>
      <c r="D20" s="68">
        <v>1448.5625</v>
      </c>
      <c r="E20" s="68">
        <v>1420.3125</v>
      </c>
      <c r="F20" s="68">
        <f t="shared" si="0"/>
        <v>28.25</v>
      </c>
      <c r="G20" s="72">
        <v>59.490463256835938</v>
      </c>
      <c r="H20" s="73">
        <v>51.842674255371094</v>
      </c>
      <c r="I20" s="74">
        <f t="shared" si="1"/>
        <v>7.6477890014648438</v>
      </c>
      <c r="J20" s="83">
        <v>4.5471926458744525</v>
      </c>
      <c r="K20" s="45">
        <v>3.3230019468491081</v>
      </c>
      <c r="L20" s="69">
        <v>6.8359375E-3</v>
      </c>
      <c r="M20" s="70">
        <v>23.9931640625</v>
      </c>
    </row>
    <row r="21" spans="2:13" ht="15">
      <c r="B21" s="67">
        <v>44511</v>
      </c>
      <c r="C21" s="63">
        <v>12.395263671875</v>
      </c>
      <c r="D21" s="68">
        <v>1423.5</v>
      </c>
      <c r="E21" s="68">
        <v>1395.625</v>
      </c>
      <c r="F21" s="68">
        <f t="shared" si="0"/>
        <v>27.875</v>
      </c>
      <c r="G21" s="72">
        <v>58.601768493652344</v>
      </c>
      <c r="H21" s="73">
        <v>50.903373718261719</v>
      </c>
      <c r="I21" s="74">
        <f t="shared" si="1"/>
        <v>7.698394775390625</v>
      </c>
      <c r="J21" s="83">
        <v>4.4631717723907469</v>
      </c>
      <c r="K21" s="45">
        <v>3.2985925474432469</v>
      </c>
      <c r="L21" s="69">
        <v>0</v>
      </c>
      <c r="M21" s="70">
        <v>24</v>
      </c>
    </row>
    <row r="22" spans="2:13" ht="15">
      <c r="B22" s="67">
        <v>44512</v>
      </c>
      <c r="C22" s="63">
        <v>11.955322265625</v>
      </c>
      <c r="D22" s="68">
        <v>1421.96875</v>
      </c>
      <c r="E22" s="68">
        <v>1393.8125</v>
      </c>
      <c r="F22" s="68">
        <f t="shared" si="0"/>
        <v>28.15625</v>
      </c>
      <c r="G22" s="72">
        <v>58.852607727050781</v>
      </c>
      <c r="H22" s="73">
        <v>51.480636596679688</v>
      </c>
      <c r="I22" s="74">
        <f t="shared" si="1"/>
        <v>7.3719711303710938</v>
      </c>
      <c r="J22" s="83">
        <v>4.4678133223625425</v>
      </c>
      <c r="K22" s="45">
        <v>3.3046229658335209</v>
      </c>
      <c r="L22" s="69">
        <v>0</v>
      </c>
      <c r="M22" s="70">
        <v>24</v>
      </c>
    </row>
    <row r="23" spans="2:13" ht="15">
      <c r="B23" s="67">
        <v>44513</v>
      </c>
      <c r="C23" s="63">
        <v>11.501708984375</v>
      </c>
      <c r="D23" s="68">
        <v>1425.375</v>
      </c>
      <c r="E23" s="68">
        <v>1398.59375</v>
      </c>
      <c r="F23" s="68">
        <f t="shared" si="0"/>
        <v>26.78125</v>
      </c>
      <c r="G23" s="72">
        <v>59.924293518066406</v>
      </c>
      <c r="H23" s="73">
        <v>52.863777160644531</v>
      </c>
      <c r="I23" s="74">
        <f t="shared" si="1"/>
        <v>7.060516357421875</v>
      </c>
      <c r="J23" s="83">
        <v>4.4769579788774019</v>
      </c>
      <c r="K23" s="45">
        <v>3.3040918554556846</v>
      </c>
      <c r="L23" s="69">
        <v>7.32421875E-3</v>
      </c>
      <c r="M23" s="70">
        <v>23.99267578125</v>
      </c>
    </row>
    <row r="24" spans="2:13" ht="15">
      <c r="B24" s="67">
        <v>44514</v>
      </c>
      <c r="C24" s="63">
        <v>10.831787109375</v>
      </c>
      <c r="D24" s="68">
        <v>1409.03125</v>
      </c>
      <c r="E24" s="68">
        <v>1388.3125</v>
      </c>
      <c r="F24" s="68">
        <f t="shared" si="0"/>
        <v>20.71875</v>
      </c>
      <c r="G24" s="72">
        <v>58.915367126464844</v>
      </c>
      <c r="H24" s="73">
        <v>52.011672973632813</v>
      </c>
      <c r="I24" s="74">
        <f t="shared" si="1"/>
        <v>6.9036941528320313</v>
      </c>
      <c r="J24" s="83">
        <v>4.4296403798071147</v>
      </c>
      <c r="K24" s="45">
        <v>3.2736658327342987</v>
      </c>
      <c r="L24" s="69">
        <v>0</v>
      </c>
      <c r="M24" s="70">
        <v>24</v>
      </c>
    </row>
    <row r="25" spans="2:13" ht="15">
      <c r="B25" s="67">
        <v>44515</v>
      </c>
      <c r="C25" s="63"/>
      <c r="D25" s="68"/>
      <c r="E25" s="68"/>
      <c r="F25" s="68">
        <f t="shared" si="0"/>
        <v>0</v>
      </c>
      <c r="G25" s="72"/>
      <c r="H25" s="73"/>
      <c r="I25" s="74">
        <f t="shared" si="1"/>
        <v>0</v>
      </c>
      <c r="J25" s="83"/>
      <c r="K25" s="45"/>
      <c r="L25" s="69"/>
      <c r="M25" s="70"/>
    </row>
    <row r="26" spans="2:13" ht="15">
      <c r="B26" s="67">
        <v>44516</v>
      </c>
      <c r="C26" s="63"/>
      <c r="D26" s="68"/>
      <c r="E26" s="68"/>
      <c r="F26" s="68">
        <f t="shared" si="0"/>
        <v>0</v>
      </c>
      <c r="G26" s="72"/>
      <c r="H26" s="73"/>
      <c r="I26" s="74">
        <f t="shared" si="1"/>
        <v>0</v>
      </c>
      <c r="J26" s="83"/>
      <c r="K26" s="45"/>
      <c r="L26" s="69"/>
      <c r="M26" s="70"/>
    </row>
    <row r="27" spans="2:13" ht="15">
      <c r="B27" s="67">
        <v>44517</v>
      </c>
      <c r="C27" s="63"/>
      <c r="D27" s="68"/>
      <c r="E27" s="68"/>
      <c r="F27" s="68">
        <f t="shared" si="0"/>
        <v>0</v>
      </c>
      <c r="G27" s="72"/>
      <c r="H27" s="73"/>
      <c r="I27" s="74">
        <f t="shared" si="1"/>
        <v>0</v>
      </c>
      <c r="J27" s="83"/>
      <c r="K27" s="45"/>
      <c r="L27" s="69"/>
      <c r="M27" s="70"/>
    </row>
    <row r="28" spans="2:13" ht="15">
      <c r="B28" s="67">
        <v>44518</v>
      </c>
      <c r="C28" s="63"/>
      <c r="D28" s="68"/>
      <c r="E28" s="68"/>
      <c r="F28" s="68">
        <f t="shared" si="0"/>
        <v>0</v>
      </c>
      <c r="G28" s="72"/>
      <c r="H28" s="73"/>
      <c r="I28" s="74">
        <f t="shared" si="1"/>
        <v>0</v>
      </c>
      <c r="J28" s="83"/>
      <c r="K28" s="45"/>
      <c r="L28" s="69"/>
      <c r="M28" s="70"/>
    </row>
    <row r="29" spans="2:13" ht="15">
      <c r="B29" s="67">
        <v>44519</v>
      </c>
      <c r="C29" s="63"/>
      <c r="D29" s="68"/>
      <c r="E29" s="68"/>
      <c r="F29" s="68">
        <f t="shared" si="0"/>
        <v>0</v>
      </c>
      <c r="G29" s="72"/>
      <c r="H29" s="73"/>
      <c r="I29" s="74">
        <f t="shared" si="1"/>
        <v>0</v>
      </c>
      <c r="J29" s="83"/>
      <c r="K29" s="45"/>
      <c r="L29" s="69"/>
      <c r="M29" s="70"/>
    </row>
    <row r="30" spans="2:13" ht="15">
      <c r="B30" s="67">
        <v>44520</v>
      </c>
      <c r="C30" s="63"/>
      <c r="D30" s="68"/>
      <c r="E30" s="68"/>
      <c r="F30" s="68">
        <f t="shared" si="0"/>
        <v>0</v>
      </c>
      <c r="G30" s="72"/>
      <c r="H30" s="73"/>
      <c r="I30" s="74">
        <f t="shared" si="1"/>
        <v>0</v>
      </c>
      <c r="J30" s="83"/>
      <c r="K30" s="45"/>
      <c r="L30" s="69"/>
      <c r="M30" s="70"/>
    </row>
    <row r="31" spans="2:13" ht="15">
      <c r="B31" s="67">
        <v>44521</v>
      </c>
      <c r="C31" s="63"/>
      <c r="D31" s="68"/>
      <c r="E31" s="68"/>
      <c r="F31" s="68">
        <f t="shared" si="0"/>
        <v>0</v>
      </c>
      <c r="G31" s="72"/>
      <c r="H31" s="73"/>
      <c r="I31" s="74">
        <f t="shared" si="1"/>
        <v>0</v>
      </c>
      <c r="J31" s="83"/>
      <c r="K31" s="45"/>
      <c r="L31" s="69"/>
      <c r="M31" s="70"/>
    </row>
    <row r="32" spans="2:13" ht="15">
      <c r="B32" s="67">
        <v>44522</v>
      </c>
      <c r="C32" s="63"/>
      <c r="D32" s="68"/>
      <c r="E32" s="68"/>
      <c r="F32" s="68">
        <f t="shared" si="0"/>
        <v>0</v>
      </c>
      <c r="G32" s="72"/>
      <c r="H32" s="73"/>
      <c r="I32" s="74">
        <f t="shared" si="1"/>
        <v>0</v>
      </c>
      <c r="J32" s="83"/>
      <c r="K32" s="45"/>
      <c r="L32" s="69"/>
      <c r="M32" s="70"/>
    </row>
    <row r="33" spans="2:13" ht="15">
      <c r="B33" s="67">
        <v>44523</v>
      </c>
      <c r="C33" s="63"/>
      <c r="D33" s="68"/>
      <c r="E33" s="68"/>
      <c r="F33" s="68">
        <f t="shared" si="0"/>
        <v>0</v>
      </c>
      <c r="G33" s="72"/>
      <c r="H33" s="73"/>
      <c r="I33" s="74">
        <f t="shared" si="1"/>
        <v>0</v>
      </c>
      <c r="J33" s="83"/>
      <c r="K33" s="45"/>
      <c r="L33" s="69"/>
      <c r="M33" s="70"/>
    </row>
    <row r="34" spans="2:13" ht="15">
      <c r="B34" s="67">
        <v>44524</v>
      </c>
      <c r="C34" s="63"/>
      <c r="D34" s="68"/>
      <c r="E34" s="68"/>
      <c r="F34" s="68">
        <f t="shared" si="0"/>
        <v>0</v>
      </c>
      <c r="G34" s="72"/>
      <c r="H34" s="73"/>
      <c r="I34" s="74">
        <f t="shared" si="1"/>
        <v>0</v>
      </c>
      <c r="J34" s="83"/>
      <c r="K34" s="45"/>
      <c r="L34" s="69"/>
      <c r="M34" s="70"/>
    </row>
    <row r="35" spans="2:13" ht="15">
      <c r="B35" s="67">
        <v>44525</v>
      </c>
      <c r="C35" s="63"/>
      <c r="D35" s="68"/>
      <c r="E35" s="68"/>
      <c r="F35" s="68">
        <f t="shared" si="0"/>
        <v>0</v>
      </c>
      <c r="G35" s="72"/>
      <c r="H35" s="73"/>
      <c r="I35" s="74">
        <f t="shared" si="1"/>
        <v>0</v>
      </c>
      <c r="J35" s="83"/>
      <c r="K35" s="45"/>
      <c r="L35" s="69"/>
      <c r="M35" s="70"/>
    </row>
    <row r="36" spans="2:13" ht="15">
      <c r="B36" s="67">
        <v>44526</v>
      </c>
      <c r="C36" s="63"/>
      <c r="D36" s="68"/>
      <c r="E36" s="68"/>
      <c r="F36" s="68">
        <f t="shared" si="0"/>
        <v>0</v>
      </c>
      <c r="G36" s="72"/>
      <c r="H36" s="73"/>
      <c r="I36" s="74">
        <f t="shared" si="1"/>
        <v>0</v>
      </c>
      <c r="J36" s="83"/>
      <c r="K36" s="45"/>
      <c r="L36" s="69"/>
      <c r="M36" s="70"/>
    </row>
    <row r="37" spans="2:13" ht="15">
      <c r="B37" s="67">
        <v>44527</v>
      </c>
      <c r="C37" s="63"/>
      <c r="D37" s="68"/>
      <c r="E37" s="68"/>
      <c r="F37" s="68">
        <f t="shared" si="0"/>
        <v>0</v>
      </c>
      <c r="G37" s="72"/>
      <c r="H37" s="73"/>
      <c r="I37" s="74">
        <f t="shared" si="1"/>
        <v>0</v>
      </c>
      <c r="J37" s="83"/>
      <c r="K37" s="45"/>
      <c r="L37" s="69"/>
      <c r="M37" s="70"/>
    </row>
    <row r="38" spans="2:13" ht="15">
      <c r="B38" s="67">
        <v>44528</v>
      </c>
      <c r="C38" s="63"/>
      <c r="D38" s="68"/>
      <c r="E38" s="68"/>
      <c r="F38" s="68">
        <f t="shared" si="0"/>
        <v>0</v>
      </c>
      <c r="G38" s="72"/>
      <c r="H38" s="73"/>
      <c r="I38" s="74">
        <f t="shared" si="1"/>
        <v>0</v>
      </c>
      <c r="J38" s="83"/>
      <c r="K38" s="45"/>
      <c r="L38" s="69"/>
      <c r="M38" s="70"/>
    </row>
    <row r="39" spans="2:13" ht="15">
      <c r="B39" s="67">
        <v>44529</v>
      </c>
      <c r="C39" s="63"/>
      <c r="D39" s="68"/>
      <c r="E39" s="68"/>
      <c r="F39" s="68">
        <f t="shared" si="0"/>
        <v>0</v>
      </c>
      <c r="G39" s="72"/>
      <c r="H39" s="73"/>
      <c r="I39" s="74">
        <f t="shared" si="1"/>
        <v>0</v>
      </c>
      <c r="J39" s="83"/>
      <c r="K39" s="45"/>
      <c r="L39" s="69"/>
      <c r="M39" s="70"/>
    </row>
    <row r="40" spans="2:13" ht="15">
      <c r="B40" s="67">
        <v>44530</v>
      </c>
      <c r="C40" s="63"/>
      <c r="D40" s="68"/>
      <c r="E40" s="68"/>
      <c r="F40" s="68">
        <f t="shared" si="0"/>
        <v>0</v>
      </c>
      <c r="G40" s="72"/>
      <c r="H40" s="73"/>
      <c r="I40" s="74">
        <f t="shared" si="1"/>
        <v>0</v>
      </c>
      <c r="J40" s="83"/>
      <c r="K40" s="45"/>
      <c r="L40" s="69"/>
      <c r="M40" s="70"/>
    </row>
    <row r="41" spans="2:13" ht="15.2" customHeight="1">
      <c r="B41" s="42" t="s">
        <v>317</v>
      </c>
      <c r="C41" s="64">
        <f t="shared" ref="C41:L41" si="2">SUM(C11:C40)</f>
        <v>148.037353515625</v>
      </c>
      <c r="D41" s="44">
        <f t="shared" si="2"/>
        <v>19396.0625</v>
      </c>
      <c r="E41" s="44">
        <f t="shared" si="2"/>
        <v>19101.484375</v>
      </c>
      <c r="F41" s="44">
        <f t="shared" si="2"/>
        <v>294.578125</v>
      </c>
      <c r="G41" s="65">
        <f t="shared" ref="G41:K41" si="3">AVERAGE(G11:G40)</f>
        <v>58.160584041050505</v>
      </c>
      <c r="H41" s="44">
        <f t="shared" si="3"/>
        <v>51.330077852521626</v>
      </c>
      <c r="I41" s="66">
        <f t="shared" si="3"/>
        <v>3.1875695546468097</v>
      </c>
      <c r="J41" s="65">
        <f t="shared" si="3"/>
        <v>4.532087954003754</v>
      </c>
      <c r="K41" s="77">
        <f t="shared" si="3"/>
        <v>3.2935812753915719</v>
      </c>
      <c r="L41" s="44">
        <f t="shared" si="2"/>
        <v>4.19921875E-2</v>
      </c>
      <c r="M41" s="66">
        <f>SUM(M11:M40)</f>
        <v>335.9580078125</v>
      </c>
    </row>
    <row r="46" spans="2:13" ht="15.2" customHeight="1">
      <c r="B46" s="31" t="s">
        <v>318</v>
      </c>
      <c r="C46" s="31">
        <f>(C6-C5)*24</f>
        <v>720</v>
      </c>
      <c r="D46" s="31" t="s">
        <v>319</v>
      </c>
      <c r="E46" s="75">
        <f>M41</f>
        <v>335.9580078125</v>
      </c>
    </row>
    <row r="49" spans="2:5" ht="15.2" customHeight="1">
      <c r="B49" s="31" t="s">
        <v>320</v>
      </c>
      <c r="E49" s="31" t="s">
        <v>321</v>
      </c>
    </row>
    <row r="50" spans="2:5" ht="15.2" customHeight="1">
      <c r="B50" s="31" t="s">
        <v>322</v>
      </c>
      <c r="E50" s="31" t="s">
        <v>323</v>
      </c>
    </row>
    <row r="56" spans="2:5" ht="15.2" customHeight="1">
      <c r="E56" s="76"/>
    </row>
    <row r="57" spans="2:5" ht="15.2" customHeight="1">
      <c r="E57" s="76"/>
    </row>
  </sheetData>
  <mergeCells count="7">
    <mergeCell ref="B8:B10"/>
    <mergeCell ref="B1:M1"/>
    <mergeCell ref="C8:C9"/>
    <mergeCell ref="D8:F8"/>
    <mergeCell ref="G8:I8"/>
    <mergeCell ref="J8:K8"/>
    <mergeCell ref="L8:M8"/>
  </mergeCells>
  <pageMargins left="0.7" right="0.7" top="0.75" bottom="0.75" header="0.3" footer="0.3"/>
  <pageSetup paperSize="9" scale="31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zoomScaleNormal="100" workbookViewId="0">
      <selection activeCell="J26" sqref="J26"/>
    </sheetView>
  </sheetViews>
  <sheetFormatPr defaultRowHeight="15.2" customHeight="1"/>
  <cols>
    <col min="1" max="1" width="2.7109375" style="31" customWidth="1"/>
    <col min="2" max="2" width="19.7109375" style="31" customWidth="1"/>
    <col min="3" max="3" width="24" style="31" customWidth="1"/>
    <col min="4" max="4" width="21.140625" style="31" customWidth="1"/>
    <col min="5" max="13" width="19.7109375" style="31" customWidth="1"/>
    <col min="14" max="14" width="9.140625" style="31" customWidth="1"/>
    <col min="15" max="16384" width="9.140625" style="31"/>
  </cols>
  <sheetData>
    <row r="1" spans="2:13" ht="23.25" customHeight="1">
      <c r="B1" s="88" t="s">
        <v>292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2:13" ht="15.2" customHeight="1">
      <c r="B3" s="39"/>
      <c r="C3" s="41"/>
      <c r="D3" s="41"/>
      <c r="E3" s="41"/>
      <c r="F3" s="41"/>
      <c r="G3" s="41"/>
    </row>
    <row r="4" spans="2:13" ht="15.2" customHeight="1">
      <c r="B4" s="39" t="s">
        <v>293</v>
      </c>
      <c r="C4" s="40">
        <f>Report!C6</f>
        <v>44515.344734548613</v>
      </c>
      <c r="D4" s="40"/>
      <c r="E4" s="40"/>
      <c r="F4" s="40"/>
      <c r="G4" s="40"/>
    </row>
    <row r="5" spans="2:13" ht="15.2" customHeight="1">
      <c r="B5" s="39" t="s">
        <v>294</v>
      </c>
      <c r="C5" s="40">
        <f>Tmp!B6</f>
        <v>44501</v>
      </c>
      <c r="D5" s="40"/>
      <c r="E5" s="40"/>
      <c r="F5" s="40"/>
      <c r="G5" s="40"/>
    </row>
    <row r="6" spans="2:13" ht="15.2" customHeight="1">
      <c r="B6" s="39" t="s">
        <v>295</v>
      </c>
      <c r="C6" s="40">
        <f>Tmp!B7</f>
        <v>44531</v>
      </c>
      <c r="D6" s="40"/>
      <c r="E6" s="40"/>
      <c r="F6" s="40"/>
      <c r="G6" s="40"/>
    </row>
    <row r="7" spans="2:13" ht="15.2" customHeight="1">
      <c r="C7" s="31" t="s">
        <v>63</v>
      </c>
    </row>
    <row r="8" spans="2:13" ht="30" customHeight="1">
      <c r="B8" s="85" t="s">
        <v>296</v>
      </c>
      <c r="C8" s="89" t="s">
        <v>297</v>
      </c>
      <c r="D8" s="91" t="s">
        <v>298</v>
      </c>
      <c r="E8" s="92"/>
      <c r="F8" s="92"/>
      <c r="G8" s="91" t="s">
        <v>299</v>
      </c>
      <c r="H8" s="92"/>
      <c r="I8" s="93"/>
      <c r="J8" s="94" t="s">
        <v>300</v>
      </c>
      <c r="K8" s="95"/>
      <c r="L8" s="96" t="s">
        <v>301</v>
      </c>
      <c r="M8" s="95"/>
    </row>
    <row r="9" spans="2:13" ht="30" customHeight="1">
      <c r="B9" s="86"/>
      <c r="C9" s="90"/>
      <c r="D9" s="49" t="s">
        <v>302</v>
      </c>
      <c r="E9" s="50" t="s">
        <v>303</v>
      </c>
      <c r="F9" s="80" t="s">
        <v>304</v>
      </c>
      <c r="G9" s="52" t="s">
        <v>305</v>
      </c>
      <c r="H9" s="53" t="s">
        <v>306</v>
      </c>
      <c r="I9" s="54" t="s">
        <v>307</v>
      </c>
      <c r="J9" s="81" t="s">
        <v>308</v>
      </c>
      <c r="K9" s="51" t="s">
        <v>309</v>
      </c>
      <c r="L9" s="55" t="s">
        <v>310</v>
      </c>
      <c r="M9" s="56" t="s">
        <v>311</v>
      </c>
    </row>
    <row r="10" spans="2:13" ht="15.2" customHeight="1">
      <c r="B10" s="87"/>
      <c r="C10" s="57" t="s">
        <v>312</v>
      </c>
      <c r="D10" s="58" t="s">
        <v>313</v>
      </c>
      <c r="E10" s="58" t="s">
        <v>313</v>
      </c>
      <c r="F10" s="59" t="s">
        <v>313</v>
      </c>
      <c r="G10" s="60" t="s">
        <v>314</v>
      </c>
      <c r="H10" s="47" t="s">
        <v>314</v>
      </c>
      <c r="I10" s="61" t="s">
        <v>314</v>
      </c>
      <c r="J10" s="82" t="s">
        <v>315</v>
      </c>
      <c r="K10" s="57" t="s">
        <v>315</v>
      </c>
      <c r="L10" s="58" t="s">
        <v>316</v>
      </c>
      <c r="M10" s="43" t="s">
        <v>316</v>
      </c>
    </row>
    <row r="11" spans="2:13" ht="15.2" customHeight="1">
      <c r="B11" s="67">
        <v>44501</v>
      </c>
      <c r="C11" s="62">
        <v>4.0079345703125</v>
      </c>
      <c r="D11" s="68">
        <v>325.08203125</v>
      </c>
      <c r="E11" s="68">
        <v>322.67578125</v>
      </c>
      <c r="F11" s="68">
        <f t="shared" ref="F11:F40" si="0">D11-E11</f>
        <v>2.40625</v>
      </c>
      <c r="G11" s="72">
        <v>57.260948181152344</v>
      </c>
      <c r="H11" s="73">
        <v>45.261856079101563</v>
      </c>
      <c r="I11" s="74">
        <f t="shared" ref="I11:I40" si="1">G11-H11</f>
        <v>11.999092102050781</v>
      </c>
      <c r="J11" s="83">
        <v>4.1573517163677698</v>
      </c>
      <c r="K11" s="45">
        <v>3.5854522585862161</v>
      </c>
      <c r="L11" s="69">
        <v>0</v>
      </c>
      <c r="M11" s="71">
        <v>24</v>
      </c>
    </row>
    <row r="12" spans="2:13" ht="15">
      <c r="B12" s="67">
        <v>44502</v>
      </c>
      <c r="C12" s="63">
        <v>3.78289794921875</v>
      </c>
      <c r="D12" s="68">
        <v>293.10546875</v>
      </c>
      <c r="E12" s="68">
        <v>289.9921875</v>
      </c>
      <c r="F12" s="68">
        <f t="shared" si="0"/>
        <v>3.11328125</v>
      </c>
      <c r="G12" s="72">
        <v>55.212718963623047</v>
      </c>
      <c r="H12" s="73">
        <v>42.755714416503906</v>
      </c>
      <c r="I12" s="74">
        <f t="shared" si="1"/>
        <v>12.457004547119141</v>
      </c>
      <c r="J12" s="83">
        <v>4.2587425596854214</v>
      </c>
      <c r="K12" s="45">
        <v>3.5964631916421177</v>
      </c>
      <c r="L12" s="69">
        <v>0</v>
      </c>
      <c r="M12" s="70">
        <v>24</v>
      </c>
    </row>
    <row r="13" spans="2:13" ht="15">
      <c r="B13" s="67">
        <v>44503</v>
      </c>
      <c r="C13" s="63">
        <v>3.840087890625</v>
      </c>
      <c r="D13" s="68">
        <v>274.1640625</v>
      </c>
      <c r="E13" s="68">
        <v>270.63671875</v>
      </c>
      <c r="F13" s="68">
        <f t="shared" si="0"/>
        <v>3.52734375</v>
      </c>
      <c r="G13" s="72">
        <v>55.952308654785156</v>
      </c>
      <c r="H13" s="73">
        <v>42.486354827880859</v>
      </c>
      <c r="I13" s="74">
        <f t="shared" si="1"/>
        <v>13.465953826904297</v>
      </c>
      <c r="J13" s="83">
        <v>4.1926720345376021</v>
      </c>
      <c r="K13" s="45">
        <v>3.5774993979934218</v>
      </c>
      <c r="L13" s="69">
        <v>6.8359375E-3</v>
      </c>
      <c r="M13" s="70">
        <v>23.9931640625</v>
      </c>
    </row>
    <row r="14" spans="2:13" ht="15">
      <c r="B14" s="67">
        <v>44504</v>
      </c>
      <c r="C14" s="63">
        <v>3.6097412109375</v>
      </c>
      <c r="D14" s="68">
        <v>287.95703125</v>
      </c>
      <c r="E14" s="68">
        <v>288.421875</v>
      </c>
      <c r="F14" s="68">
        <f t="shared" si="0"/>
        <v>-0.46484375</v>
      </c>
      <c r="G14" s="72">
        <v>55.343132019042969</v>
      </c>
      <c r="H14" s="73">
        <v>42.731090545654297</v>
      </c>
      <c r="I14" s="74">
        <f t="shared" si="1"/>
        <v>12.612041473388672</v>
      </c>
      <c r="J14" s="83">
        <v>4.2132404909883503</v>
      </c>
      <c r="K14" s="45">
        <v>3.5523194451265812</v>
      </c>
      <c r="L14" s="69">
        <v>0</v>
      </c>
      <c r="M14" s="70">
        <v>24</v>
      </c>
    </row>
    <row r="15" spans="2:13" ht="15">
      <c r="B15" s="67">
        <v>44505</v>
      </c>
      <c r="C15" s="63">
        <v>3.8408203125</v>
      </c>
      <c r="D15" s="68">
        <v>289.54296875</v>
      </c>
      <c r="E15" s="68">
        <v>285.90234375</v>
      </c>
      <c r="F15" s="68">
        <f t="shared" si="0"/>
        <v>3.640625</v>
      </c>
      <c r="G15" s="72">
        <v>55.608062744140625</v>
      </c>
      <c r="H15" s="73">
        <v>42.877464294433594</v>
      </c>
      <c r="I15" s="74">
        <f t="shared" si="1"/>
        <v>12.730598449707031</v>
      </c>
      <c r="J15" s="83">
        <v>4.1979097288110498</v>
      </c>
      <c r="K15" s="45">
        <v>3.545301693529272</v>
      </c>
      <c r="L15" s="69">
        <v>0</v>
      </c>
      <c r="M15" s="70">
        <v>24</v>
      </c>
    </row>
    <row r="16" spans="2:13" ht="15">
      <c r="B16" s="67">
        <v>44506</v>
      </c>
      <c r="C16" s="63">
        <v>4.19598388671875</v>
      </c>
      <c r="D16" s="68">
        <v>293.18359375</v>
      </c>
      <c r="E16" s="68">
        <v>283.40625</v>
      </c>
      <c r="F16" s="68">
        <f t="shared" si="0"/>
        <v>9.77734375</v>
      </c>
      <c r="G16" s="72">
        <v>55.533302307128906</v>
      </c>
      <c r="H16" s="73">
        <v>42.639270782470703</v>
      </c>
      <c r="I16" s="74">
        <f t="shared" si="1"/>
        <v>12.894031524658203</v>
      </c>
      <c r="J16" s="83">
        <v>4.219670966546345</v>
      </c>
      <c r="K16" s="45">
        <v>3.5753966344566823</v>
      </c>
      <c r="L16" s="69">
        <v>0</v>
      </c>
      <c r="M16" s="70">
        <v>24</v>
      </c>
    </row>
    <row r="17" spans="2:13" ht="15">
      <c r="B17" s="67">
        <v>44507</v>
      </c>
      <c r="C17" s="63">
        <v>3.823333740234375</v>
      </c>
      <c r="D17" s="68">
        <v>287.314453125</v>
      </c>
      <c r="E17" s="68">
        <v>284.640625</v>
      </c>
      <c r="F17" s="68">
        <f t="shared" si="0"/>
        <v>2.673828125</v>
      </c>
      <c r="G17" s="72"/>
      <c r="H17" s="73"/>
      <c r="I17" s="74">
        <f t="shared" si="1"/>
        <v>0</v>
      </c>
      <c r="J17" s="83"/>
      <c r="K17" s="45"/>
      <c r="L17" s="69">
        <v>3.41796875E-3</v>
      </c>
      <c r="M17" s="70">
        <v>23.99658203125</v>
      </c>
    </row>
    <row r="18" spans="2:13" ht="15">
      <c r="B18" s="67">
        <v>44508</v>
      </c>
      <c r="C18" s="63">
        <v>3.823333740234375</v>
      </c>
      <c r="D18" s="68">
        <v>287.314453125</v>
      </c>
      <c r="E18" s="68">
        <v>284.640625</v>
      </c>
      <c r="F18" s="68">
        <f t="shared" si="0"/>
        <v>2.673828125</v>
      </c>
      <c r="G18" s="72">
        <v>54.397247314453125</v>
      </c>
      <c r="H18" s="73">
        <v>41.551654815673828</v>
      </c>
      <c r="I18" s="74">
        <f t="shared" si="1"/>
        <v>12.845592498779297</v>
      </c>
      <c r="J18" s="83">
        <v>4.2482775174445866</v>
      </c>
      <c r="K18" s="45">
        <v>3.602218201218653</v>
      </c>
      <c r="L18" s="69">
        <v>3.41796875E-3</v>
      </c>
      <c r="M18" s="70">
        <v>23.99658203125</v>
      </c>
    </row>
    <row r="19" spans="2:13" ht="15">
      <c r="B19" s="67">
        <v>44509</v>
      </c>
      <c r="C19" s="63">
        <v>3.8089599609375</v>
      </c>
      <c r="D19" s="68">
        <v>285.1484375</v>
      </c>
      <c r="E19" s="68">
        <v>282.98828125</v>
      </c>
      <c r="F19" s="68">
        <f t="shared" si="0"/>
        <v>2.16015625</v>
      </c>
      <c r="G19" s="72">
        <v>53.871776580810547</v>
      </c>
      <c r="H19" s="73">
        <v>40.815662384033203</v>
      </c>
      <c r="I19" s="74">
        <f t="shared" si="1"/>
        <v>13.056114196777344</v>
      </c>
      <c r="J19" s="83">
        <v>4.3063789235186576</v>
      </c>
      <c r="K19" s="45">
        <v>3.6628091256036761</v>
      </c>
      <c r="L19" s="69">
        <v>6.8359375E-3</v>
      </c>
      <c r="M19" s="70">
        <v>23.9931640625</v>
      </c>
    </row>
    <row r="20" spans="2:13" ht="15">
      <c r="B20" s="67">
        <v>44510</v>
      </c>
      <c r="C20" s="63">
        <v>3.85308837890625</v>
      </c>
      <c r="D20" s="68">
        <v>286.125</v>
      </c>
      <c r="E20" s="68">
        <v>284.55859375</v>
      </c>
      <c r="F20" s="68">
        <f t="shared" si="0"/>
        <v>1.56640625</v>
      </c>
      <c r="G20" s="72">
        <v>54.13232421875</v>
      </c>
      <c r="H20" s="73">
        <v>40.883224487304688</v>
      </c>
      <c r="I20" s="74">
        <f t="shared" si="1"/>
        <v>13.249099731445313</v>
      </c>
      <c r="J20" s="83">
        <v>4.3107692060575244</v>
      </c>
      <c r="K20" s="45">
        <v>3.6618700751582622</v>
      </c>
      <c r="L20" s="69">
        <v>0</v>
      </c>
      <c r="M20" s="70">
        <v>24</v>
      </c>
    </row>
    <row r="21" spans="2:13" ht="15">
      <c r="B21" s="67">
        <v>44511</v>
      </c>
      <c r="C21" s="63">
        <v>3.6513671875</v>
      </c>
      <c r="D21" s="68">
        <v>228.40234375</v>
      </c>
      <c r="E21" s="68">
        <v>227.2578125</v>
      </c>
      <c r="F21" s="68">
        <f t="shared" si="0"/>
        <v>1.14453125</v>
      </c>
      <c r="G21" s="72">
        <v>55.3944091796875</v>
      </c>
      <c r="H21" s="73">
        <v>39.59552001953125</v>
      </c>
      <c r="I21" s="74">
        <f t="shared" si="1"/>
        <v>15.79888916015625</v>
      </c>
      <c r="J21" s="83">
        <v>4.4323392876455072</v>
      </c>
      <c r="K21" s="45">
        <v>3.6186658717693807</v>
      </c>
      <c r="L21" s="69">
        <v>0</v>
      </c>
      <c r="M21" s="70">
        <v>24</v>
      </c>
    </row>
    <row r="22" spans="2:13" ht="15">
      <c r="B22" s="67">
        <v>44512</v>
      </c>
      <c r="C22" s="63">
        <v>3.640625</v>
      </c>
      <c r="D22" s="68">
        <v>182.859375</v>
      </c>
      <c r="E22" s="68">
        <v>181.41796875</v>
      </c>
      <c r="F22" s="68">
        <f t="shared" si="0"/>
        <v>1.44140625</v>
      </c>
      <c r="G22" s="72">
        <v>57.445610046386719</v>
      </c>
      <c r="H22" s="73">
        <v>37.818927764892578</v>
      </c>
      <c r="I22" s="74">
        <f t="shared" si="1"/>
        <v>19.626682281494141</v>
      </c>
      <c r="J22" s="83">
        <v>4.5533940246553666</v>
      </c>
      <c r="K22" s="45">
        <v>3.6319135776595832</v>
      </c>
      <c r="L22" s="69">
        <v>6.8359375E-3</v>
      </c>
      <c r="M22" s="70">
        <v>23.9931640625</v>
      </c>
    </row>
    <row r="23" spans="2:13" ht="15">
      <c r="B23" s="67">
        <v>44513</v>
      </c>
      <c r="C23" s="63">
        <v>3.880126953125</v>
      </c>
      <c r="D23" s="68">
        <v>184.15625</v>
      </c>
      <c r="E23" s="68">
        <v>180.23046875</v>
      </c>
      <c r="F23" s="68">
        <f t="shared" si="0"/>
        <v>3.92578125</v>
      </c>
      <c r="G23" s="72">
        <v>58.265731811523438</v>
      </c>
      <c r="H23" s="73">
        <v>37.988666534423828</v>
      </c>
      <c r="I23" s="74">
        <f t="shared" si="1"/>
        <v>20.277065277099609</v>
      </c>
      <c r="J23" s="83">
        <v>4.545629860977888</v>
      </c>
      <c r="K23" s="45">
        <v>3.6339616535785675</v>
      </c>
      <c r="L23" s="69">
        <v>0</v>
      </c>
      <c r="M23" s="70">
        <v>24</v>
      </c>
    </row>
    <row r="24" spans="2:13" ht="15">
      <c r="B24" s="67">
        <v>44514</v>
      </c>
      <c r="C24" s="63">
        <v>3.74285888671875</v>
      </c>
      <c r="D24" s="68">
        <v>181.89453125</v>
      </c>
      <c r="E24" s="68">
        <v>179.0859375</v>
      </c>
      <c r="F24" s="68">
        <f t="shared" si="0"/>
        <v>2.80859375</v>
      </c>
      <c r="G24" s="72">
        <v>57.420150756835938</v>
      </c>
      <c r="H24" s="73">
        <v>37.403469085693359</v>
      </c>
      <c r="I24" s="74">
        <f t="shared" si="1"/>
        <v>20.016681671142578</v>
      </c>
      <c r="J24" s="83">
        <v>4.5378149511325843</v>
      </c>
      <c r="K24" s="45">
        <v>3.6349440599731926</v>
      </c>
      <c r="L24" s="69">
        <v>0</v>
      </c>
      <c r="M24" s="70">
        <v>24</v>
      </c>
    </row>
    <row r="25" spans="2:13" ht="15">
      <c r="B25" s="67">
        <v>44515</v>
      </c>
      <c r="C25" s="63"/>
      <c r="D25" s="68"/>
      <c r="E25" s="68"/>
      <c r="F25" s="68">
        <f t="shared" si="0"/>
        <v>0</v>
      </c>
      <c r="G25" s="72"/>
      <c r="H25" s="73"/>
      <c r="I25" s="74">
        <f t="shared" si="1"/>
        <v>0</v>
      </c>
      <c r="J25" s="83"/>
      <c r="K25" s="45"/>
      <c r="L25" s="69"/>
      <c r="M25" s="70"/>
    </row>
    <row r="26" spans="2:13" ht="15">
      <c r="B26" s="67">
        <v>44516</v>
      </c>
      <c r="C26" s="63"/>
      <c r="D26" s="68"/>
      <c r="E26" s="68"/>
      <c r="F26" s="68">
        <f t="shared" si="0"/>
        <v>0</v>
      </c>
      <c r="G26" s="72"/>
      <c r="H26" s="73"/>
      <c r="I26" s="74">
        <f t="shared" si="1"/>
        <v>0</v>
      </c>
      <c r="J26" s="83"/>
      <c r="K26" s="45"/>
      <c r="L26" s="69"/>
      <c r="M26" s="70"/>
    </row>
    <row r="27" spans="2:13" ht="15">
      <c r="B27" s="67">
        <v>44517</v>
      </c>
      <c r="C27" s="63"/>
      <c r="D27" s="68"/>
      <c r="E27" s="68"/>
      <c r="F27" s="68">
        <f t="shared" si="0"/>
        <v>0</v>
      </c>
      <c r="G27" s="72"/>
      <c r="H27" s="73"/>
      <c r="I27" s="74">
        <f t="shared" si="1"/>
        <v>0</v>
      </c>
      <c r="J27" s="83"/>
      <c r="K27" s="45"/>
      <c r="L27" s="69"/>
      <c r="M27" s="70"/>
    </row>
    <row r="28" spans="2:13" ht="15">
      <c r="B28" s="67">
        <v>44518</v>
      </c>
      <c r="C28" s="63"/>
      <c r="D28" s="68"/>
      <c r="E28" s="68"/>
      <c r="F28" s="68">
        <f t="shared" si="0"/>
        <v>0</v>
      </c>
      <c r="G28" s="72"/>
      <c r="H28" s="73"/>
      <c r="I28" s="74">
        <f t="shared" si="1"/>
        <v>0</v>
      </c>
      <c r="J28" s="83"/>
      <c r="K28" s="45"/>
      <c r="L28" s="69"/>
      <c r="M28" s="70"/>
    </row>
    <row r="29" spans="2:13" ht="15">
      <c r="B29" s="67">
        <v>44519</v>
      </c>
      <c r="C29" s="63"/>
      <c r="D29" s="68"/>
      <c r="E29" s="68"/>
      <c r="F29" s="68">
        <f t="shared" si="0"/>
        <v>0</v>
      </c>
      <c r="G29" s="72"/>
      <c r="H29" s="73"/>
      <c r="I29" s="74">
        <f t="shared" si="1"/>
        <v>0</v>
      </c>
      <c r="J29" s="83"/>
      <c r="K29" s="45"/>
      <c r="L29" s="69"/>
      <c r="M29" s="70"/>
    </row>
    <row r="30" spans="2:13" ht="15">
      <c r="B30" s="67">
        <v>44520</v>
      </c>
      <c r="C30" s="63"/>
      <c r="D30" s="68"/>
      <c r="E30" s="68"/>
      <c r="F30" s="68">
        <f t="shared" si="0"/>
        <v>0</v>
      </c>
      <c r="G30" s="72"/>
      <c r="H30" s="73"/>
      <c r="I30" s="74">
        <f t="shared" si="1"/>
        <v>0</v>
      </c>
      <c r="J30" s="83"/>
      <c r="K30" s="45"/>
      <c r="L30" s="69"/>
      <c r="M30" s="70"/>
    </row>
    <row r="31" spans="2:13" ht="15">
      <c r="B31" s="67">
        <v>44521</v>
      </c>
      <c r="C31" s="63"/>
      <c r="D31" s="68"/>
      <c r="E31" s="68"/>
      <c r="F31" s="68">
        <f t="shared" si="0"/>
        <v>0</v>
      </c>
      <c r="G31" s="72"/>
      <c r="H31" s="73"/>
      <c r="I31" s="74">
        <f t="shared" si="1"/>
        <v>0</v>
      </c>
      <c r="J31" s="83"/>
      <c r="K31" s="45"/>
      <c r="L31" s="69"/>
      <c r="M31" s="70"/>
    </row>
    <row r="32" spans="2:13" ht="15">
      <c r="B32" s="67">
        <v>44522</v>
      </c>
      <c r="C32" s="63"/>
      <c r="D32" s="68"/>
      <c r="E32" s="68"/>
      <c r="F32" s="68">
        <f t="shared" si="0"/>
        <v>0</v>
      </c>
      <c r="G32" s="72"/>
      <c r="H32" s="73"/>
      <c r="I32" s="74">
        <f t="shared" si="1"/>
        <v>0</v>
      </c>
      <c r="J32" s="83"/>
      <c r="K32" s="45"/>
      <c r="L32" s="69"/>
      <c r="M32" s="70"/>
    </row>
    <row r="33" spans="2:13" ht="15">
      <c r="B33" s="67">
        <v>44523</v>
      </c>
      <c r="C33" s="63"/>
      <c r="D33" s="68"/>
      <c r="E33" s="68"/>
      <c r="F33" s="68">
        <f t="shared" si="0"/>
        <v>0</v>
      </c>
      <c r="G33" s="72"/>
      <c r="H33" s="73"/>
      <c r="I33" s="74">
        <f t="shared" si="1"/>
        <v>0</v>
      </c>
      <c r="J33" s="83"/>
      <c r="K33" s="45"/>
      <c r="L33" s="69"/>
      <c r="M33" s="70"/>
    </row>
    <row r="34" spans="2:13" ht="15">
      <c r="B34" s="67">
        <v>44524</v>
      </c>
      <c r="C34" s="63"/>
      <c r="D34" s="68"/>
      <c r="E34" s="68"/>
      <c r="F34" s="68">
        <f t="shared" si="0"/>
        <v>0</v>
      </c>
      <c r="G34" s="72"/>
      <c r="H34" s="73"/>
      <c r="I34" s="74">
        <f t="shared" si="1"/>
        <v>0</v>
      </c>
      <c r="J34" s="83"/>
      <c r="K34" s="45"/>
      <c r="L34" s="69"/>
      <c r="M34" s="70"/>
    </row>
    <row r="35" spans="2:13" ht="15">
      <c r="B35" s="67">
        <v>44525</v>
      </c>
      <c r="C35" s="63"/>
      <c r="D35" s="68"/>
      <c r="E35" s="68"/>
      <c r="F35" s="68">
        <f t="shared" si="0"/>
        <v>0</v>
      </c>
      <c r="G35" s="72"/>
      <c r="H35" s="73"/>
      <c r="I35" s="74">
        <f t="shared" si="1"/>
        <v>0</v>
      </c>
      <c r="J35" s="83"/>
      <c r="K35" s="45"/>
      <c r="L35" s="69"/>
      <c r="M35" s="70"/>
    </row>
    <row r="36" spans="2:13" ht="15">
      <c r="B36" s="67">
        <v>44526</v>
      </c>
      <c r="C36" s="63"/>
      <c r="D36" s="68"/>
      <c r="E36" s="68"/>
      <c r="F36" s="68">
        <f t="shared" si="0"/>
        <v>0</v>
      </c>
      <c r="G36" s="72"/>
      <c r="H36" s="73"/>
      <c r="I36" s="74">
        <f t="shared" si="1"/>
        <v>0</v>
      </c>
      <c r="J36" s="83"/>
      <c r="K36" s="45"/>
      <c r="L36" s="69"/>
      <c r="M36" s="70"/>
    </row>
    <row r="37" spans="2:13" ht="15">
      <c r="B37" s="67">
        <v>44527</v>
      </c>
      <c r="C37" s="63"/>
      <c r="D37" s="68"/>
      <c r="E37" s="68"/>
      <c r="F37" s="68">
        <f t="shared" si="0"/>
        <v>0</v>
      </c>
      <c r="G37" s="72"/>
      <c r="H37" s="73"/>
      <c r="I37" s="74">
        <f t="shared" si="1"/>
        <v>0</v>
      </c>
      <c r="J37" s="83"/>
      <c r="K37" s="45"/>
      <c r="L37" s="69"/>
      <c r="M37" s="70"/>
    </row>
    <row r="38" spans="2:13" ht="15">
      <c r="B38" s="67">
        <v>44528</v>
      </c>
      <c r="C38" s="63"/>
      <c r="D38" s="68"/>
      <c r="E38" s="68"/>
      <c r="F38" s="68">
        <f t="shared" si="0"/>
        <v>0</v>
      </c>
      <c r="G38" s="72"/>
      <c r="H38" s="73"/>
      <c r="I38" s="74">
        <f t="shared" si="1"/>
        <v>0</v>
      </c>
      <c r="J38" s="83"/>
      <c r="K38" s="45"/>
      <c r="L38" s="69"/>
      <c r="M38" s="70"/>
    </row>
    <row r="39" spans="2:13" ht="15">
      <c r="B39" s="67">
        <v>44529</v>
      </c>
      <c r="C39" s="63"/>
      <c r="D39" s="68"/>
      <c r="E39" s="68"/>
      <c r="F39" s="68">
        <f t="shared" si="0"/>
        <v>0</v>
      </c>
      <c r="G39" s="72"/>
      <c r="H39" s="73"/>
      <c r="I39" s="74">
        <f t="shared" si="1"/>
        <v>0</v>
      </c>
      <c r="J39" s="83"/>
      <c r="K39" s="45"/>
      <c r="L39" s="69"/>
      <c r="M39" s="70"/>
    </row>
    <row r="40" spans="2:13" ht="15">
      <c r="B40" s="67">
        <v>44530</v>
      </c>
      <c r="C40" s="63"/>
      <c r="D40" s="68"/>
      <c r="E40" s="68"/>
      <c r="F40" s="68">
        <f t="shared" si="0"/>
        <v>0</v>
      </c>
      <c r="G40" s="72"/>
      <c r="H40" s="73"/>
      <c r="I40" s="74">
        <f t="shared" si="1"/>
        <v>0</v>
      </c>
      <c r="J40" s="83"/>
      <c r="K40" s="45"/>
      <c r="L40" s="69"/>
      <c r="M40" s="70"/>
    </row>
    <row r="41" spans="2:13" ht="15.2" customHeight="1">
      <c r="B41" s="42" t="s">
        <v>317</v>
      </c>
      <c r="C41" s="64">
        <f t="shared" ref="C41:L41" si="2">SUM(C11:C40)</f>
        <v>53.50115966796875</v>
      </c>
      <c r="D41" s="44">
        <f t="shared" si="2"/>
        <v>3686.25</v>
      </c>
      <c r="E41" s="44">
        <f t="shared" si="2"/>
        <v>3645.85546875</v>
      </c>
      <c r="F41" s="44">
        <f t="shared" si="2"/>
        <v>40.39453125</v>
      </c>
      <c r="G41" s="65">
        <f t="shared" ref="G41:K41" si="3">AVERAGE(G11:G40)</f>
        <v>55.833670982947716</v>
      </c>
      <c r="H41" s="44">
        <f t="shared" si="3"/>
        <v>41.139144310584435</v>
      </c>
      <c r="I41" s="66">
        <f t="shared" si="3"/>
        <v>6.3676282246907556</v>
      </c>
      <c r="J41" s="65">
        <f t="shared" si="3"/>
        <v>4.3210916360283571</v>
      </c>
      <c r="K41" s="77">
        <f t="shared" si="3"/>
        <v>3.6060627066381232</v>
      </c>
      <c r="L41" s="44">
        <f t="shared" si="2"/>
        <v>2.734375E-2</v>
      </c>
      <c r="M41" s="66">
        <f>SUM(M11:M40)</f>
        <v>335.97265625</v>
      </c>
    </row>
    <row r="46" spans="2:13" ht="15.2" customHeight="1">
      <c r="B46" s="31" t="s">
        <v>318</v>
      </c>
      <c r="C46" s="31">
        <f>(C6-C5)*24</f>
        <v>720</v>
      </c>
      <c r="D46" s="31" t="s">
        <v>319</v>
      </c>
      <c r="E46" s="75">
        <f>M41</f>
        <v>335.97265625</v>
      </c>
    </row>
    <row r="49" spans="2:5" ht="15.2" customHeight="1">
      <c r="B49" s="31" t="s">
        <v>320</v>
      </c>
      <c r="E49" s="31" t="s">
        <v>321</v>
      </c>
    </row>
    <row r="50" spans="2:5" ht="15.2" customHeight="1">
      <c r="B50" s="31" t="s">
        <v>322</v>
      </c>
      <c r="E50" s="31" t="s">
        <v>323</v>
      </c>
    </row>
    <row r="56" spans="2:5" ht="15.2" customHeight="1">
      <c r="E56" s="76"/>
    </row>
    <row r="57" spans="2:5" ht="15.2" customHeight="1">
      <c r="E57" s="76"/>
    </row>
  </sheetData>
  <mergeCells count="7">
    <mergeCell ref="B8:B10"/>
    <mergeCell ref="B1:M1"/>
    <mergeCell ref="C8:C9"/>
    <mergeCell ref="D8:F8"/>
    <mergeCell ref="G8:I8"/>
    <mergeCell ref="J8:K8"/>
    <mergeCell ref="L8:M8"/>
  </mergeCells>
  <pageMargins left="0.7" right="0.7" top="0.75" bottom="0.75" header="0.3" footer="0.3"/>
  <pageSetup paperSize="9" scale="31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zoomScaleNormal="100" workbookViewId="0">
      <selection activeCell="J26" sqref="J26"/>
    </sheetView>
  </sheetViews>
  <sheetFormatPr defaultRowHeight="15.2" customHeight="1"/>
  <cols>
    <col min="1" max="1" width="2.7109375" style="31" customWidth="1"/>
    <col min="2" max="2" width="19.7109375" style="31" customWidth="1"/>
    <col min="3" max="3" width="24" style="31" customWidth="1"/>
    <col min="4" max="4" width="21.140625" style="31" customWidth="1"/>
    <col min="5" max="13" width="19.7109375" style="31" customWidth="1"/>
    <col min="14" max="14" width="9.140625" style="31" customWidth="1"/>
    <col min="15" max="16384" width="9.140625" style="31"/>
  </cols>
  <sheetData>
    <row r="1" spans="2:13" ht="23.25" customHeight="1">
      <c r="B1" s="88" t="s">
        <v>292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2:13" ht="15.2" customHeight="1">
      <c r="B3" s="39"/>
      <c r="C3" s="41"/>
      <c r="D3" s="41"/>
      <c r="E3" s="41"/>
      <c r="F3" s="41"/>
      <c r="G3" s="41"/>
    </row>
    <row r="4" spans="2:13" ht="15.2" customHeight="1">
      <c r="B4" s="39" t="s">
        <v>293</v>
      </c>
      <c r="C4" s="40">
        <f>Report!C6</f>
        <v>44515.344734548613</v>
      </c>
      <c r="D4" s="40"/>
      <c r="E4" s="40"/>
      <c r="F4" s="40"/>
      <c r="G4" s="40"/>
    </row>
    <row r="5" spans="2:13" ht="15.2" customHeight="1">
      <c r="B5" s="39" t="s">
        <v>294</v>
      </c>
      <c r="C5" s="40">
        <f>Tmp!B6</f>
        <v>44501</v>
      </c>
      <c r="D5" s="40"/>
      <c r="E5" s="40"/>
      <c r="F5" s="40"/>
      <c r="G5" s="40"/>
    </row>
    <row r="6" spans="2:13" ht="15.2" customHeight="1">
      <c r="B6" s="39" t="s">
        <v>295</v>
      </c>
      <c r="C6" s="40">
        <f>Tmp!B7</f>
        <v>44531</v>
      </c>
      <c r="D6" s="40"/>
      <c r="E6" s="40"/>
      <c r="F6" s="40"/>
      <c r="G6" s="40"/>
    </row>
    <row r="7" spans="2:13" ht="15.2" customHeight="1">
      <c r="C7" s="31" t="s">
        <v>64</v>
      </c>
    </row>
    <row r="8" spans="2:13" ht="30" customHeight="1">
      <c r="B8" s="85" t="s">
        <v>296</v>
      </c>
      <c r="C8" s="89" t="s">
        <v>297</v>
      </c>
      <c r="D8" s="91" t="s">
        <v>298</v>
      </c>
      <c r="E8" s="92"/>
      <c r="F8" s="92"/>
      <c r="G8" s="91" t="s">
        <v>299</v>
      </c>
      <c r="H8" s="92"/>
      <c r="I8" s="93"/>
      <c r="J8" s="94" t="s">
        <v>300</v>
      </c>
      <c r="K8" s="95"/>
      <c r="L8" s="96" t="s">
        <v>301</v>
      </c>
      <c r="M8" s="95"/>
    </row>
    <row r="9" spans="2:13" ht="30" customHeight="1">
      <c r="B9" s="86"/>
      <c r="C9" s="90"/>
      <c r="D9" s="49" t="s">
        <v>302</v>
      </c>
      <c r="E9" s="50" t="s">
        <v>303</v>
      </c>
      <c r="F9" s="80" t="s">
        <v>304</v>
      </c>
      <c r="G9" s="52" t="s">
        <v>305</v>
      </c>
      <c r="H9" s="53" t="s">
        <v>306</v>
      </c>
      <c r="I9" s="54" t="s">
        <v>307</v>
      </c>
      <c r="J9" s="81" t="s">
        <v>308</v>
      </c>
      <c r="K9" s="51" t="s">
        <v>309</v>
      </c>
      <c r="L9" s="55" t="s">
        <v>310</v>
      </c>
      <c r="M9" s="56" t="s">
        <v>311</v>
      </c>
    </row>
    <row r="10" spans="2:13" ht="15.2" customHeight="1">
      <c r="B10" s="87"/>
      <c r="C10" s="57" t="s">
        <v>312</v>
      </c>
      <c r="D10" s="58" t="s">
        <v>313</v>
      </c>
      <c r="E10" s="58" t="s">
        <v>313</v>
      </c>
      <c r="F10" s="59" t="s">
        <v>313</v>
      </c>
      <c r="G10" s="60" t="s">
        <v>314</v>
      </c>
      <c r="H10" s="47" t="s">
        <v>314</v>
      </c>
      <c r="I10" s="61" t="s">
        <v>314</v>
      </c>
      <c r="J10" s="82" t="s">
        <v>315</v>
      </c>
      <c r="K10" s="57" t="s">
        <v>315</v>
      </c>
      <c r="L10" s="58" t="s">
        <v>316</v>
      </c>
      <c r="M10" s="43" t="s">
        <v>316</v>
      </c>
    </row>
    <row r="11" spans="2:13" ht="15.2" customHeight="1">
      <c r="B11" s="67">
        <v>44501</v>
      </c>
      <c r="C11" s="62">
        <v>5.6065673828125</v>
      </c>
      <c r="D11" s="68">
        <v>598.703125</v>
      </c>
      <c r="E11" s="68">
        <v>594.8515625</v>
      </c>
      <c r="F11" s="68">
        <f t="shared" ref="F11:F40" si="0">D11-E11</f>
        <v>3.8515625</v>
      </c>
      <c r="G11" s="72">
        <v>58.236595153808594</v>
      </c>
      <c r="H11" s="73">
        <v>49.200996398925781</v>
      </c>
      <c r="I11" s="74">
        <f t="shared" ref="I11:I40" si="1">G11-H11</f>
        <v>9.0355987548828125</v>
      </c>
      <c r="J11" s="83">
        <v>4.6570556358129505</v>
      </c>
      <c r="K11" s="45">
        <v>3.5681985615251541</v>
      </c>
      <c r="L11" s="69">
        <v>0</v>
      </c>
      <c r="M11" s="71">
        <v>24</v>
      </c>
    </row>
    <row r="12" spans="2:13" ht="15">
      <c r="B12" s="67">
        <v>44502</v>
      </c>
      <c r="C12" s="63">
        <v>5.3291015625</v>
      </c>
      <c r="D12" s="68">
        <v>589.0390625</v>
      </c>
      <c r="E12" s="68">
        <v>585.5234375</v>
      </c>
      <c r="F12" s="68">
        <f t="shared" si="0"/>
        <v>3.515625</v>
      </c>
      <c r="G12" s="72">
        <v>55.927024841308594</v>
      </c>
      <c r="H12" s="73">
        <v>47.1727294921875</v>
      </c>
      <c r="I12" s="74">
        <f t="shared" si="1"/>
        <v>8.7542953491210938</v>
      </c>
      <c r="J12" s="83">
        <v>4.581811878638292</v>
      </c>
      <c r="K12" s="45">
        <v>3.5323717670395376</v>
      </c>
      <c r="L12" s="69">
        <v>0</v>
      </c>
      <c r="M12" s="70">
        <v>24</v>
      </c>
    </row>
    <row r="13" spans="2:13" ht="15">
      <c r="B13" s="67">
        <v>44503</v>
      </c>
      <c r="C13" s="63">
        <v>5.3916015625</v>
      </c>
      <c r="D13" s="68">
        <v>582.2890625</v>
      </c>
      <c r="E13" s="68">
        <v>578.359375</v>
      </c>
      <c r="F13" s="68">
        <f t="shared" si="0"/>
        <v>3.9296875</v>
      </c>
      <c r="G13" s="72">
        <v>56.246025085449219</v>
      </c>
      <c r="H13" s="73">
        <v>47.315273284912109</v>
      </c>
      <c r="I13" s="74">
        <f t="shared" si="1"/>
        <v>8.9307518005371094</v>
      </c>
      <c r="J13" s="83">
        <v>4.5224846816365245</v>
      </c>
      <c r="K13" s="45">
        <v>3.4917009305920601</v>
      </c>
      <c r="L13" s="69">
        <v>6.8359375E-3</v>
      </c>
      <c r="M13" s="70">
        <v>23.9931640625</v>
      </c>
    </row>
    <row r="14" spans="2:13" ht="15">
      <c r="B14" s="67">
        <v>44504</v>
      </c>
      <c r="C14" s="63">
        <v>5.4564208984375</v>
      </c>
      <c r="D14" s="68">
        <v>571.9375</v>
      </c>
      <c r="E14" s="68">
        <v>567.7578125</v>
      </c>
      <c r="F14" s="68">
        <f t="shared" si="0"/>
        <v>4.1796875</v>
      </c>
      <c r="G14" s="72">
        <v>57.139041900634766</v>
      </c>
      <c r="H14" s="73">
        <v>47.956497192382813</v>
      </c>
      <c r="I14" s="74">
        <f t="shared" si="1"/>
        <v>9.1825447082519531</v>
      </c>
      <c r="J14" s="83">
        <v>4.4456195104976182</v>
      </c>
      <c r="K14" s="45">
        <v>3.4382868938452007</v>
      </c>
      <c r="L14" s="69">
        <v>0</v>
      </c>
      <c r="M14" s="70">
        <v>24</v>
      </c>
    </row>
    <row r="15" spans="2:13" ht="15">
      <c r="B15" s="67">
        <v>44505</v>
      </c>
      <c r="C15" s="63">
        <v>5.481201171875</v>
      </c>
      <c r="D15" s="68">
        <v>572.1328125</v>
      </c>
      <c r="E15" s="68">
        <v>568.1328125</v>
      </c>
      <c r="F15" s="68">
        <f t="shared" si="0"/>
        <v>4</v>
      </c>
      <c r="G15" s="72">
        <v>57.379325866699219</v>
      </c>
      <c r="H15" s="73">
        <v>48.142936706542969</v>
      </c>
      <c r="I15" s="74">
        <f t="shared" si="1"/>
        <v>9.23638916015625</v>
      </c>
      <c r="J15" s="83">
        <v>4.4506497859685901</v>
      </c>
      <c r="K15" s="45">
        <v>3.4379523632825375</v>
      </c>
      <c r="L15" s="69">
        <v>0</v>
      </c>
      <c r="M15" s="70">
        <v>24</v>
      </c>
    </row>
    <row r="16" spans="2:13" ht="15">
      <c r="B16" s="67">
        <v>44506</v>
      </c>
      <c r="C16" s="63">
        <v>5.6007080078125</v>
      </c>
      <c r="D16" s="68">
        <v>574.5078125</v>
      </c>
      <c r="E16" s="68">
        <v>570.3359375</v>
      </c>
      <c r="F16" s="68">
        <f t="shared" si="0"/>
        <v>4.171875</v>
      </c>
      <c r="G16" s="72">
        <v>57.396621704101563</v>
      </c>
      <c r="H16" s="73">
        <v>48.002666473388672</v>
      </c>
      <c r="I16" s="74">
        <f t="shared" si="1"/>
        <v>9.3939552307128906</v>
      </c>
      <c r="J16" s="83">
        <v>4.4677300592328075</v>
      </c>
      <c r="K16" s="45">
        <v>3.4483853812427046</v>
      </c>
      <c r="L16" s="69">
        <v>6.8359375E-3</v>
      </c>
      <c r="M16" s="70">
        <v>23.9931640625</v>
      </c>
    </row>
    <row r="17" spans="2:13" ht="15">
      <c r="B17" s="67">
        <v>44507</v>
      </c>
      <c r="C17" s="63">
        <v>5.7166748046875</v>
      </c>
      <c r="D17" s="68">
        <v>573.875</v>
      </c>
      <c r="E17" s="68">
        <v>569.8671875</v>
      </c>
      <c r="F17" s="68">
        <f t="shared" si="0"/>
        <v>4.0078125</v>
      </c>
      <c r="G17" s="72">
        <v>57.559455871582031</v>
      </c>
      <c r="H17" s="73">
        <v>47.943302154541016</v>
      </c>
      <c r="I17" s="74">
        <f t="shared" si="1"/>
        <v>9.6161537170410156</v>
      </c>
      <c r="J17" s="83">
        <v>4.435969855710697</v>
      </c>
      <c r="K17" s="45">
        <v>3.4231812869950535</v>
      </c>
      <c r="L17" s="69">
        <v>0</v>
      </c>
      <c r="M17" s="70">
        <v>24</v>
      </c>
    </row>
    <row r="18" spans="2:13" ht="15">
      <c r="B18" s="67">
        <v>44508</v>
      </c>
      <c r="C18" s="63">
        <v>5.72412109375</v>
      </c>
      <c r="D18" s="68">
        <v>555.2421875</v>
      </c>
      <c r="E18" s="68">
        <v>550.890625</v>
      </c>
      <c r="F18" s="68">
        <f t="shared" si="0"/>
        <v>4.3515625</v>
      </c>
      <c r="G18" s="72">
        <v>56.962043762207031</v>
      </c>
      <c r="H18" s="73">
        <v>47.026355743408203</v>
      </c>
      <c r="I18" s="74">
        <f t="shared" si="1"/>
        <v>9.9356880187988281</v>
      </c>
      <c r="J18" s="83">
        <v>4.4251584585574149</v>
      </c>
      <c r="K18" s="45">
        <v>3.4746610571896079</v>
      </c>
      <c r="L18" s="69">
        <v>7.32421875E-3</v>
      </c>
      <c r="M18" s="70">
        <v>23.99267578125</v>
      </c>
    </row>
    <row r="19" spans="2:13" ht="15">
      <c r="B19" s="67">
        <v>44509</v>
      </c>
      <c r="C19" s="63">
        <v>6.23486328125</v>
      </c>
      <c r="D19" s="68">
        <v>560.3203125</v>
      </c>
      <c r="E19" s="68">
        <v>555.9453125</v>
      </c>
      <c r="F19" s="68">
        <f t="shared" si="0"/>
        <v>4.375</v>
      </c>
      <c r="G19" s="72">
        <v>58.751640319824219</v>
      </c>
      <c r="H19" s="73">
        <v>48.000911712646484</v>
      </c>
      <c r="I19" s="74">
        <f t="shared" si="1"/>
        <v>10.750728607177734</v>
      </c>
      <c r="J19" s="83">
        <v>4.487314138563967</v>
      </c>
      <c r="K19" s="45">
        <v>3.52609697875371</v>
      </c>
      <c r="L19" s="69">
        <v>0</v>
      </c>
      <c r="M19" s="70">
        <v>24</v>
      </c>
    </row>
    <row r="20" spans="2:13" ht="15">
      <c r="B20" s="67">
        <v>44510</v>
      </c>
      <c r="C20" s="63">
        <v>6.2769775390625</v>
      </c>
      <c r="D20" s="68">
        <v>578.59375</v>
      </c>
      <c r="E20" s="68">
        <v>574.0390625</v>
      </c>
      <c r="F20" s="68">
        <f t="shared" si="0"/>
        <v>4.5546875</v>
      </c>
      <c r="G20" s="72">
        <v>59.132408142089844</v>
      </c>
      <c r="H20" s="73">
        <v>48.675758361816406</v>
      </c>
      <c r="I20" s="74">
        <f t="shared" si="1"/>
        <v>10.456649780273438</v>
      </c>
      <c r="J20" s="83">
        <v>4.4966223652508504</v>
      </c>
      <c r="K20" s="45">
        <v>3.4809939818618778</v>
      </c>
      <c r="L20" s="69">
        <v>0</v>
      </c>
      <c r="M20" s="70">
        <v>24</v>
      </c>
    </row>
    <row r="21" spans="2:13" ht="15">
      <c r="B21" s="67">
        <v>44511</v>
      </c>
      <c r="C21" s="63">
        <v>5.7752685546875</v>
      </c>
      <c r="D21" s="68">
        <v>571.4140625</v>
      </c>
      <c r="E21" s="68">
        <v>565.984375</v>
      </c>
      <c r="F21" s="68">
        <f t="shared" si="0"/>
        <v>5.4296875</v>
      </c>
      <c r="G21" s="72">
        <v>58.233177185058594</v>
      </c>
      <c r="H21" s="73">
        <v>48.595401763916016</v>
      </c>
      <c r="I21" s="74">
        <f t="shared" si="1"/>
        <v>9.6377754211425781</v>
      </c>
      <c r="J21" s="83">
        <v>4.4379997024237632</v>
      </c>
      <c r="K21" s="45">
        <v>3.4310543332268</v>
      </c>
      <c r="L21" s="69">
        <v>0</v>
      </c>
      <c r="M21" s="70">
        <v>24</v>
      </c>
    </row>
    <row r="22" spans="2:13" ht="15">
      <c r="B22" s="67">
        <v>44512</v>
      </c>
      <c r="C22" s="63">
        <v>5.801513671875</v>
      </c>
      <c r="D22" s="68">
        <v>565.8984375</v>
      </c>
      <c r="E22" s="68">
        <v>560.6875</v>
      </c>
      <c r="F22" s="68">
        <f t="shared" si="0"/>
        <v>5.2109375</v>
      </c>
      <c r="G22" s="72">
        <v>58.485382080078125</v>
      </c>
      <c r="H22" s="73">
        <v>48.688880920410156</v>
      </c>
      <c r="I22" s="74">
        <f t="shared" si="1"/>
        <v>9.7965011596679688</v>
      </c>
      <c r="J22" s="83">
        <v>4.4415529195341108</v>
      </c>
      <c r="K22" s="45">
        <v>3.4485302295275688</v>
      </c>
      <c r="L22" s="69">
        <v>7.32421875E-3</v>
      </c>
      <c r="M22" s="70">
        <v>23.99267578125</v>
      </c>
    </row>
    <row r="23" spans="2:13" ht="15">
      <c r="B23" s="67">
        <v>44513</v>
      </c>
      <c r="C23" s="63">
        <v>6.1229248046875</v>
      </c>
      <c r="D23" s="68">
        <v>566.3359375</v>
      </c>
      <c r="E23" s="68">
        <v>560.875</v>
      </c>
      <c r="F23" s="68">
        <f t="shared" si="0"/>
        <v>5.4609375</v>
      </c>
      <c r="G23" s="72">
        <v>59.549575805664063</v>
      </c>
      <c r="H23" s="73">
        <v>49.221549987792969</v>
      </c>
      <c r="I23" s="74">
        <f t="shared" si="1"/>
        <v>10.328025817871094</v>
      </c>
      <c r="J23" s="83">
        <v>4.4467280432899479</v>
      </c>
      <c r="K23" s="45">
        <v>3.4530372775205613</v>
      </c>
      <c r="L23" s="69">
        <v>0</v>
      </c>
      <c r="M23" s="70">
        <v>24</v>
      </c>
    </row>
    <row r="24" spans="2:13" ht="15">
      <c r="B24" s="67">
        <v>44514</v>
      </c>
      <c r="C24" s="63">
        <v>5.985107421875</v>
      </c>
      <c r="D24" s="68">
        <v>559.265625</v>
      </c>
      <c r="E24" s="68">
        <v>553.8828125</v>
      </c>
      <c r="F24" s="68">
        <f t="shared" si="0"/>
        <v>5.3828125</v>
      </c>
      <c r="G24" s="72">
        <v>58.586982727050781</v>
      </c>
      <c r="H24" s="73">
        <v>48.358535766601563</v>
      </c>
      <c r="I24" s="74">
        <f t="shared" si="1"/>
        <v>10.228446960449219</v>
      </c>
      <c r="J24" s="83">
        <v>4.3967484874743468</v>
      </c>
      <c r="K24" s="45">
        <v>3.4277873639174938</v>
      </c>
      <c r="L24" s="69">
        <v>0</v>
      </c>
      <c r="M24" s="70">
        <v>24</v>
      </c>
    </row>
    <row r="25" spans="2:13" ht="15">
      <c r="B25" s="67">
        <v>44515</v>
      </c>
      <c r="C25" s="63"/>
      <c r="D25" s="68"/>
      <c r="E25" s="68"/>
      <c r="F25" s="68">
        <f t="shared" si="0"/>
        <v>0</v>
      </c>
      <c r="G25" s="72"/>
      <c r="H25" s="73"/>
      <c r="I25" s="74">
        <f t="shared" si="1"/>
        <v>0</v>
      </c>
      <c r="J25" s="83"/>
      <c r="K25" s="45"/>
      <c r="L25" s="69"/>
      <c r="M25" s="70"/>
    </row>
    <row r="26" spans="2:13" ht="15">
      <c r="B26" s="67">
        <v>44516</v>
      </c>
      <c r="C26" s="63"/>
      <c r="D26" s="68"/>
      <c r="E26" s="68"/>
      <c r="F26" s="68">
        <f t="shared" si="0"/>
        <v>0</v>
      </c>
      <c r="G26" s="72"/>
      <c r="H26" s="73"/>
      <c r="I26" s="74">
        <f t="shared" si="1"/>
        <v>0</v>
      </c>
      <c r="J26" s="83"/>
      <c r="K26" s="45"/>
      <c r="L26" s="69"/>
      <c r="M26" s="70"/>
    </row>
    <row r="27" spans="2:13" ht="15">
      <c r="B27" s="67">
        <v>44517</v>
      </c>
      <c r="C27" s="63"/>
      <c r="D27" s="68"/>
      <c r="E27" s="68"/>
      <c r="F27" s="68">
        <f t="shared" si="0"/>
        <v>0</v>
      </c>
      <c r="G27" s="72"/>
      <c r="H27" s="73"/>
      <c r="I27" s="74">
        <f t="shared" si="1"/>
        <v>0</v>
      </c>
      <c r="J27" s="83"/>
      <c r="K27" s="45"/>
      <c r="L27" s="69"/>
      <c r="M27" s="70"/>
    </row>
    <row r="28" spans="2:13" ht="15">
      <c r="B28" s="67">
        <v>44518</v>
      </c>
      <c r="C28" s="63"/>
      <c r="D28" s="68"/>
      <c r="E28" s="68"/>
      <c r="F28" s="68">
        <f t="shared" si="0"/>
        <v>0</v>
      </c>
      <c r="G28" s="72"/>
      <c r="H28" s="73"/>
      <c r="I28" s="74">
        <f t="shared" si="1"/>
        <v>0</v>
      </c>
      <c r="J28" s="83"/>
      <c r="K28" s="45"/>
      <c r="L28" s="69"/>
      <c r="M28" s="70"/>
    </row>
    <row r="29" spans="2:13" ht="15">
      <c r="B29" s="67">
        <v>44519</v>
      </c>
      <c r="C29" s="63"/>
      <c r="D29" s="68"/>
      <c r="E29" s="68"/>
      <c r="F29" s="68">
        <f t="shared" si="0"/>
        <v>0</v>
      </c>
      <c r="G29" s="72"/>
      <c r="H29" s="73"/>
      <c r="I29" s="74">
        <f t="shared" si="1"/>
        <v>0</v>
      </c>
      <c r="J29" s="83"/>
      <c r="K29" s="45"/>
      <c r="L29" s="69"/>
      <c r="M29" s="70"/>
    </row>
    <row r="30" spans="2:13" ht="15">
      <c r="B30" s="67">
        <v>44520</v>
      </c>
      <c r="C30" s="63"/>
      <c r="D30" s="68"/>
      <c r="E30" s="68"/>
      <c r="F30" s="68">
        <f t="shared" si="0"/>
        <v>0</v>
      </c>
      <c r="G30" s="72"/>
      <c r="H30" s="73"/>
      <c r="I30" s="74">
        <f t="shared" si="1"/>
        <v>0</v>
      </c>
      <c r="J30" s="83"/>
      <c r="K30" s="45"/>
      <c r="L30" s="69"/>
      <c r="M30" s="70"/>
    </row>
    <row r="31" spans="2:13" ht="15">
      <c r="B31" s="67">
        <v>44521</v>
      </c>
      <c r="C31" s="63"/>
      <c r="D31" s="68"/>
      <c r="E31" s="68"/>
      <c r="F31" s="68">
        <f t="shared" si="0"/>
        <v>0</v>
      </c>
      <c r="G31" s="72"/>
      <c r="H31" s="73"/>
      <c r="I31" s="74">
        <f t="shared" si="1"/>
        <v>0</v>
      </c>
      <c r="J31" s="83"/>
      <c r="K31" s="45"/>
      <c r="L31" s="69"/>
      <c r="M31" s="70"/>
    </row>
    <row r="32" spans="2:13" ht="15">
      <c r="B32" s="67">
        <v>44522</v>
      </c>
      <c r="C32" s="63"/>
      <c r="D32" s="68"/>
      <c r="E32" s="68"/>
      <c r="F32" s="68">
        <f t="shared" si="0"/>
        <v>0</v>
      </c>
      <c r="G32" s="72"/>
      <c r="H32" s="73"/>
      <c r="I32" s="74">
        <f t="shared" si="1"/>
        <v>0</v>
      </c>
      <c r="J32" s="83"/>
      <c r="K32" s="45"/>
      <c r="L32" s="69"/>
      <c r="M32" s="70"/>
    </row>
    <row r="33" spans="2:13" ht="15">
      <c r="B33" s="67">
        <v>44523</v>
      </c>
      <c r="C33" s="63"/>
      <c r="D33" s="68"/>
      <c r="E33" s="68"/>
      <c r="F33" s="68">
        <f t="shared" si="0"/>
        <v>0</v>
      </c>
      <c r="G33" s="72"/>
      <c r="H33" s="73"/>
      <c r="I33" s="74">
        <f t="shared" si="1"/>
        <v>0</v>
      </c>
      <c r="J33" s="83"/>
      <c r="K33" s="45"/>
      <c r="L33" s="69"/>
      <c r="M33" s="70"/>
    </row>
    <row r="34" spans="2:13" ht="15">
      <c r="B34" s="67">
        <v>44524</v>
      </c>
      <c r="C34" s="63"/>
      <c r="D34" s="68"/>
      <c r="E34" s="68"/>
      <c r="F34" s="68">
        <f t="shared" si="0"/>
        <v>0</v>
      </c>
      <c r="G34" s="72"/>
      <c r="H34" s="73"/>
      <c r="I34" s="74">
        <f t="shared" si="1"/>
        <v>0</v>
      </c>
      <c r="J34" s="83"/>
      <c r="K34" s="45"/>
      <c r="L34" s="69"/>
      <c r="M34" s="70"/>
    </row>
    <row r="35" spans="2:13" ht="15">
      <c r="B35" s="67">
        <v>44525</v>
      </c>
      <c r="C35" s="63"/>
      <c r="D35" s="68"/>
      <c r="E35" s="68"/>
      <c r="F35" s="68">
        <f t="shared" si="0"/>
        <v>0</v>
      </c>
      <c r="G35" s="72"/>
      <c r="H35" s="73"/>
      <c r="I35" s="74">
        <f t="shared" si="1"/>
        <v>0</v>
      </c>
      <c r="J35" s="83"/>
      <c r="K35" s="45"/>
      <c r="L35" s="69"/>
      <c r="M35" s="70"/>
    </row>
    <row r="36" spans="2:13" ht="15">
      <c r="B36" s="67">
        <v>44526</v>
      </c>
      <c r="C36" s="63"/>
      <c r="D36" s="68"/>
      <c r="E36" s="68"/>
      <c r="F36" s="68">
        <f t="shared" si="0"/>
        <v>0</v>
      </c>
      <c r="G36" s="72"/>
      <c r="H36" s="73"/>
      <c r="I36" s="74">
        <f t="shared" si="1"/>
        <v>0</v>
      </c>
      <c r="J36" s="83"/>
      <c r="K36" s="45"/>
      <c r="L36" s="69"/>
      <c r="M36" s="70"/>
    </row>
    <row r="37" spans="2:13" ht="15">
      <c r="B37" s="67">
        <v>44527</v>
      </c>
      <c r="C37" s="63"/>
      <c r="D37" s="68"/>
      <c r="E37" s="68"/>
      <c r="F37" s="68">
        <f t="shared" si="0"/>
        <v>0</v>
      </c>
      <c r="G37" s="72"/>
      <c r="H37" s="73"/>
      <c r="I37" s="74">
        <f t="shared" si="1"/>
        <v>0</v>
      </c>
      <c r="J37" s="83"/>
      <c r="K37" s="45"/>
      <c r="L37" s="69"/>
      <c r="M37" s="70"/>
    </row>
    <row r="38" spans="2:13" ht="15">
      <c r="B38" s="67">
        <v>44528</v>
      </c>
      <c r="C38" s="63"/>
      <c r="D38" s="68"/>
      <c r="E38" s="68"/>
      <c r="F38" s="68">
        <f t="shared" si="0"/>
        <v>0</v>
      </c>
      <c r="G38" s="72"/>
      <c r="H38" s="73"/>
      <c r="I38" s="74">
        <f t="shared" si="1"/>
        <v>0</v>
      </c>
      <c r="J38" s="83"/>
      <c r="K38" s="45"/>
      <c r="L38" s="69"/>
      <c r="M38" s="70"/>
    </row>
    <row r="39" spans="2:13" ht="15">
      <c r="B39" s="67">
        <v>44529</v>
      </c>
      <c r="C39" s="63"/>
      <c r="D39" s="68"/>
      <c r="E39" s="68"/>
      <c r="F39" s="68">
        <f t="shared" si="0"/>
        <v>0</v>
      </c>
      <c r="G39" s="72"/>
      <c r="H39" s="73"/>
      <c r="I39" s="74">
        <f t="shared" si="1"/>
        <v>0</v>
      </c>
      <c r="J39" s="83"/>
      <c r="K39" s="45"/>
      <c r="L39" s="69"/>
      <c r="M39" s="70"/>
    </row>
    <row r="40" spans="2:13" ht="15">
      <c r="B40" s="67">
        <v>44530</v>
      </c>
      <c r="C40" s="63"/>
      <c r="D40" s="68"/>
      <c r="E40" s="68"/>
      <c r="F40" s="68">
        <f t="shared" si="0"/>
        <v>0</v>
      </c>
      <c r="G40" s="72"/>
      <c r="H40" s="73"/>
      <c r="I40" s="74">
        <f t="shared" si="1"/>
        <v>0</v>
      </c>
      <c r="J40" s="83"/>
      <c r="K40" s="45"/>
      <c r="L40" s="69"/>
      <c r="M40" s="70"/>
    </row>
    <row r="41" spans="2:13" ht="15.2" customHeight="1">
      <c r="B41" s="42" t="s">
        <v>317</v>
      </c>
      <c r="C41" s="64">
        <f t="shared" ref="C41:L41" si="2">SUM(C11:C40)</f>
        <v>80.5030517578125</v>
      </c>
      <c r="D41" s="44">
        <f t="shared" si="2"/>
        <v>8019.5546875</v>
      </c>
      <c r="E41" s="44">
        <f t="shared" si="2"/>
        <v>7957.1328125</v>
      </c>
      <c r="F41" s="44">
        <f t="shared" si="2"/>
        <v>62.421875</v>
      </c>
      <c r="G41" s="65">
        <f t="shared" ref="G41:K41" si="3">AVERAGE(G11:G40)</f>
        <v>57.827521460396902</v>
      </c>
      <c r="H41" s="44">
        <f t="shared" si="3"/>
        <v>48.164413997105193</v>
      </c>
      <c r="I41" s="66">
        <f t="shared" si="3"/>
        <v>4.509450149536133</v>
      </c>
      <c r="J41" s="65">
        <f t="shared" si="3"/>
        <v>4.4781032516137058</v>
      </c>
      <c r="K41" s="77">
        <f t="shared" si="3"/>
        <v>3.4701598861799909</v>
      </c>
      <c r="L41" s="44">
        <f t="shared" si="2"/>
        <v>2.83203125E-2</v>
      </c>
      <c r="M41" s="66">
        <f>SUM(M11:M40)</f>
        <v>335.9716796875</v>
      </c>
    </row>
    <row r="46" spans="2:13" ht="15.2" customHeight="1">
      <c r="B46" s="31" t="s">
        <v>318</v>
      </c>
      <c r="C46" s="31">
        <f>(C6-C5)*24</f>
        <v>720</v>
      </c>
      <c r="D46" s="31" t="s">
        <v>319</v>
      </c>
      <c r="E46" s="75">
        <f>M41</f>
        <v>335.9716796875</v>
      </c>
    </row>
    <row r="49" spans="2:5" ht="15.2" customHeight="1">
      <c r="B49" s="31" t="s">
        <v>320</v>
      </c>
      <c r="E49" s="31" t="s">
        <v>321</v>
      </c>
    </row>
    <row r="50" spans="2:5" ht="15.2" customHeight="1">
      <c r="B50" s="31" t="s">
        <v>322</v>
      </c>
      <c r="E50" s="31" t="s">
        <v>323</v>
      </c>
    </row>
    <row r="56" spans="2:5" ht="15.2" customHeight="1">
      <c r="E56" s="76"/>
    </row>
    <row r="57" spans="2:5" ht="15.2" customHeight="1">
      <c r="E57" s="76"/>
    </row>
  </sheetData>
  <mergeCells count="7">
    <mergeCell ref="B8:B10"/>
    <mergeCell ref="B1:M1"/>
    <mergeCell ref="C8:C9"/>
    <mergeCell ref="D8:F8"/>
    <mergeCell ref="G8:I8"/>
    <mergeCell ref="J8:K8"/>
    <mergeCell ref="L8:M8"/>
  </mergeCells>
  <pageMargins left="0.7" right="0.7" top="0.75" bottom="0.75" header="0.3" footer="0.3"/>
  <pageSetup paperSize="9" scale="31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zoomScaleNormal="100" workbookViewId="0">
      <selection activeCell="J26" sqref="J26"/>
    </sheetView>
  </sheetViews>
  <sheetFormatPr defaultRowHeight="15.2" customHeight="1"/>
  <cols>
    <col min="1" max="1" width="2.7109375" style="31" customWidth="1"/>
    <col min="2" max="2" width="19.7109375" style="31" customWidth="1"/>
    <col min="3" max="3" width="24" style="31" customWidth="1"/>
    <col min="4" max="4" width="21.140625" style="31" customWidth="1"/>
    <col min="5" max="13" width="19.7109375" style="31" customWidth="1"/>
    <col min="14" max="14" width="9.140625" style="31" customWidth="1"/>
    <col min="15" max="16384" width="9.140625" style="31"/>
  </cols>
  <sheetData>
    <row r="1" spans="2:13" ht="23.25" customHeight="1">
      <c r="B1" s="88" t="s">
        <v>292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2:13" ht="15.2" customHeight="1">
      <c r="B3" s="39"/>
      <c r="C3" s="41"/>
      <c r="D3" s="41"/>
      <c r="E3" s="41"/>
      <c r="F3" s="41"/>
      <c r="G3" s="41"/>
    </row>
    <row r="4" spans="2:13" ht="15.2" customHeight="1">
      <c r="B4" s="39" t="s">
        <v>293</v>
      </c>
      <c r="C4" s="40">
        <f>Report!C6</f>
        <v>44515.344734548613</v>
      </c>
      <c r="D4" s="40"/>
      <c r="E4" s="40"/>
      <c r="F4" s="40"/>
      <c r="G4" s="40"/>
    </row>
    <row r="5" spans="2:13" ht="15.2" customHeight="1">
      <c r="B5" s="39" t="s">
        <v>294</v>
      </c>
      <c r="C5" s="40">
        <f>Tmp!B6</f>
        <v>44501</v>
      </c>
      <c r="D5" s="40"/>
      <c r="E5" s="40"/>
      <c r="F5" s="40"/>
      <c r="G5" s="40"/>
    </row>
    <row r="6" spans="2:13" ht="15.2" customHeight="1">
      <c r="B6" s="39" t="s">
        <v>295</v>
      </c>
      <c r="C6" s="40">
        <f>Tmp!B7</f>
        <v>44531</v>
      </c>
      <c r="D6" s="40"/>
      <c r="E6" s="40"/>
      <c r="F6" s="40"/>
      <c r="G6" s="40"/>
    </row>
    <row r="7" spans="2:13" ht="15.2" customHeight="1">
      <c r="C7" s="31" t="s">
        <v>65</v>
      </c>
    </row>
    <row r="8" spans="2:13" ht="30" customHeight="1">
      <c r="B8" s="85" t="s">
        <v>296</v>
      </c>
      <c r="C8" s="89" t="s">
        <v>297</v>
      </c>
      <c r="D8" s="91" t="s">
        <v>298</v>
      </c>
      <c r="E8" s="92"/>
      <c r="F8" s="92"/>
      <c r="G8" s="91" t="s">
        <v>299</v>
      </c>
      <c r="H8" s="92"/>
      <c r="I8" s="93"/>
      <c r="J8" s="94" t="s">
        <v>300</v>
      </c>
      <c r="K8" s="95"/>
      <c r="L8" s="96" t="s">
        <v>301</v>
      </c>
      <c r="M8" s="95"/>
    </row>
    <row r="9" spans="2:13" ht="30" customHeight="1">
      <c r="B9" s="86"/>
      <c r="C9" s="90"/>
      <c r="D9" s="49" t="s">
        <v>302</v>
      </c>
      <c r="E9" s="50" t="s">
        <v>303</v>
      </c>
      <c r="F9" s="80" t="s">
        <v>304</v>
      </c>
      <c r="G9" s="52" t="s">
        <v>305</v>
      </c>
      <c r="H9" s="53" t="s">
        <v>306</v>
      </c>
      <c r="I9" s="54" t="s">
        <v>307</v>
      </c>
      <c r="J9" s="81" t="s">
        <v>308</v>
      </c>
      <c r="K9" s="51" t="s">
        <v>309</v>
      </c>
      <c r="L9" s="55" t="s">
        <v>310</v>
      </c>
      <c r="M9" s="56" t="s">
        <v>311</v>
      </c>
    </row>
    <row r="10" spans="2:13" ht="15.2" customHeight="1">
      <c r="B10" s="87"/>
      <c r="C10" s="57" t="s">
        <v>312</v>
      </c>
      <c r="D10" s="58" t="s">
        <v>313</v>
      </c>
      <c r="E10" s="58" t="s">
        <v>313</v>
      </c>
      <c r="F10" s="59" t="s">
        <v>313</v>
      </c>
      <c r="G10" s="60" t="s">
        <v>314</v>
      </c>
      <c r="H10" s="47" t="s">
        <v>314</v>
      </c>
      <c r="I10" s="61" t="s">
        <v>314</v>
      </c>
      <c r="J10" s="82" t="s">
        <v>315</v>
      </c>
      <c r="K10" s="57" t="s">
        <v>315</v>
      </c>
      <c r="L10" s="58" t="s">
        <v>316</v>
      </c>
      <c r="M10" s="43" t="s">
        <v>316</v>
      </c>
    </row>
    <row r="11" spans="2:13" ht="15.2" customHeight="1">
      <c r="B11" s="67">
        <v>44501</v>
      </c>
      <c r="C11" s="62">
        <v>4.051025390625</v>
      </c>
      <c r="D11" s="68">
        <v>238.484375</v>
      </c>
      <c r="E11" s="68">
        <v>226.52734375</v>
      </c>
      <c r="F11" s="68">
        <f t="shared" ref="F11:F40" si="0">D11-E11</f>
        <v>11.95703125</v>
      </c>
      <c r="G11" s="72">
        <v>57.094139099121094</v>
      </c>
      <c r="H11" s="73">
        <v>42.220947265625</v>
      </c>
      <c r="I11" s="74">
        <f t="shared" ref="I11:I40" si="1">G11-H11</f>
        <v>14.873191833496094</v>
      </c>
      <c r="J11" s="83">
        <v>4.3306666306579826</v>
      </c>
      <c r="K11" s="45">
        <v>3.6041598579895737</v>
      </c>
      <c r="L11" s="69">
        <v>0</v>
      </c>
      <c r="M11" s="71">
        <v>24</v>
      </c>
    </row>
    <row r="12" spans="2:13" ht="15">
      <c r="B12" s="67">
        <v>44502</v>
      </c>
      <c r="C12" s="63">
        <v>4.0828857421875</v>
      </c>
      <c r="D12" s="68">
        <v>241.015625</v>
      </c>
      <c r="E12" s="68">
        <v>224.171875</v>
      </c>
      <c r="F12" s="68">
        <f t="shared" si="0"/>
        <v>16.84375</v>
      </c>
      <c r="G12" s="72">
        <v>54.860214233398438</v>
      </c>
      <c r="H12" s="73">
        <v>40.767501831054688</v>
      </c>
      <c r="I12" s="74">
        <f t="shared" si="1"/>
        <v>14.09271240234375</v>
      </c>
      <c r="J12" s="83">
        <v>4.2751498303743842</v>
      </c>
      <c r="K12" s="45">
        <v>3.5513779312749625</v>
      </c>
      <c r="L12" s="69">
        <v>0</v>
      </c>
      <c r="M12" s="70">
        <v>24</v>
      </c>
    </row>
    <row r="13" spans="2:13" ht="15">
      <c r="B13" s="67">
        <v>44503</v>
      </c>
      <c r="C13" s="63">
        <v>3.95147705078125</v>
      </c>
      <c r="D13" s="68">
        <v>235.62109375</v>
      </c>
      <c r="E13" s="68">
        <v>221.62890625</v>
      </c>
      <c r="F13" s="68">
        <f t="shared" si="0"/>
        <v>13.9921875</v>
      </c>
      <c r="G13" s="72">
        <v>55.135597229003906</v>
      </c>
      <c r="H13" s="73">
        <v>40.784355163574219</v>
      </c>
      <c r="I13" s="74">
        <f t="shared" si="1"/>
        <v>14.351242065429688</v>
      </c>
      <c r="J13" s="83">
        <v>4.2253604495178223</v>
      </c>
      <c r="K13" s="45">
        <v>3.5035331632767677</v>
      </c>
      <c r="L13" s="69">
        <v>6.8359375E-3</v>
      </c>
      <c r="M13" s="70">
        <v>23.9931640625</v>
      </c>
    </row>
    <row r="14" spans="2:13" ht="15">
      <c r="B14" s="67">
        <v>44504</v>
      </c>
      <c r="C14" s="63">
        <v>3.804443359375</v>
      </c>
      <c r="D14" s="68">
        <v>228.1796875</v>
      </c>
      <c r="E14" s="68">
        <v>217.796875</v>
      </c>
      <c r="F14" s="68">
        <f t="shared" si="0"/>
        <v>10.3828125</v>
      </c>
      <c r="G14" s="72">
        <v>55.980369567871094</v>
      </c>
      <c r="H14" s="73">
        <v>41.176353454589844</v>
      </c>
      <c r="I14" s="74">
        <f t="shared" si="1"/>
        <v>14.80401611328125</v>
      </c>
      <c r="J14" s="83">
        <v>4.1485539074465994</v>
      </c>
      <c r="K14" s="45">
        <v>3.4491613541973356</v>
      </c>
      <c r="L14" s="69">
        <v>0</v>
      </c>
      <c r="M14" s="70">
        <v>24</v>
      </c>
    </row>
    <row r="15" spans="2:13" ht="15">
      <c r="B15" s="67">
        <v>44505</v>
      </c>
      <c r="C15" s="63">
        <v>3.68145751953125</v>
      </c>
      <c r="D15" s="68">
        <v>226.60546875</v>
      </c>
      <c r="E15" s="68">
        <v>218.34375</v>
      </c>
      <c r="F15" s="68">
        <f t="shared" si="0"/>
        <v>8.26171875</v>
      </c>
      <c r="G15" s="72">
        <v>56.218147277832031</v>
      </c>
      <c r="H15" s="73">
        <v>41.478279113769531</v>
      </c>
      <c r="I15" s="74">
        <f t="shared" si="1"/>
        <v>14.7398681640625</v>
      </c>
      <c r="J15" s="83">
        <v>4.1523209482155563</v>
      </c>
      <c r="K15" s="45">
        <v>3.4516937357762578</v>
      </c>
      <c r="L15" s="69">
        <v>0</v>
      </c>
      <c r="M15" s="70">
        <v>24</v>
      </c>
    </row>
    <row r="16" spans="2:13" ht="15">
      <c r="B16" s="67">
        <v>44506</v>
      </c>
      <c r="C16" s="63">
        <v>3.7073974609375</v>
      </c>
      <c r="D16" s="68">
        <v>227.50390625</v>
      </c>
      <c r="E16" s="68">
        <v>219.33203125</v>
      </c>
      <c r="F16" s="68">
        <f t="shared" si="0"/>
        <v>8.171875</v>
      </c>
      <c r="G16" s="72">
        <v>56.241279602050781</v>
      </c>
      <c r="H16" s="73">
        <v>41.428306579589844</v>
      </c>
      <c r="I16" s="74">
        <f t="shared" si="1"/>
        <v>14.812973022460938</v>
      </c>
      <c r="J16" s="83">
        <v>4.1697125960241079</v>
      </c>
      <c r="K16" s="45">
        <v>3.4647497886636973</v>
      </c>
      <c r="L16" s="69">
        <v>6.8359375E-3</v>
      </c>
      <c r="M16" s="70">
        <v>23.9931640625</v>
      </c>
    </row>
    <row r="17" spans="2:13" ht="15">
      <c r="B17" s="67">
        <v>44507</v>
      </c>
      <c r="C17" s="63">
        <v>3.7969970703125</v>
      </c>
      <c r="D17" s="68">
        <v>227.84765625</v>
      </c>
      <c r="E17" s="68">
        <v>219.01953125</v>
      </c>
      <c r="F17" s="68">
        <f t="shared" si="0"/>
        <v>8.828125</v>
      </c>
      <c r="G17" s="72">
        <v>56.379508972167969</v>
      </c>
      <c r="H17" s="73">
        <v>41.306358337402344</v>
      </c>
      <c r="I17" s="74">
        <f t="shared" si="1"/>
        <v>15.073150634765625</v>
      </c>
      <c r="J17" s="83">
        <v>4.1434689443578723</v>
      </c>
      <c r="K17" s="45">
        <v>3.4359816383183959</v>
      </c>
      <c r="L17" s="69">
        <v>0</v>
      </c>
      <c r="M17" s="70">
        <v>24</v>
      </c>
    </row>
    <row r="18" spans="2:13" ht="15">
      <c r="B18" s="67">
        <v>44508</v>
      </c>
      <c r="C18" s="63">
        <v>4.20416259765625</v>
      </c>
      <c r="D18" s="68">
        <v>226.33984375</v>
      </c>
      <c r="E18" s="68">
        <v>209.8359375</v>
      </c>
      <c r="F18" s="68">
        <f t="shared" si="0"/>
        <v>16.50390625</v>
      </c>
      <c r="G18" s="72">
        <v>55.716011047363281</v>
      </c>
      <c r="H18" s="73">
        <v>40.083755493164063</v>
      </c>
      <c r="I18" s="74">
        <f t="shared" si="1"/>
        <v>15.632255554199219</v>
      </c>
      <c r="J18" s="83">
        <v>4.1570965074849129</v>
      </c>
      <c r="K18" s="45">
        <v>2.1932074955624343</v>
      </c>
      <c r="L18" s="69">
        <v>6.8359375E-3</v>
      </c>
      <c r="M18" s="70">
        <v>23.9931640625</v>
      </c>
    </row>
    <row r="19" spans="2:13" ht="15">
      <c r="B19" s="67">
        <v>44509</v>
      </c>
      <c r="C19" s="63">
        <v>4.4832763671875</v>
      </c>
      <c r="D19" s="68">
        <v>228.16796875</v>
      </c>
      <c r="E19" s="68">
        <v>212.28515625</v>
      </c>
      <c r="F19" s="68">
        <f t="shared" si="0"/>
        <v>15.8828125</v>
      </c>
      <c r="G19" s="72">
        <v>57.430313110351563</v>
      </c>
      <c r="H19" s="73">
        <v>40.658538818359375</v>
      </c>
      <c r="I19" s="74">
        <f t="shared" si="1"/>
        <v>16.771774291992188</v>
      </c>
      <c r="J19" s="83">
        <v>4.2250835626603607</v>
      </c>
      <c r="K19" s="45">
        <v>0.68080344368437529</v>
      </c>
      <c r="L19" s="69">
        <v>0</v>
      </c>
      <c r="M19" s="70">
        <v>24</v>
      </c>
    </row>
    <row r="20" spans="2:13" ht="15">
      <c r="B20" s="67">
        <v>44510</v>
      </c>
      <c r="C20" s="63">
        <v>4.518798828125</v>
      </c>
      <c r="D20" s="68">
        <v>238.7265625</v>
      </c>
      <c r="E20" s="68">
        <v>223.953125</v>
      </c>
      <c r="F20" s="68">
        <f t="shared" si="0"/>
        <v>14.7734375</v>
      </c>
      <c r="G20" s="72">
        <v>57.893348693847656</v>
      </c>
      <c r="H20" s="73">
        <v>41.551856994628906</v>
      </c>
      <c r="I20" s="74">
        <f t="shared" si="1"/>
        <v>16.34149169921875</v>
      </c>
      <c r="J20" s="83">
        <v>4.2317111107147696</v>
      </c>
      <c r="K20" s="45">
        <v>2.3702502824629428</v>
      </c>
      <c r="L20" s="69">
        <v>0</v>
      </c>
      <c r="M20" s="70">
        <v>24</v>
      </c>
    </row>
    <row r="21" spans="2:13" ht="15">
      <c r="B21" s="67">
        <v>44511</v>
      </c>
      <c r="C21" s="63">
        <v>4.33502197265625</v>
      </c>
      <c r="D21" s="68">
        <v>237.74609375</v>
      </c>
      <c r="E21" s="68">
        <v>222.609375</v>
      </c>
      <c r="F21" s="68">
        <f t="shared" si="0"/>
        <v>15.13671875</v>
      </c>
      <c r="G21" s="72">
        <v>57.069076538085938</v>
      </c>
      <c r="H21" s="73">
        <v>41.468467712402344</v>
      </c>
      <c r="I21" s="74">
        <f t="shared" si="1"/>
        <v>15.600608825683594</v>
      </c>
      <c r="J21" s="83">
        <v>4.1706511537882811</v>
      </c>
      <c r="K21" s="45">
        <v>3.472579478946233</v>
      </c>
      <c r="L21" s="69">
        <v>7.8125E-3</v>
      </c>
      <c r="M21" s="70">
        <v>23.9921875</v>
      </c>
    </row>
    <row r="22" spans="2:13" ht="15">
      <c r="B22" s="67">
        <v>44512</v>
      </c>
      <c r="C22" s="63">
        <v>4.29180908203125</v>
      </c>
      <c r="D22" s="68">
        <v>230.80859375</v>
      </c>
      <c r="E22" s="68">
        <v>215.125</v>
      </c>
      <c r="F22" s="68">
        <f t="shared" si="0"/>
        <v>15.68359375</v>
      </c>
      <c r="G22" s="72">
        <v>57.278671264648438</v>
      </c>
      <c r="H22" s="73">
        <v>41.497428894042969</v>
      </c>
      <c r="I22" s="74">
        <f t="shared" si="1"/>
        <v>15.781242370605469</v>
      </c>
      <c r="J22" s="83">
        <v>4.1603615060692549</v>
      </c>
      <c r="K22" s="45">
        <v>3.4872480775355816</v>
      </c>
      <c r="L22" s="69">
        <v>0</v>
      </c>
      <c r="M22" s="70">
        <v>24</v>
      </c>
    </row>
    <row r="23" spans="2:13" ht="15">
      <c r="B23" s="67">
        <v>44513</v>
      </c>
      <c r="C23" s="63">
        <v>4.090087890625</v>
      </c>
      <c r="D23" s="68">
        <v>221.765625</v>
      </c>
      <c r="E23" s="68">
        <v>211.171875</v>
      </c>
      <c r="F23" s="68">
        <f t="shared" si="0"/>
        <v>10.59375</v>
      </c>
      <c r="G23" s="72">
        <v>58.2686767578125</v>
      </c>
      <c r="H23" s="73">
        <v>41.818771362304688</v>
      </c>
      <c r="I23" s="74">
        <f t="shared" si="1"/>
        <v>16.449905395507813</v>
      </c>
      <c r="J23" s="83">
        <v>4.1564057683849818</v>
      </c>
      <c r="K23" s="45">
        <v>3.4955004883229259</v>
      </c>
      <c r="L23" s="69">
        <v>0</v>
      </c>
      <c r="M23" s="70">
        <v>24</v>
      </c>
    </row>
    <row r="24" spans="2:13" ht="15">
      <c r="B24" s="67">
        <v>44514</v>
      </c>
      <c r="C24" s="63">
        <v>3.812255859375</v>
      </c>
      <c r="D24" s="68">
        <v>216.67578125</v>
      </c>
      <c r="E24" s="68">
        <v>208.7734375</v>
      </c>
      <c r="F24" s="68">
        <f t="shared" si="0"/>
        <v>7.90234375</v>
      </c>
      <c r="G24" s="72">
        <v>57.328910827636719</v>
      </c>
      <c r="H24" s="73">
        <v>41.232986450195313</v>
      </c>
      <c r="I24" s="74">
        <f t="shared" si="1"/>
        <v>16.095924377441406</v>
      </c>
      <c r="J24" s="83">
        <v>4.1177421153134821</v>
      </c>
      <c r="K24" s="45">
        <v>3.4624267966122151</v>
      </c>
      <c r="L24" s="69">
        <v>6.8359375E-3</v>
      </c>
      <c r="M24" s="70">
        <v>23.9931640625</v>
      </c>
    </row>
    <row r="25" spans="2:13" ht="15">
      <c r="B25" s="67">
        <v>44515</v>
      </c>
      <c r="C25" s="63"/>
      <c r="D25" s="68"/>
      <c r="E25" s="68"/>
      <c r="F25" s="68">
        <f t="shared" si="0"/>
        <v>0</v>
      </c>
      <c r="G25" s="72"/>
      <c r="H25" s="73"/>
      <c r="I25" s="74">
        <f t="shared" si="1"/>
        <v>0</v>
      </c>
      <c r="J25" s="83"/>
      <c r="K25" s="45"/>
      <c r="L25" s="69"/>
      <c r="M25" s="70"/>
    </row>
    <row r="26" spans="2:13" ht="15">
      <c r="B26" s="67">
        <v>44516</v>
      </c>
      <c r="C26" s="63"/>
      <c r="D26" s="68"/>
      <c r="E26" s="68"/>
      <c r="F26" s="68">
        <f t="shared" si="0"/>
        <v>0</v>
      </c>
      <c r="G26" s="72"/>
      <c r="H26" s="73"/>
      <c r="I26" s="74">
        <f t="shared" si="1"/>
        <v>0</v>
      </c>
      <c r="J26" s="83"/>
      <c r="K26" s="45"/>
      <c r="L26" s="69"/>
      <c r="M26" s="70"/>
    </row>
    <row r="27" spans="2:13" ht="15">
      <c r="B27" s="67">
        <v>44517</v>
      </c>
      <c r="C27" s="63"/>
      <c r="D27" s="68"/>
      <c r="E27" s="68"/>
      <c r="F27" s="68">
        <f t="shared" si="0"/>
        <v>0</v>
      </c>
      <c r="G27" s="72"/>
      <c r="H27" s="73"/>
      <c r="I27" s="74">
        <f t="shared" si="1"/>
        <v>0</v>
      </c>
      <c r="J27" s="83"/>
      <c r="K27" s="45"/>
      <c r="L27" s="69"/>
      <c r="M27" s="70"/>
    </row>
    <row r="28" spans="2:13" ht="15">
      <c r="B28" s="67">
        <v>44518</v>
      </c>
      <c r="C28" s="63"/>
      <c r="D28" s="68"/>
      <c r="E28" s="68"/>
      <c r="F28" s="68">
        <f t="shared" si="0"/>
        <v>0</v>
      </c>
      <c r="G28" s="72"/>
      <c r="H28" s="73"/>
      <c r="I28" s="74">
        <f t="shared" si="1"/>
        <v>0</v>
      </c>
      <c r="J28" s="83"/>
      <c r="K28" s="45"/>
      <c r="L28" s="69"/>
      <c r="M28" s="70"/>
    </row>
    <row r="29" spans="2:13" ht="15">
      <c r="B29" s="67">
        <v>44519</v>
      </c>
      <c r="C29" s="63"/>
      <c r="D29" s="68"/>
      <c r="E29" s="68"/>
      <c r="F29" s="68">
        <f t="shared" si="0"/>
        <v>0</v>
      </c>
      <c r="G29" s="72"/>
      <c r="H29" s="73"/>
      <c r="I29" s="74">
        <f t="shared" si="1"/>
        <v>0</v>
      </c>
      <c r="J29" s="83"/>
      <c r="K29" s="45"/>
      <c r="L29" s="69"/>
      <c r="M29" s="70"/>
    </row>
    <row r="30" spans="2:13" ht="15">
      <c r="B30" s="67">
        <v>44520</v>
      </c>
      <c r="C30" s="63"/>
      <c r="D30" s="68"/>
      <c r="E30" s="68"/>
      <c r="F30" s="68">
        <f t="shared" si="0"/>
        <v>0</v>
      </c>
      <c r="G30" s="72"/>
      <c r="H30" s="73"/>
      <c r="I30" s="74">
        <f t="shared" si="1"/>
        <v>0</v>
      </c>
      <c r="J30" s="83"/>
      <c r="K30" s="45"/>
      <c r="L30" s="69"/>
      <c r="M30" s="70"/>
    </row>
    <row r="31" spans="2:13" ht="15">
      <c r="B31" s="67">
        <v>44521</v>
      </c>
      <c r="C31" s="63"/>
      <c r="D31" s="68"/>
      <c r="E31" s="68"/>
      <c r="F31" s="68">
        <f t="shared" si="0"/>
        <v>0</v>
      </c>
      <c r="G31" s="72"/>
      <c r="H31" s="73"/>
      <c r="I31" s="74">
        <f t="shared" si="1"/>
        <v>0</v>
      </c>
      <c r="J31" s="83"/>
      <c r="K31" s="45"/>
      <c r="L31" s="69"/>
      <c r="M31" s="70"/>
    </row>
    <row r="32" spans="2:13" ht="15">
      <c r="B32" s="67">
        <v>44522</v>
      </c>
      <c r="C32" s="63"/>
      <c r="D32" s="68"/>
      <c r="E32" s="68"/>
      <c r="F32" s="68">
        <f t="shared" si="0"/>
        <v>0</v>
      </c>
      <c r="G32" s="72"/>
      <c r="H32" s="73"/>
      <c r="I32" s="74">
        <f t="shared" si="1"/>
        <v>0</v>
      </c>
      <c r="J32" s="83"/>
      <c r="K32" s="45"/>
      <c r="L32" s="69"/>
      <c r="M32" s="70"/>
    </row>
    <row r="33" spans="2:13" ht="15">
      <c r="B33" s="67">
        <v>44523</v>
      </c>
      <c r="C33" s="63"/>
      <c r="D33" s="68"/>
      <c r="E33" s="68"/>
      <c r="F33" s="68">
        <f t="shared" si="0"/>
        <v>0</v>
      </c>
      <c r="G33" s="72"/>
      <c r="H33" s="73"/>
      <c r="I33" s="74">
        <f t="shared" si="1"/>
        <v>0</v>
      </c>
      <c r="J33" s="83"/>
      <c r="K33" s="45"/>
      <c r="L33" s="69"/>
      <c r="M33" s="70"/>
    </row>
    <row r="34" spans="2:13" ht="15">
      <c r="B34" s="67">
        <v>44524</v>
      </c>
      <c r="C34" s="63"/>
      <c r="D34" s="68"/>
      <c r="E34" s="68"/>
      <c r="F34" s="68">
        <f t="shared" si="0"/>
        <v>0</v>
      </c>
      <c r="G34" s="72"/>
      <c r="H34" s="73"/>
      <c r="I34" s="74">
        <f t="shared" si="1"/>
        <v>0</v>
      </c>
      <c r="J34" s="83"/>
      <c r="K34" s="45"/>
      <c r="L34" s="69"/>
      <c r="M34" s="70"/>
    </row>
    <row r="35" spans="2:13" ht="15">
      <c r="B35" s="67">
        <v>44525</v>
      </c>
      <c r="C35" s="63"/>
      <c r="D35" s="68"/>
      <c r="E35" s="68"/>
      <c r="F35" s="68">
        <f t="shared" si="0"/>
        <v>0</v>
      </c>
      <c r="G35" s="72"/>
      <c r="H35" s="73"/>
      <c r="I35" s="74">
        <f t="shared" si="1"/>
        <v>0</v>
      </c>
      <c r="J35" s="83"/>
      <c r="K35" s="45"/>
      <c r="L35" s="69"/>
      <c r="M35" s="70"/>
    </row>
    <row r="36" spans="2:13" ht="15">
      <c r="B36" s="67">
        <v>44526</v>
      </c>
      <c r="C36" s="63"/>
      <c r="D36" s="68"/>
      <c r="E36" s="68"/>
      <c r="F36" s="68">
        <f t="shared" si="0"/>
        <v>0</v>
      </c>
      <c r="G36" s="72"/>
      <c r="H36" s="73"/>
      <c r="I36" s="74">
        <f t="shared" si="1"/>
        <v>0</v>
      </c>
      <c r="J36" s="83"/>
      <c r="K36" s="45"/>
      <c r="L36" s="69"/>
      <c r="M36" s="70"/>
    </row>
    <row r="37" spans="2:13" ht="15">
      <c r="B37" s="67">
        <v>44527</v>
      </c>
      <c r="C37" s="63"/>
      <c r="D37" s="68"/>
      <c r="E37" s="68"/>
      <c r="F37" s="68">
        <f t="shared" si="0"/>
        <v>0</v>
      </c>
      <c r="G37" s="72"/>
      <c r="H37" s="73"/>
      <c r="I37" s="74">
        <f t="shared" si="1"/>
        <v>0</v>
      </c>
      <c r="J37" s="83"/>
      <c r="K37" s="45"/>
      <c r="L37" s="69"/>
      <c r="M37" s="70"/>
    </row>
    <row r="38" spans="2:13" ht="15">
      <c r="B38" s="67">
        <v>44528</v>
      </c>
      <c r="C38" s="63"/>
      <c r="D38" s="68"/>
      <c r="E38" s="68"/>
      <c r="F38" s="68">
        <f t="shared" si="0"/>
        <v>0</v>
      </c>
      <c r="G38" s="72"/>
      <c r="H38" s="73"/>
      <c r="I38" s="74">
        <f t="shared" si="1"/>
        <v>0</v>
      </c>
      <c r="J38" s="83"/>
      <c r="K38" s="45"/>
      <c r="L38" s="69"/>
      <c r="M38" s="70"/>
    </row>
    <row r="39" spans="2:13" ht="15">
      <c r="B39" s="67">
        <v>44529</v>
      </c>
      <c r="C39" s="63"/>
      <c r="D39" s="68"/>
      <c r="E39" s="68"/>
      <c r="F39" s="68">
        <f t="shared" si="0"/>
        <v>0</v>
      </c>
      <c r="G39" s="72"/>
      <c r="H39" s="73"/>
      <c r="I39" s="74">
        <f t="shared" si="1"/>
        <v>0</v>
      </c>
      <c r="J39" s="83"/>
      <c r="K39" s="45"/>
      <c r="L39" s="69"/>
      <c r="M39" s="70"/>
    </row>
    <row r="40" spans="2:13" ht="15">
      <c r="B40" s="67">
        <v>44530</v>
      </c>
      <c r="C40" s="63"/>
      <c r="D40" s="68"/>
      <c r="E40" s="68"/>
      <c r="F40" s="68">
        <f t="shared" si="0"/>
        <v>0</v>
      </c>
      <c r="G40" s="72"/>
      <c r="H40" s="73"/>
      <c r="I40" s="74">
        <f t="shared" si="1"/>
        <v>0</v>
      </c>
      <c r="J40" s="83"/>
      <c r="K40" s="45"/>
      <c r="L40" s="69"/>
      <c r="M40" s="70"/>
    </row>
    <row r="41" spans="2:13" ht="15.2" customHeight="1">
      <c r="B41" s="42" t="s">
        <v>317</v>
      </c>
      <c r="C41" s="64">
        <f t="shared" ref="C41:L41" si="2">SUM(C11:C40)</f>
        <v>56.81109619140625</v>
      </c>
      <c r="D41" s="44">
        <f t="shared" si="2"/>
        <v>3225.48828125</v>
      </c>
      <c r="E41" s="44">
        <f t="shared" si="2"/>
        <v>3050.57421875</v>
      </c>
      <c r="F41" s="44">
        <f t="shared" si="2"/>
        <v>174.9140625</v>
      </c>
      <c r="G41" s="65">
        <f t="shared" ref="G41:K41" si="3">AVERAGE(G11:G40)</f>
        <v>56.635304587227957</v>
      </c>
      <c r="H41" s="44">
        <f t="shared" si="3"/>
        <v>41.248136247907368</v>
      </c>
      <c r="I41" s="66">
        <f t="shared" si="3"/>
        <v>7.1806785583496096</v>
      </c>
      <c r="J41" s="65">
        <f t="shared" si="3"/>
        <v>4.1903060736435984</v>
      </c>
      <c r="K41" s="77">
        <f t="shared" si="3"/>
        <v>3.1159052523302639</v>
      </c>
      <c r="L41" s="44">
        <f t="shared" si="2"/>
        <v>3.515625E-2</v>
      </c>
      <c r="M41" s="66">
        <f>SUM(M11:M40)</f>
        <v>335.96484375</v>
      </c>
    </row>
    <row r="46" spans="2:13" ht="15.2" customHeight="1">
      <c r="B46" s="31" t="s">
        <v>318</v>
      </c>
      <c r="C46" s="31">
        <f>(C6-C5)*24</f>
        <v>720</v>
      </c>
      <c r="D46" s="31" t="s">
        <v>319</v>
      </c>
      <c r="E46" s="75">
        <f>M41</f>
        <v>335.96484375</v>
      </c>
    </row>
    <row r="49" spans="2:5" ht="15.2" customHeight="1">
      <c r="B49" s="31" t="s">
        <v>320</v>
      </c>
      <c r="E49" s="31" t="s">
        <v>321</v>
      </c>
    </row>
    <row r="50" spans="2:5" ht="15.2" customHeight="1">
      <c r="B50" s="31" t="s">
        <v>322</v>
      </c>
      <c r="E50" s="31" t="s">
        <v>323</v>
      </c>
    </row>
    <row r="56" spans="2:5" ht="15.2" customHeight="1">
      <c r="E56" s="76"/>
    </row>
    <row r="57" spans="2:5" ht="15.2" customHeight="1">
      <c r="E57" s="76"/>
    </row>
  </sheetData>
  <mergeCells count="7">
    <mergeCell ref="B8:B10"/>
    <mergeCell ref="B1:M1"/>
    <mergeCell ref="C8:C9"/>
    <mergeCell ref="D8:F8"/>
    <mergeCell ref="G8:I8"/>
    <mergeCell ref="J8:K8"/>
    <mergeCell ref="L8:M8"/>
  </mergeCells>
  <pageMargins left="0.7" right="0.7" top="0.75" bottom="0.75" header="0.3" footer="0.3"/>
  <pageSetup paperSize="9" scale="3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4"/>
  <sheetViews>
    <sheetView workbookViewId="0">
      <selection activeCell="C14" sqref="C14"/>
    </sheetView>
  </sheetViews>
  <sheetFormatPr defaultRowHeight="15"/>
  <cols>
    <col min="1" max="1" width="21" style="13" customWidth="1"/>
    <col min="2" max="2" width="32.28515625" style="13" customWidth="1"/>
    <col min="3" max="3" width="23.140625" style="13" customWidth="1"/>
    <col min="4" max="4" width="17.5703125" style="13" customWidth="1"/>
    <col min="5" max="5" width="16.7109375" style="13" customWidth="1"/>
    <col min="6" max="6" width="10.7109375" style="13" customWidth="1"/>
    <col min="7" max="7" width="19.42578125" style="13" customWidth="1"/>
    <col min="8" max="8" width="10.5703125" style="13" customWidth="1"/>
    <col min="9" max="9" width="16.28515625" style="13" customWidth="1"/>
    <col min="10" max="11" width="9.140625" style="13" customWidth="1"/>
    <col min="12" max="16384" width="9.140625" style="13"/>
  </cols>
  <sheetData>
    <row r="1" spans="1:7">
      <c r="A1" s="12" t="s">
        <v>0</v>
      </c>
    </row>
    <row r="3" spans="1:7">
      <c r="A3" s="13" t="s">
        <v>1</v>
      </c>
      <c r="B3" s="13" t="s">
        <v>2</v>
      </c>
      <c r="C3" s="13" t="s">
        <v>3</v>
      </c>
    </row>
    <row r="6" spans="1:7">
      <c r="A6" s="12" t="s">
        <v>21</v>
      </c>
    </row>
    <row r="9" spans="1:7">
      <c r="A9" s="13" t="s">
        <v>51</v>
      </c>
    </row>
    <row r="10" spans="1:7">
      <c r="B10" s="13" t="s">
        <v>52</v>
      </c>
      <c r="C10" s="32" t="str">
        <f>Report!C14</f>
        <v>LMZ_ASKUER</v>
      </c>
      <c r="G10" s="17"/>
    </row>
    <row r="11" spans="1:7">
      <c r="B11" s="13" t="s">
        <v>53</v>
      </c>
      <c r="C11" s="14" t="s">
        <v>54</v>
      </c>
    </row>
    <row r="12" spans="1:7">
      <c r="B12" s="13" t="s">
        <v>26</v>
      </c>
      <c r="C12" s="18">
        <f>Tmp!B1</f>
        <v>0</v>
      </c>
    </row>
    <row r="13" spans="1:7" ht="165">
      <c r="B13" s="13" t="s">
        <v>55</v>
      </c>
      <c r="C13" s="23" t="s">
        <v>56</v>
      </c>
    </row>
    <row r="14" spans="1:7">
      <c r="B14" s="13" t="s">
        <v>30</v>
      </c>
      <c r="C14" s="13" t="s">
        <v>25</v>
      </c>
    </row>
  </sheetData>
  <pageMargins left="0.7" right="0.7" top="0.75" bottom="0.75" header="0.3" footer="0.3"/>
  <pageSetup paperSize="9" orientation="portrait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zoomScaleNormal="100" workbookViewId="0">
      <selection activeCell="J26" sqref="J26"/>
    </sheetView>
  </sheetViews>
  <sheetFormatPr defaultRowHeight="15.2" customHeight="1"/>
  <cols>
    <col min="1" max="1" width="2.7109375" style="31" customWidth="1"/>
    <col min="2" max="2" width="19.7109375" style="31" customWidth="1"/>
    <col min="3" max="3" width="24" style="31" customWidth="1"/>
    <col min="4" max="4" width="21.140625" style="31" customWidth="1"/>
    <col min="5" max="13" width="19.7109375" style="31" customWidth="1"/>
    <col min="14" max="14" width="9.140625" style="31" customWidth="1"/>
    <col min="15" max="16384" width="9.140625" style="31"/>
  </cols>
  <sheetData>
    <row r="1" spans="2:13" ht="23.25" customHeight="1">
      <c r="B1" s="88" t="s">
        <v>292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2:13" ht="15.2" customHeight="1">
      <c r="B3" s="39"/>
      <c r="C3" s="41"/>
      <c r="D3" s="41"/>
      <c r="E3" s="41"/>
      <c r="F3" s="41"/>
      <c r="G3" s="41"/>
    </row>
    <row r="4" spans="2:13" ht="15.2" customHeight="1">
      <c r="B4" s="39" t="s">
        <v>293</v>
      </c>
      <c r="C4" s="40">
        <f>Report!C6</f>
        <v>44515.344734548613</v>
      </c>
      <c r="D4" s="40"/>
      <c r="E4" s="40"/>
      <c r="F4" s="40"/>
      <c r="G4" s="40"/>
    </row>
    <row r="5" spans="2:13" ht="15.2" customHeight="1">
      <c r="B5" s="39" t="s">
        <v>294</v>
      </c>
      <c r="C5" s="40">
        <f>Tmp!B6</f>
        <v>44501</v>
      </c>
      <c r="D5" s="40"/>
      <c r="E5" s="40"/>
      <c r="F5" s="40"/>
      <c r="G5" s="40"/>
    </row>
    <row r="6" spans="2:13" ht="15.2" customHeight="1">
      <c r="B6" s="39" t="s">
        <v>295</v>
      </c>
      <c r="C6" s="40">
        <f>Tmp!B7</f>
        <v>44531</v>
      </c>
      <c r="D6" s="40"/>
      <c r="E6" s="40"/>
      <c r="F6" s="40"/>
      <c r="G6" s="40"/>
    </row>
    <row r="7" spans="2:13" ht="15.2" customHeight="1">
      <c r="C7" s="31" t="s">
        <v>66</v>
      </c>
    </row>
    <row r="8" spans="2:13" ht="30" customHeight="1">
      <c r="B8" s="85" t="s">
        <v>296</v>
      </c>
      <c r="C8" s="89" t="s">
        <v>297</v>
      </c>
      <c r="D8" s="91" t="s">
        <v>298</v>
      </c>
      <c r="E8" s="92"/>
      <c r="F8" s="92"/>
      <c r="G8" s="91" t="s">
        <v>299</v>
      </c>
      <c r="H8" s="92"/>
      <c r="I8" s="93"/>
      <c r="J8" s="94" t="s">
        <v>300</v>
      </c>
      <c r="K8" s="95"/>
      <c r="L8" s="96" t="s">
        <v>301</v>
      </c>
      <c r="M8" s="95"/>
    </row>
    <row r="9" spans="2:13" ht="30" customHeight="1">
      <c r="B9" s="86"/>
      <c r="C9" s="90"/>
      <c r="D9" s="49" t="s">
        <v>302</v>
      </c>
      <c r="E9" s="50" t="s">
        <v>303</v>
      </c>
      <c r="F9" s="80" t="s">
        <v>304</v>
      </c>
      <c r="G9" s="52" t="s">
        <v>305</v>
      </c>
      <c r="H9" s="53" t="s">
        <v>306</v>
      </c>
      <c r="I9" s="54" t="s">
        <v>307</v>
      </c>
      <c r="J9" s="81" t="s">
        <v>308</v>
      </c>
      <c r="K9" s="51" t="s">
        <v>309</v>
      </c>
      <c r="L9" s="55" t="s">
        <v>310</v>
      </c>
      <c r="M9" s="56" t="s">
        <v>311</v>
      </c>
    </row>
    <row r="10" spans="2:13" ht="15.2" customHeight="1">
      <c r="B10" s="87"/>
      <c r="C10" s="57" t="s">
        <v>312</v>
      </c>
      <c r="D10" s="58" t="s">
        <v>313</v>
      </c>
      <c r="E10" s="58" t="s">
        <v>313</v>
      </c>
      <c r="F10" s="59" t="s">
        <v>313</v>
      </c>
      <c r="G10" s="60" t="s">
        <v>314</v>
      </c>
      <c r="H10" s="47" t="s">
        <v>314</v>
      </c>
      <c r="I10" s="61" t="s">
        <v>314</v>
      </c>
      <c r="J10" s="82" t="s">
        <v>315</v>
      </c>
      <c r="K10" s="57" t="s">
        <v>315</v>
      </c>
      <c r="L10" s="58" t="s">
        <v>316</v>
      </c>
      <c r="M10" s="43" t="s">
        <v>316</v>
      </c>
    </row>
    <row r="11" spans="2:13" ht="15.2" customHeight="1">
      <c r="B11" s="67">
        <v>44501</v>
      </c>
      <c r="C11" s="62">
        <v>3.890625</v>
      </c>
      <c r="D11" s="68">
        <v>390.607421875</v>
      </c>
      <c r="E11" s="68">
        <v>385.73046875</v>
      </c>
      <c r="F11" s="68">
        <f t="shared" ref="F11:F40" si="0">D11-E11</f>
        <v>4.876953125</v>
      </c>
      <c r="G11" s="72">
        <v>57.713417053222656</v>
      </c>
      <c r="H11" s="73">
        <v>48.359626770019531</v>
      </c>
      <c r="I11" s="74">
        <f t="shared" ref="I11:I40" si="1">G11-H11</f>
        <v>9.353790283203125</v>
      </c>
      <c r="J11" s="83">
        <v>4.1646926668591977</v>
      </c>
      <c r="K11" s="45">
        <v>3.4142509468200446</v>
      </c>
      <c r="L11" s="69">
        <v>0</v>
      </c>
      <c r="M11" s="71">
        <v>24</v>
      </c>
    </row>
    <row r="12" spans="2:13" ht="15">
      <c r="B12" s="67">
        <v>44502</v>
      </c>
      <c r="C12" s="63">
        <v>3.537933349609375</v>
      </c>
      <c r="D12" s="68">
        <v>357.1943359375</v>
      </c>
      <c r="E12" s="68">
        <v>352.5458984375</v>
      </c>
      <c r="F12" s="68">
        <f t="shared" si="0"/>
        <v>4.6484375</v>
      </c>
      <c r="G12" s="72">
        <v>55.312370300292969</v>
      </c>
      <c r="H12" s="73">
        <v>46.011428833007813</v>
      </c>
      <c r="I12" s="74">
        <f t="shared" si="1"/>
        <v>9.3009414672851563</v>
      </c>
      <c r="J12" s="83">
        <v>4.1441715078075889</v>
      </c>
      <c r="K12" s="45">
        <v>3.2276631998963357</v>
      </c>
      <c r="L12" s="69">
        <v>0</v>
      </c>
      <c r="M12" s="70">
        <v>24</v>
      </c>
    </row>
    <row r="13" spans="2:13" ht="15">
      <c r="B13" s="67">
        <v>44503</v>
      </c>
      <c r="C13" s="63">
        <v>3.624481201171875</v>
      </c>
      <c r="D13" s="68">
        <v>356.8310546875</v>
      </c>
      <c r="E13" s="68">
        <v>352.07421875</v>
      </c>
      <c r="F13" s="68">
        <f t="shared" si="0"/>
        <v>4.7568359375</v>
      </c>
      <c r="G13" s="72">
        <v>55.630027770996094</v>
      </c>
      <c r="H13" s="73">
        <v>46.091743469238281</v>
      </c>
      <c r="I13" s="74">
        <f t="shared" si="1"/>
        <v>9.5382843017578125</v>
      </c>
      <c r="J13" s="83">
        <v>4.0899085812824252</v>
      </c>
      <c r="K13" s="45">
        <v>3.1817098351824762</v>
      </c>
      <c r="L13" s="69">
        <v>0</v>
      </c>
      <c r="M13" s="70">
        <v>24</v>
      </c>
    </row>
    <row r="14" spans="2:13" ht="15">
      <c r="B14" s="67">
        <v>44504</v>
      </c>
      <c r="C14" s="63">
        <v>3.55633544921875</v>
      </c>
      <c r="D14" s="68">
        <v>353.1103515625</v>
      </c>
      <c r="E14" s="68">
        <v>350.5751953125</v>
      </c>
      <c r="F14" s="68">
        <f t="shared" si="0"/>
        <v>2.53515625</v>
      </c>
      <c r="G14" s="72">
        <v>56.520065307617188</v>
      </c>
      <c r="H14" s="73">
        <v>46.789710998535156</v>
      </c>
      <c r="I14" s="74">
        <f t="shared" si="1"/>
        <v>9.7303543090820313</v>
      </c>
      <c r="J14" s="83">
        <v>4.0197793480709558</v>
      </c>
      <c r="K14" s="45">
        <v>3.1216204603008273</v>
      </c>
      <c r="L14" s="69">
        <v>6.591796875E-3</v>
      </c>
      <c r="M14" s="70">
        <v>23.993408203125</v>
      </c>
    </row>
    <row r="15" spans="2:13" ht="15">
      <c r="B15" s="67">
        <v>44505</v>
      </c>
      <c r="C15" s="63">
        <v>3.5690460205078125</v>
      </c>
      <c r="D15" s="68">
        <v>353.2490234375</v>
      </c>
      <c r="E15" s="68">
        <v>350.6826171875</v>
      </c>
      <c r="F15" s="68">
        <f t="shared" si="0"/>
        <v>2.56640625</v>
      </c>
      <c r="G15" s="72">
        <v>56.760276794433594</v>
      </c>
      <c r="H15" s="73">
        <v>47.002609252929688</v>
      </c>
      <c r="I15" s="74">
        <f t="shared" si="1"/>
        <v>9.7576675415039063</v>
      </c>
      <c r="J15" s="83">
        <v>4.0222348713762761</v>
      </c>
      <c r="K15" s="45">
        <v>3.1222643946828605</v>
      </c>
      <c r="L15" s="69">
        <v>0</v>
      </c>
      <c r="M15" s="70">
        <v>24</v>
      </c>
    </row>
    <row r="16" spans="2:13" ht="15">
      <c r="B16" s="67">
        <v>44506</v>
      </c>
      <c r="C16" s="63">
        <v>3.57562255859375</v>
      </c>
      <c r="D16" s="68">
        <v>353.587890625</v>
      </c>
      <c r="E16" s="68">
        <v>351.083984375</v>
      </c>
      <c r="F16" s="68">
        <f t="shared" si="0"/>
        <v>2.50390625</v>
      </c>
      <c r="G16" s="72">
        <v>56.767868041992188</v>
      </c>
      <c r="H16" s="73">
        <v>46.992683410644531</v>
      </c>
      <c r="I16" s="74">
        <f t="shared" si="1"/>
        <v>9.7751846313476563</v>
      </c>
      <c r="J16" s="83">
        <v>4.033785290391112</v>
      </c>
      <c r="K16" s="45">
        <v>3.1351642676168918</v>
      </c>
      <c r="L16" s="69">
        <v>0</v>
      </c>
      <c r="M16" s="70">
        <v>24</v>
      </c>
    </row>
    <row r="17" spans="2:13" ht="15">
      <c r="B17" s="67">
        <v>44507</v>
      </c>
      <c r="C17" s="63">
        <v>3.630584716796875</v>
      </c>
      <c r="D17" s="68">
        <v>353.380859375</v>
      </c>
      <c r="E17" s="68">
        <v>350.8427734375</v>
      </c>
      <c r="F17" s="68">
        <f t="shared" si="0"/>
        <v>2.5380859375</v>
      </c>
      <c r="G17" s="72">
        <v>56.908195495605469</v>
      </c>
      <c r="H17" s="73">
        <v>46.976127624511719</v>
      </c>
      <c r="I17" s="74">
        <f t="shared" si="1"/>
        <v>9.93206787109375</v>
      </c>
      <c r="J17" s="83">
        <v>4.0015250154093502</v>
      </c>
      <c r="K17" s="45">
        <v>3.1092177027390004</v>
      </c>
      <c r="L17" s="69">
        <v>2.44140625E-4</v>
      </c>
      <c r="M17" s="70">
        <v>23.999755859375</v>
      </c>
    </row>
    <row r="18" spans="2:13" ht="15">
      <c r="B18" s="67">
        <v>44508</v>
      </c>
      <c r="C18" s="63">
        <v>3.836456298828125</v>
      </c>
      <c r="D18" s="68">
        <v>350.810546875</v>
      </c>
      <c r="E18" s="68">
        <v>345.8251953125</v>
      </c>
      <c r="F18" s="68">
        <f t="shared" si="0"/>
        <v>4.9853515625</v>
      </c>
      <c r="G18" s="72">
        <v>56.252815246582031</v>
      </c>
      <c r="H18" s="73">
        <v>45.972991943359375</v>
      </c>
      <c r="I18" s="74">
        <f t="shared" si="1"/>
        <v>10.279823303222656</v>
      </c>
      <c r="J18" s="83">
        <v>4.0000612594422345</v>
      </c>
      <c r="K18" s="45">
        <v>3.1396718082911255</v>
      </c>
      <c r="L18" s="69">
        <v>8.7890625E-3</v>
      </c>
      <c r="M18" s="70">
        <v>23.9912109375</v>
      </c>
    </row>
    <row r="19" spans="2:13" ht="15">
      <c r="B19" s="67">
        <v>44509</v>
      </c>
      <c r="C19" s="63">
        <v>4.1363677978515625</v>
      </c>
      <c r="D19" s="68">
        <v>352.1796875</v>
      </c>
      <c r="E19" s="68">
        <v>347.216796875</v>
      </c>
      <c r="F19" s="68">
        <f t="shared" si="0"/>
        <v>4.962890625</v>
      </c>
      <c r="G19" s="72">
        <v>57.995223999023438</v>
      </c>
      <c r="H19" s="73">
        <v>46.914314270019531</v>
      </c>
      <c r="I19" s="74">
        <f t="shared" si="1"/>
        <v>11.080909729003906</v>
      </c>
      <c r="J19" s="83">
        <v>4.0653410311981917</v>
      </c>
      <c r="K19" s="45">
        <v>3.1949767556410791</v>
      </c>
      <c r="L19" s="69">
        <v>0</v>
      </c>
      <c r="M19" s="70">
        <v>24</v>
      </c>
    </row>
    <row r="20" spans="2:13" ht="15">
      <c r="B20" s="67">
        <v>44510</v>
      </c>
      <c r="C20" s="63">
        <v>3.5865020751953125</v>
      </c>
      <c r="D20" s="68">
        <v>316.169921875</v>
      </c>
      <c r="E20" s="68">
        <v>311.3388671875</v>
      </c>
      <c r="F20" s="68">
        <f t="shared" si="0"/>
        <v>4.8310546875</v>
      </c>
      <c r="G20" s="72">
        <v>58.402519226074219</v>
      </c>
      <c r="H20" s="73">
        <v>47.798194885253906</v>
      </c>
      <c r="I20" s="74">
        <f t="shared" si="1"/>
        <v>10.604324340820313</v>
      </c>
      <c r="J20" s="83">
        <v>4.1289092283227919</v>
      </c>
      <c r="K20" s="45">
        <v>3.0301394074653625</v>
      </c>
      <c r="L20" s="69">
        <v>0</v>
      </c>
      <c r="M20" s="70">
        <v>24</v>
      </c>
    </row>
    <row r="21" spans="2:13" ht="15">
      <c r="B21" s="67">
        <v>44511</v>
      </c>
      <c r="C21" s="63">
        <v>2.930938720703125</v>
      </c>
      <c r="D21" s="68">
        <v>286.353515625</v>
      </c>
      <c r="E21" s="68">
        <v>283.0986328125</v>
      </c>
      <c r="F21" s="68">
        <f t="shared" si="0"/>
        <v>3.2548828125</v>
      </c>
      <c r="G21" s="72">
        <v>57.439315795898438</v>
      </c>
      <c r="H21" s="73">
        <v>47.759189605712891</v>
      </c>
      <c r="I21" s="74">
        <f t="shared" si="1"/>
        <v>9.6801261901855469</v>
      </c>
      <c r="J21" s="83">
        <v>4.1097641279773951</v>
      </c>
      <c r="K21" s="45">
        <v>2.8824458884339572</v>
      </c>
      <c r="L21" s="69">
        <v>0</v>
      </c>
      <c r="M21" s="70">
        <v>24</v>
      </c>
    </row>
    <row r="22" spans="2:13" ht="15">
      <c r="B22" s="67">
        <v>44512</v>
      </c>
      <c r="C22" s="63">
        <v>3.434814453125</v>
      </c>
      <c r="D22" s="68">
        <v>340.20703125</v>
      </c>
      <c r="E22" s="68">
        <v>335.095703125</v>
      </c>
      <c r="F22" s="68">
        <f t="shared" si="0"/>
        <v>5.111328125</v>
      </c>
      <c r="G22" s="72">
        <v>57.844879150390625</v>
      </c>
      <c r="H22" s="73">
        <v>48.483352661132813</v>
      </c>
      <c r="I22" s="74">
        <f t="shared" si="1"/>
        <v>9.3615264892578125</v>
      </c>
      <c r="J22" s="83">
        <v>4.0261014337559224</v>
      </c>
      <c r="K22" s="45">
        <v>3.1005593226090431</v>
      </c>
      <c r="L22" s="69">
        <v>1.416015625E-2</v>
      </c>
      <c r="M22" s="70">
        <v>23.98583984375</v>
      </c>
    </row>
    <row r="23" spans="2:13" ht="15">
      <c r="B23" s="67">
        <v>44513</v>
      </c>
      <c r="C23" s="63">
        <v>3.707244873046875</v>
      </c>
      <c r="D23" s="68">
        <v>393.705078125</v>
      </c>
      <c r="E23" s="68">
        <v>392.53515625</v>
      </c>
      <c r="F23" s="68">
        <f t="shared" si="0"/>
        <v>1.169921875</v>
      </c>
      <c r="G23" s="72">
        <v>58.925422668457031</v>
      </c>
      <c r="H23" s="73">
        <v>49.658248901367188</v>
      </c>
      <c r="I23" s="74">
        <f t="shared" si="1"/>
        <v>9.2671737670898438</v>
      </c>
      <c r="J23" s="83">
        <v>3.9496067589102748</v>
      </c>
      <c r="K23" s="45">
        <v>3.3113953621727945</v>
      </c>
      <c r="L23" s="69">
        <v>0</v>
      </c>
      <c r="M23" s="70">
        <v>24</v>
      </c>
    </row>
    <row r="24" spans="2:13" ht="15">
      <c r="B24" s="67">
        <v>44514</v>
      </c>
      <c r="C24" s="63">
        <v>3.6060791015625</v>
      </c>
      <c r="D24" s="68">
        <v>391.8369140625</v>
      </c>
      <c r="E24" s="68">
        <v>390.7880859375</v>
      </c>
      <c r="F24" s="68">
        <f t="shared" si="0"/>
        <v>1.048828125</v>
      </c>
      <c r="G24" s="72">
        <v>57.970252990722656</v>
      </c>
      <c r="H24" s="73">
        <v>48.898460388183594</v>
      </c>
      <c r="I24" s="74">
        <f t="shared" si="1"/>
        <v>9.0717926025390625</v>
      </c>
      <c r="J24" s="83">
        <v>3.905246232648683</v>
      </c>
      <c r="K24" s="45">
        <v>3.2759981857293607</v>
      </c>
      <c r="L24" s="69">
        <v>0</v>
      </c>
      <c r="M24" s="70">
        <v>24</v>
      </c>
    </row>
    <row r="25" spans="2:13" ht="15">
      <c r="B25" s="67">
        <v>44515</v>
      </c>
      <c r="C25" s="63"/>
      <c r="D25" s="68"/>
      <c r="E25" s="68"/>
      <c r="F25" s="68">
        <f t="shared" si="0"/>
        <v>0</v>
      </c>
      <c r="G25" s="72"/>
      <c r="H25" s="73"/>
      <c r="I25" s="74">
        <f t="shared" si="1"/>
        <v>0</v>
      </c>
      <c r="J25" s="83"/>
      <c r="K25" s="45"/>
      <c r="L25" s="69"/>
      <c r="M25" s="70"/>
    </row>
    <row r="26" spans="2:13" ht="15">
      <c r="B26" s="67">
        <v>44516</v>
      </c>
      <c r="C26" s="63"/>
      <c r="D26" s="68"/>
      <c r="E26" s="68"/>
      <c r="F26" s="68">
        <f t="shared" si="0"/>
        <v>0</v>
      </c>
      <c r="G26" s="72"/>
      <c r="H26" s="73"/>
      <c r="I26" s="74">
        <f t="shared" si="1"/>
        <v>0</v>
      </c>
      <c r="J26" s="83"/>
      <c r="K26" s="45"/>
      <c r="L26" s="69"/>
      <c r="M26" s="70"/>
    </row>
    <row r="27" spans="2:13" ht="15">
      <c r="B27" s="67">
        <v>44517</v>
      </c>
      <c r="C27" s="63"/>
      <c r="D27" s="68"/>
      <c r="E27" s="68"/>
      <c r="F27" s="68">
        <f t="shared" si="0"/>
        <v>0</v>
      </c>
      <c r="G27" s="72"/>
      <c r="H27" s="73"/>
      <c r="I27" s="74">
        <f t="shared" si="1"/>
        <v>0</v>
      </c>
      <c r="J27" s="83"/>
      <c r="K27" s="45"/>
      <c r="L27" s="69"/>
      <c r="M27" s="70"/>
    </row>
    <row r="28" spans="2:13" ht="15">
      <c r="B28" s="67">
        <v>44518</v>
      </c>
      <c r="C28" s="63"/>
      <c r="D28" s="68"/>
      <c r="E28" s="68"/>
      <c r="F28" s="68">
        <f t="shared" si="0"/>
        <v>0</v>
      </c>
      <c r="G28" s="72"/>
      <c r="H28" s="73"/>
      <c r="I28" s="74">
        <f t="shared" si="1"/>
        <v>0</v>
      </c>
      <c r="J28" s="83"/>
      <c r="K28" s="45"/>
      <c r="L28" s="69"/>
      <c r="M28" s="70"/>
    </row>
    <row r="29" spans="2:13" ht="15">
      <c r="B29" s="67">
        <v>44519</v>
      </c>
      <c r="C29" s="63"/>
      <c r="D29" s="68"/>
      <c r="E29" s="68"/>
      <c r="F29" s="68">
        <f t="shared" si="0"/>
        <v>0</v>
      </c>
      <c r="G29" s="72"/>
      <c r="H29" s="73"/>
      <c r="I29" s="74">
        <f t="shared" si="1"/>
        <v>0</v>
      </c>
      <c r="J29" s="83"/>
      <c r="K29" s="45"/>
      <c r="L29" s="69"/>
      <c r="M29" s="70"/>
    </row>
    <row r="30" spans="2:13" ht="15">
      <c r="B30" s="67">
        <v>44520</v>
      </c>
      <c r="C30" s="63"/>
      <c r="D30" s="68"/>
      <c r="E30" s="68"/>
      <c r="F30" s="68">
        <f t="shared" si="0"/>
        <v>0</v>
      </c>
      <c r="G30" s="72"/>
      <c r="H30" s="73"/>
      <c r="I30" s="74">
        <f t="shared" si="1"/>
        <v>0</v>
      </c>
      <c r="J30" s="83"/>
      <c r="K30" s="45"/>
      <c r="L30" s="69"/>
      <c r="M30" s="70"/>
    </row>
    <row r="31" spans="2:13" ht="15">
      <c r="B31" s="67">
        <v>44521</v>
      </c>
      <c r="C31" s="63"/>
      <c r="D31" s="68"/>
      <c r="E31" s="68"/>
      <c r="F31" s="68">
        <f t="shared" si="0"/>
        <v>0</v>
      </c>
      <c r="G31" s="72"/>
      <c r="H31" s="73"/>
      <c r="I31" s="74">
        <f t="shared" si="1"/>
        <v>0</v>
      </c>
      <c r="J31" s="83"/>
      <c r="K31" s="45"/>
      <c r="L31" s="69"/>
      <c r="M31" s="70"/>
    </row>
    <row r="32" spans="2:13" ht="15">
      <c r="B32" s="67">
        <v>44522</v>
      </c>
      <c r="C32" s="63"/>
      <c r="D32" s="68"/>
      <c r="E32" s="68"/>
      <c r="F32" s="68">
        <f t="shared" si="0"/>
        <v>0</v>
      </c>
      <c r="G32" s="72"/>
      <c r="H32" s="73"/>
      <c r="I32" s="74">
        <f t="shared" si="1"/>
        <v>0</v>
      </c>
      <c r="J32" s="83"/>
      <c r="K32" s="45"/>
      <c r="L32" s="69"/>
      <c r="M32" s="70"/>
    </row>
    <row r="33" spans="2:13" ht="15">
      <c r="B33" s="67">
        <v>44523</v>
      </c>
      <c r="C33" s="63"/>
      <c r="D33" s="68"/>
      <c r="E33" s="68"/>
      <c r="F33" s="68">
        <f t="shared" si="0"/>
        <v>0</v>
      </c>
      <c r="G33" s="72"/>
      <c r="H33" s="73"/>
      <c r="I33" s="74">
        <f t="shared" si="1"/>
        <v>0</v>
      </c>
      <c r="J33" s="83"/>
      <c r="K33" s="45"/>
      <c r="L33" s="69"/>
      <c r="M33" s="70"/>
    </row>
    <row r="34" spans="2:13" ht="15">
      <c r="B34" s="67">
        <v>44524</v>
      </c>
      <c r="C34" s="63"/>
      <c r="D34" s="68"/>
      <c r="E34" s="68"/>
      <c r="F34" s="68">
        <f t="shared" si="0"/>
        <v>0</v>
      </c>
      <c r="G34" s="72"/>
      <c r="H34" s="73"/>
      <c r="I34" s="74">
        <f t="shared" si="1"/>
        <v>0</v>
      </c>
      <c r="J34" s="83"/>
      <c r="K34" s="45"/>
      <c r="L34" s="69"/>
      <c r="M34" s="70"/>
    </row>
    <row r="35" spans="2:13" ht="15">
      <c r="B35" s="67">
        <v>44525</v>
      </c>
      <c r="C35" s="63"/>
      <c r="D35" s="68"/>
      <c r="E35" s="68"/>
      <c r="F35" s="68">
        <f t="shared" si="0"/>
        <v>0</v>
      </c>
      <c r="G35" s="72"/>
      <c r="H35" s="73"/>
      <c r="I35" s="74">
        <f t="shared" si="1"/>
        <v>0</v>
      </c>
      <c r="J35" s="83"/>
      <c r="K35" s="45"/>
      <c r="L35" s="69"/>
      <c r="M35" s="70"/>
    </row>
    <row r="36" spans="2:13" ht="15">
      <c r="B36" s="67">
        <v>44526</v>
      </c>
      <c r="C36" s="63"/>
      <c r="D36" s="68"/>
      <c r="E36" s="68"/>
      <c r="F36" s="68">
        <f t="shared" si="0"/>
        <v>0</v>
      </c>
      <c r="G36" s="72"/>
      <c r="H36" s="73"/>
      <c r="I36" s="74">
        <f t="shared" si="1"/>
        <v>0</v>
      </c>
      <c r="J36" s="83"/>
      <c r="K36" s="45"/>
      <c r="L36" s="69"/>
      <c r="M36" s="70"/>
    </row>
    <row r="37" spans="2:13" ht="15">
      <c r="B37" s="67">
        <v>44527</v>
      </c>
      <c r="C37" s="63"/>
      <c r="D37" s="68"/>
      <c r="E37" s="68"/>
      <c r="F37" s="68">
        <f t="shared" si="0"/>
        <v>0</v>
      </c>
      <c r="G37" s="72"/>
      <c r="H37" s="73"/>
      <c r="I37" s="74">
        <f t="shared" si="1"/>
        <v>0</v>
      </c>
      <c r="J37" s="83"/>
      <c r="K37" s="45"/>
      <c r="L37" s="69"/>
      <c r="M37" s="70"/>
    </row>
    <row r="38" spans="2:13" ht="15">
      <c r="B38" s="67">
        <v>44528</v>
      </c>
      <c r="C38" s="63"/>
      <c r="D38" s="68"/>
      <c r="E38" s="68"/>
      <c r="F38" s="68">
        <f t="shared" si="0"/>
        <v>0</v>
      </c>
      <c r="G38" s="72"/>
      <c r="H38" s="73"/>
      <c r="I38" s="74">
        <f t="shared" si="1"/>
        <v>0</v>
      </c>
      <c r="J38" s="83"/>
      <c r="K38" s="45"/>
      <c r="L38" s="69"/>
      <c r="M38" s="70"/>
    </row>
    <row r="39" spans="2:13" ht="15">
      <c r="B39" s="67">
        <v>44529</v>
      </c>
      <c r="C39" s="63"/>
      <c r="D39" s="68"/>
      <c r="E39" s="68"/>
      <c r="F39" s="68">
        <f t="shared" si="0"/>
        <v>0</v>
      </c>
      <c r="G39" s="72"/>
      <c r="H39" s="73"/>
      <c r="I39" s="74">
        <f t="shared" si="1"/>
        <v>0</v>
      </c>
      <c r="J39" s="83"/>
      <c r="K39" s="45"/>
      <c r="L39" s="69"/>
      <c r="M39" s="70"/>
    </row>
    <row r="40" spans="2:13" ht="15">
      <c r="B40" s="67">
        <v>44530</v>
      </c>
      <c r="C40" s="63"/>
      <c r="D40" s="68"/>
      <c r="E40" s="68"/>
      <c r="F40" s="68">
        <f t="shared" si="0"/>
        <v>0</v>
      </c>
      <c r="G40" s="72"/>
      <c r="H40" s="73"/>
      <c r="I40" s="74">
        <f t="shared" si="1"/>
        <v>0</v>
      </c>
      <c r="J40" s="83"/>
      <c r="K40" s="45"/>
      <c r="L40" s="69"/>
      <c r="M40" s="70"/>
    </row>
    <row r="41" spans="2:13" ht="15.2" customHeight="1">
      <c r="B41" s="42" t="s">
        <v>317</v>
      </c>
      <c r="C41" s="64">
        <f t="shared" ref="C41:L41" si="2">SUM(C11:C40)</f>
        <v>50.623031616210938</v>
      </c>
      <c r="D41" s="44">
        <f t="shared" si="2"/>
        <v>4949.2236328125</v>
      </c>
      <c r="E41" s="44">
        <f t="shared" si="2"/>
        <v>4899.43359375</v>
      </c>
      <c r="F41" s="44">
        <f t="shared" si="2"/>
        <v>49.7900390625</v>
      </c>
      <c r="G41" s="65">
        <f t="shared" ref="G41:K41" si="3">AVERAGE(G11:G40)</f>
        <v>57.174474988664898</v>
      </c>
      <c r="H41" s="44">
        <f t="shared" si="3"/>
        <v>47.407763072422576</v>
      </c>
      <c r="I41" s="66">
        <f t="shared" si="3"/>
        <v>4.5577988942464192</v>
      </c>
      <c r="J41" s="65">
        <f t="shared" si="3"/>
        <v>4.0472233823894577</v>
      </c>
      <c r="K41" s="77">
        <f t="shared" si="3"/>
        <v>3.1605055383986551</v>
      </c>
      <c r="L41" s="44">
        <f t="shared" si="2"/>
        <v>2.978515625E-2</v>
      </c>
      <c r="M41" s="66">
        <f>SUM(M11:M40)</f>
        <v>335.97021484375</v>
      </c>
    </row>
    <row r="46" spans="2:13" ht="15.2" customHeight="1">
      <c r="B46" s="31" t="s">
        <v>318</v>
      </c>
      <c r="C46" s="31">
        <f>(C6-C5)*24</f>
        <v>720</v>
      </c>
      <c r="D46" s="31" t="s">
        <v>319</v>
      </c>
      <c r="E46" s="75">
        <f>M41</f>
        <v>335.97021484375</v>
      </c>
    </row>
    <row r="49" spans="2:5" ht="15.2" customHeight="1">
      <c r="B49" s="31" t="s">
        <v>320</v>
      </c>
      <c r="E49" s="31" t="s">
        <v>321</v>
      </c>
    </row>
    <row r="50" spans="2:5" ht="15.2" customHeight="1">
      <c r="B50" s="31" t="s">
        <v>322</v>
      </c>
      <c r="E50" s="31" t="s">
        <v>323</v>
      </c>
    </row>
    <row r="56" spans="2:5" ht="15.2" customHeight="1">
      <c r="E56" s="76"/>
    </row>
    <row r="57" spans="2:5" ht="15.2" customHeight="1">
      <c r="E57" s="76"/>
    </row>
  </sheetData>
  <mergeCells count="7">
    <mergeCell ref="B8:B10"/>
    <mergeCell ref="B1:M1"/>
    <mergeCell ref="C8:C9"/>
    <mergeCell ref="D8:F8"/>
    <mergeCell ref="G8:I8"/>
    <mergeCell ref="J8:K8"/>
    <mergeCell ref="L8:M8"/>
  </mergeCells>
  <pageMargins left="0.7" right="0.7" top="0.75" bottom="0.75" header="0.3" footer="0.3"/>
  <pageSetup paperSize="9" scale="31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zoomScaleNormal="100" workbookViewId="0">
      <selection activeCell="J26" sqref="J26"/>
    </sheetView>
  </sheetViews>
  <sheetFormatPr defaultRowHeight="15.2" customHeight="1"/>
  <cols>
    <col min="1" max="1" width="2.7109375" style="31" customWidth="1"/>
    <col min="2" max="2" width="19.7109375" style="31" customWidth="1"/>
    <col min="3" max="3" width="24" style="31" customWidth="1"/>
    <col min="4" max="4" width="21.140625" style="31" customWidth="1"/>
    <col min="5" max="13" width="19.7109375" style="31" customWidth="1"/>
    <col min="14" max="14" width="9.140625" style="31" customWidth="1"/>
    <col min="15" max="16384" width="9.140625" style="31"/>
  </cols>
  <sheetData>
    <row r="1" spans="2:13" ht="23.25" customHeight="1">
      <c r="B1" s="88" t="s">
        <v>292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2:13" ht="15.2" customHeight="1">
      <c r="B3" s="39"/>
      <c r="C3" s="41"/>
      <c r="D3" s="41"/>
      <c r="E3" s="41"/>
      <c r="F3" s="41"/>
      <c r="G3" s="41"/>
    </row>
    <row r="4" spans="2:13" ht="15.2" customHeight="1">
      <c r="B4" s="39" t="s">
        <v>293</v>
      </c>
      <c r="C4" s="40">
        <f>Report!C6</f>
        <v>44515.344734548613</v>
      </c>
      <c r="D4" s="40"/>
      <c r="E4" s="40"/>
      <c r="F4" s="40"/>
      <c r="G4" s="40"/>
    </row>
    <row r="5" spans="2:13" ht="15.2" customHeight="1">
      <c r="B5" s="39" t="s">
        <v>294</v>
      </c>
      <c r="C5" s="40">
        <f>Tmp!B6</f>
        <v>44501</v>
      </c>
      <c r="D5" s="40"/>
      <c r="E5" s="40"/>
      <c r="F5" s="40"/>
      <c r="G5" s="40"/>
    </row>
    <row r="6" spans="2:13" ht="15.2" customHeight="1">
      <c r="B6" s="39" t="s">
        <v>295</v>
      </c>
      <c r="C6" s="40">
        <f>Tmp!B7</f>
        <v>44531</v>
      </c>
      <c r="D6" s="40"/>
      <c r="E6" s="40"/>
      <c r="F6" s="40"/>
      <c r="G6" s="40"/>
    </row>
    <row r="7" spans="2:13" ht="15.2" customHeight="1">
      <c r="C7" s="31" t="s">
        <v>67</v>
      </c>
    </row>
    <row r="8" spans="2:13" ht="30" customHeight="1">
      <c r="B8" s="85" t="s">
        <v>296</v>
      </c>
      <c r="C8" s="89" t="s">
        <v>297</v>
      </c>
      <c r="D8" s="91" t="s">
        <v>298</v>
      </c>
      <c r="E8" s="92"/>
      <c r="F8" s="92"/>
      <c r="G8" s="91" t="s">
        <v>299</v>
      </c>
      <c r="H8" s="92"/>
      <c r="I8" s="93"/>
      <c r="J8" s="94" t="s">
        <v>300</v>
      </c>
      <c r="K8" s="95"/>
      <c r="L8" s="96" t="s">
        <v>301</v>
      </c>
      <c r="M8" s="95"/>
    </row>
    <row r="9" spans="2:13" ht="30" customHeight="1">
      <c r="B9" s="86"/>
      <c r="C9" s="90"/>
      <c r="D9" s="49" t="s">
        <v>302</v>
      </c>
      <c r="E9" s="50" t="s">
        <v>303</v>
      </c>
      <c r="F9" s="80" t="s">
        <v>304</v>
      </c>
      <c r="G9" s="52" t="s">
        <v>305</v>
      </c>
      <c r="H9" s="53" t="s">
        <v>306</v>
      </c>
      <c r="I9" s="54" t="s">
        <v>307</v>
      </c>
      <c r="J9" s="81" t="s">
        <v>308</v>
      </c>
      <c r="K9" s="51" t="s">
        <v>309</v>
      </c>
      <c r="L9" s="55" t="s">
        <v>310</v>
      </c>
      <c r="M9" s="56" t="s">
        <v>311</v>
      </c>
    </row>
    <row r="10" spans="2:13" ht="15.2" customHeight="1">
      <c r="B10" s="87"/>
      <c r="C10" s="57" t="s">
        <v>312</v>
      </c>
      <c r="D10" s="58" t="s">
        <v>313</v>
      </c>
      <c r="E10" s="58" t="s">
        <v>313</v>
      </c>
      <c r="F10" s="59" t="s">
        <v>313</v>
      </c>
      <c r="G10" s="60" t="s">
        <v>314</v>
      </c>
      <c r="H10" s="47" t="s">
        <v>314</v>
      </c>
      <c r="I10" s="61" t="s">
        <v>314</v>
      </c>
      <c r="J10" s="82" t="s">
        <v>315</v>
      </c>
      <c r="K10" s="57" t="s">
        <v>315</v>
      </c>
      <c r="L10" s="58" t="s">
        <v>316</v>
      </c>
      <c r="M10" s="43" t="s">
        <v>316</v>
      </c>
    </row>
    <row r="11" spans="2:13" ht="15.2" customHeight="1">
      <c r="B11" s="67">
        <v>44501</v>
      </c>
      <c r="C11" s="62">
        <v>10.0264892578125</v>
      </c>
      <c r="D11" s="68">
        <v>1096.6875</v>
      </c>
      <c r="E11" s="68">
        <v>1096.078125</v>
      </c>
      <c r="F11" s="68">
        <f t="shared" ref="F11:F40" si="0">D11-E11</f>
        <v>0.609375</v>
      </c>
      <c r="G11" s="72">
        <v>56.531520843505859</v>
      </c>
      <c r="H11" s="73">
        <v>47.419353485107422</v>
      </c>
      <c r="I11" s="74">
        <f t="shared" ref="I11:I40" si="1">G11-H11</f>
        <v>9.1121673583984375</v>
      </c>
      <c r="J11" s="83">
        <v>4.6701240057314157</v>
      </c>
      <c r="K11" s="45">
        <v>3.8466068186594011</v>
      </c>
      <c r="L11" s="69">
        <v>0</v>
      </c>
      <c r="M11" s="71">
        <v>24</v>
      </c>
    </row>
    <row r="12" spans="2:13" ht="15">
      <c r="B12" s="67">
        <v>44502</v>
      </c>
      <c r="C12" s="63">
        <v>9.6956787109375</v>
      </c>
      <c r="D12" s="68">
        <v>1094.515625</v>
      </c>
      <c r="E12" s="68">
        <v>1090.578125</v>
      </c>
      <c r="F12" s="68">
        <f t="shared" si="0"/>
        <v>3.9375</v>
      </c>
      <c r="G12" s="72">
        <v>54.547618865966797</v>
      </c>
      <c r="H12" s="73">
        <v>45.857776641845703</v>
      </c>
      <c r="I12" s="74">
        <f t="shared" si="1"/>
        <v>8.6898422241210938</v>
      </c>
      <c r="J12" s="83">
        <v>4.6776502043694741</v>
      </c>
      <c r="K12" s="45">
        <v>3.8465053263237476</v>
      </c>
      <c r="L12" s="69">
        <v>0</v>
      </c>
      <c r="M12" s="70">
        <v>24</v>
      </c>
    </row>
    <row r="13" spans="2:13" ht="15">
      <c r="B13" s="67">
        <v>44503</v>
      </c>
      <c r="C13" s="63">
        <v>10.3919677734375</v>
      </c>
      <c r="D13" s="68">
        <v>1078.734375</v>
      </c>
      <c r="E13" s="68">
        <v>1070.625</v>
      </c>
      <c r="F13" s="68">
        <f t="shared" si="0"/>
        <v>8.109375</v>
      </c>
      <c r="G13" s="72">
        <v>55.690708160400391</v>
      </c>
      <c r="H13" s="73">
        <v>46.408191680908203</v>
      </c>
      <c r="I13" s="74">
        <f t="shared" si="1"/>
        <v>9.2825164794921875</v>
      </c>
      <c r="J13" s="83">
        <v>4.5835973554558045</v>
      </c>
      <c r="K13" s="45">
        <v>3.7781581211611033</v>
      </c>
      <c r="L13" s="69">
        <v>6.8359375E-3</v>
      </c>
      <c r="M13" s="70">
        <v>23.9931640625</v>
      </c>
    </row>
    <row r="14" spans="2:13" ht="15">
      <c r="B14" s="67">
        <v>44504</v>
      </c>
      <c r="C14" s="63">
        <v>9.5706787109375</v>
      </c>
      <c r="D14" s="68">
        <v>1088.046875</v>
      </c>
      <c r="E14" s="68">
        <v>1086.78125</v>
      </c>
      <c r="F14" s="68">
        <f t="shared" si="0"/>
        <v>1.265625</v>
      </c>
      <c r="G14" s="72">
        <v>54.940078735351563</v>
      </c>
      <c r="H14" s="73">
        <v>46.024345397949219</v>
      </c>
      <c r="I14" s="74">
        <f t="shared" si="1"/>
        <v>8.9157333374023438</v>
      </c>
      <c r="J14" s="83">
        <v>4.6119324389902356</v>
      </c>
      <c r="K14" s="45">
        <v>3.7880792433118344</v>
      </c>
      <c r="L14" s="69">
        <v>0</v>
      </c>
      <c r="M14" s="70">
        <v>24</v>
      </c>
    </row>
    <row r="15" spans="2:13" ht="15">
      <c r="B15" s="67">
        <v>44505</v>
      </c>
      <c r="C15" s="63">
        <v>9.7216796875</v>
      </c>
      <c r="D15" s="68">
        <v>1086.578125</v>
      </c>
      <c r="E15" s="68">
        <v>1084.25</v>
      </c>
      <c r="F15" s="68">
        <f t="shared" si="0"/>
        <v>2.328125</v>
      </c>
      <c r="G15" s="72">
        <v>54.977352142333984</v>
      </c>
      <c r="H15" s="73">
        <v>46.131381988525391</v>
      </c>
      <c r="I15" s="74">
        <f t="shared" si="1"/>
        <v>8.8459701538085938</v>
      </c>
      <c r="J15" s="83">
        <v>4.599334086975718</v>
      </c>
      <c r="K15" s="45">
        <v>3.7782182282725096</v>
      </c>
      <c r="L15" s="69">
        <v>0</v>
      </c>
      <c r="M15" s="70">
        <v>24</v>
      </c>
    </row>
    <row r="16" spans="2:13" ht="15">
      <c r="B16" s="67">
        <v>44506</v>
      </c>
      <c r="C16" s="63">
        <v>9.81298828125</v>
      </c>
      <c r="D16" s="68">
        <v>1086.765625</v>
      </c>
      <c r="E16" s="68">
        <v>1084.328125</v>
      </c>
      <c r="F16" s="68">
        <f t="shared" si="0"/>
        <v>2.4375</v>
      </c>
      <c r="G16" s="72">
        <v>54.899246215820313</v>
      </c>
      <c r="H16" s="73">
        <v>45.975879669189453</v>
      </c>
      <c r="I16" s="74">
        <f t="shared" si="1"/>
        <v>8.9233665466308594</v>
      </c>
      <c r="J16" s="83">
        <v>4.6364295356570011</v>
      </c>
      <c r="K16" s="45">
        <v>3.8083294276808739</v>
      </c>
      <c r="L16" s="69">
        <v>6.8359375E-3</v>
      </c>
      <c r="M16" s="70">
        <v>23.9931640625</v>
      </c>
    </row>
    <row r="17" spans="2:13" ht="15">
      <c r="B17" s="67">
        <v>44507</v>
      </c>
      <c r="C17" s="63">
        <v>9.487060546875</v>
      </c>
      <c r="D17" s="68">
        <v>1080.046875</v>
      </c>
      <c r="E17" s="68">
        <v>1086.96875</v>
      </c>
      <c r="F17" s="68">
        <f t="shared" si="0"/>
        <v>-6.921875</v>
      </c>
      <c r="G17" s="72">
        <v>54.992877960205078</v>
      </c>
      <c r="H17" s="73">
        <v>45.919651031494141</v>
      </c>
      <c r="I17" s="74">
        <f t="shared" si="1"/>
        <v>9.0732269287109375</v>
      </c>
      <c r="J17" s="83">
        <v>4.6327299922180654</v>
      </c>
      <c r="K17" s="45">
        <v>3.8015018510426044</v>
      </c>
      <c r="L17" s="69">
        <v>0</v>
      </c>
      <c r="M17" s="70">
        <v>24</v>
      </c>
    </row>
    <row r="18" spans="2:13" ht="15">
      <c r="B18" s="67">
        <v>44508</v>
      </c>
      <c r="C18" s="63">
        <v>9.9677734375</v>
      </c>
      <c r="D18" s="68">
        <v>1087.21875</v>
      </c>
      <c r="E18" s="68">
        <v>1081.4375</v>
      </c>
      <c r="F18" s="68">
        <f t="shared" si="0"/>
        <v>5.78125</v>
      </c>
      <c r="G18" s="72">
        <v>53.810367584228516</v>
      </c>
      <c r="H18" s="73">
        <v>44.883430480957031</v>
      </c>
      <c r="I18" s="74">
        <f t="shared" si="1"/>
        <v>8.9269371032714844</v>
      </c>
      <c r="J18" s="83">
        <v>4.6421352771094329</v>
      </c>
      <c r="K18" s="45">
        <v>3.8139602815846683</v>
      </c>
      <c r="L18" s="69">
        <v>6.8359375E-3</v>
      </c>
      <c r="M18" s="70">
        <v>23.9931640625</v>
      </c>
    </row>
    <row r="19" spans="2:13" ht="15">
      <c r="B19" s="67">
        <v>44509</v>
      </c>
      <c r="C19" s="63">
        <v>10.425048828125</v>
      </c>
      <c r="D19" s="68">
        <v>1104.0625</v>
      </c>
      <c r="E19" s="68">
        <v>1095.59375</v>
      </c>
      <c r="F19" s="68">
        <f t="shared" si="0"/>
        <v>8.46875</v>
      </c>
      <c r="G19" s="72">
        <v>53.165882110595703</v>
      </c>
      <c r="H19" s="73">
        <v>44.065105438232422</v>
      </c>
      <c r="I19" s="74">
        <f t="shared" si="1"/>
        <v>9.1007766723632813</v>
      </c>
      <c r="J19" s="83">
        <v>4.699327193612552</v>
      </c>
      <c r="K19" s="45">
        <v>3.912278272001982</v>
      </c>
      <c r="L19" s="69">
        <v>0</v>
      </c>
      <c r="M19" s="70">
        <v>24</v>
      </c>
    </row>
    <row r="20" spans="2:13" ht="15">
      <c r="B20" s="67">
        <v>44510</v>
      </c>
      <c r="C20" s="63">
        <v>10.6513671875</v>
      </c>
      <c r="D20" s="68">
        <v>1122.890625</v>
      </c>
      <c r="E20" s="68">
        <v>1117.40625</v>
      </c>
      <c r="F20" s="68">
        <f t="shared" si="0"/>
        <v>5.484375</v>
      </c>
      <c r="G20" s="72">
        <v>53.525764465332031</v>
      </c>
      <c r="H20" s="73">
        <v>44.259658813476563</v>
      </c>
      <c r="I20" s="74">
        <f t="shared" si="1"/>
        <v>9.2661056518554688</v>
      </c>
      <c r="J20" s="83">
        <v>4.7055024602876907</v>
      </c>
      <c r="K20" s="45">
        <v>3.9792080332341673</v>
      </c>
      <c r="L20" s="69">
        <v>0</v>
      </c>
      <c r="M20" s="70">
        <v>24</v>
      </c>
    </row>
    <row r="21" spans="2:13" ht="15">
      <c r="B21" s="67">
        <v>44511</v>
      </c>
      <c r="C21" s="63">
        <v>10.712646484375</v>
      </c>
      <c r="D21" s="68">
        <v>1118.5625</v>
      </c>
      <c r="E21" s="68">
        <v>1113.53125</v>
      </c>
      <c r="F21" s="68">
        <f t="shared" si="0"/>
        <v>5.03125</v>
      </c>
      <c r="G21" s="72">
        <v>55.046302795410156</v>
      </c>
      <c r="H21" s="73">
        <v>45.676769256591797</v>
      </c>
      <c r="I21" s="74">
        <f t="shared" si="1"/>
        <v>9.3695335388183594</v>
      </c>
      <c r="J21" s="83">
        <v>4.681389162307692</v>
      </c>
      <c r="K21" s="45">
        <v>3.9618213122380257</v>
      </c>
      <c r="L21" s="69">
        <v>6.8359375E-3</v>
      </c>
      <c r="M21" s="70">
        <v>23.9931640625</v>
      </c>
    </row>
    <row r="22" spans="2:13" ht="15">
      <c r="B22" s="67">
        <v>44512</v>
      </c>
      <c r="C22" s="63">
        <v>11.130615234375</v>
      </c>
      <c r="D22" s="68">
        <v>1110.484375</v>
      </c>
      <c r="E22" s="68">
        <v>1107.125</v>
      </c>
      <c r="F22" s="68">
        <f t="shared" si="0"/>
        <v>3.359375</v>
      </c>
      <c r="G22" s="72">
        <v>56.956405639648438</v>
      </c>
      <c r="H22" s="73">
        <v>47.078220367431641</v>
      </c>
      <c r="I22" s="74">
        <f t="shared" si="1"/>
        <v>9.8781852722167969</v>
      </c>
      <c r="J22" s="83">
        <v>4.6874693415033102</v>
      </c>
      <c r="K22" s="45">
        <v>3.9818488046861176</v>
      </c>
      <c r="L22" s="69">
        <v>0</v>
      </c>
      <c r="M22" s="70">
        <v>24</v>
      </c>
    </row>
    <row r="23" spans="2:13" ht="15">
      <c r="B23" s="67">
        <v>44513</v>
      </c>
      <c r="C23" s="63">
        <v>10.760986328125</v>
      </c>
      <c r="D23" s="68">
        <v>1100.0625</v>
      </c>
      <c r="E23" s="68">
        <v>1108.46875</v>
      </c>
      <c r="F23" s="68">
        <f t="shared" si="0"/>
        <v>-8.40625</v>
      </c>
      <c r="G23" s="72">
        <v>57.684310913085938</v>
      </c>
      <c r="H23" s="73">
        <v>47.540298461914063</v>
      </c>
      <c r="I23" s="74">
        <f t="shared" si="1"/>
        <v>10.144012451171875</v>
      </c>
      <c r="J23" s="83">
        <v>4.687015582080317</v>
      </c>
      <c r="K23" s="45">
        <v>3.9877328967478038</v>
      </c>
      <c r="L23" s="69">
        <v>0</v>
      </c>
      <c r="M23" s="70">
        <v>24</v>
      </c>
    </row>
    <row r="24" spans="2:13" ht="15">
      <c r="B24" s="67">
        <v>44514</v>
      </c>
      <c r="C24" s="63">
        <v>10.4150390625</v>
      </c>
      <c r="D24" s="68">
        <v>1095.359375</v>
      </c>
      <c r="E24" s="68">
        <v>1105.78125</v>
      </c>
      <c r="F24" s="68">
        <f t="shared" si="0"/>
        <v>-10.421875</v>
      </c>
      <c r="G24" s="72">
        <v>56.869384765625</v>
      </c>
      <c r="H24" s="73">
        <v>46.917011260986328</v>
      </c>
      <c r="I24" s="74">
        <f t="shared" si="1"/>
        <v>9.9523735046386719</v>
      </c>
      <c r="J24" s="83">
        <v>4.6737437348093032</v>
      </c>
      <c r="K24" s="45">
        <v>3.9771722743462088</v>
      </c>
      <c r="L24" s="69">
        <v>6.8359375E-3</v>
      </c>
      <c r="M24" s="70">
        <v>23.9931640625</v>
      </c>
    </row>
    <row r="25" spans="2:13" ht="15">
      <c r="B25" s="67">
        <v>44515</v>
      </c>
      <c r="C25" s="63"/>
      <c r="D25" s="68"/>
      <c r="E25" s="68"/>
      <c r="F25" s="68">
        <f t="shared" si="0"/>
        <v>0</v>
      </c>
      <c r="G25" s="72"/>
      <c r="H25" s="73"/>
      <c r="I25" s="74">
        <f t="shared" si="1"/>
        <v>0</v>
      </c>
      <c r="J25" s="83"/>
      <c r="K25" s="45"/>
      <c r="L25" s="69"/>
      <c r="M25" s="70"/>
    </row>
    <row r="26" spans="2:13" ht="15">
      <c r="B26" s="67">
        <v>44516</v>
      </c>
      <c r="C26" s="63"/>
      <c r="D26" s="68"/>
      <c r="E26" s="68"/>
      <c r="F26" s="68">
        <f t="shared" si="0"/>
        <v>0</v>
      </c>
      <c r="G26" s="72"/>
      <c r="H26" s="73"/>
      <c r="I26" s="74">
        <f t="shared" si="1"/>
        <v>0</v>
      </c>
      <c r="J26" s="83"/>
      <c r="K26" s="45"/>
      <c r="L26" s="69"/>
      <c r="M26" s="70"/>
    </row>
    <row r="27" spans="2:13" ht="15">
      <c r="B27" s="67">
        <v>44517</v>
      </c>
      <c r="C27" s="63"/>
      <c r="D27" s="68"/>
      <c r="E27" s="68"/>
      <c r="F27" s="68">
        <f t="shared" si="0"/>
        <v>0</v>
      </c>
      <c r="G27" s="72"/>
      <c r="H27" s="73"/>
      <c r="I27" s="74">
        <f t="shared" si="1"/>
        <v>0</v>
      </c>
      <c r="J27" s="83"/>
      <c r="K27" s="45"/>
      <c r="L27" s="69"/>
      <c r="M27" s="70"/>
    </row>
    <row r="28" spans="2:13" ht="15">
      <c r="B28" s="67">
        <v>44518</v>
      </c>
      <c r="C28" s="63"/>
      <c r="D28" s="68"/>
      <c r="E28" s="68"/>
      <c r="F28" s="68">
        <f t="shared" si="0"/>
        <v>0</v>
      </c>
      <c r="G28" s="72"/>
      <c r="H28" s="73"/>
      <c r="I28" s="74">
        <f t="shared" si="1"/>
        <v>0</v>
      </c>
      <c r="J28" s="83"/>
      <c r="K28" s="45"/>
      <c r="L28" s="69"/>
      <c r="M28" s="70"/>
    </row>
    <row r="29" spans="2:13" ht="15">
      <c r="B29" s="67">
        <v>44519</v>
      </c>
      <c r="C29" s="63"/>
      <c r="D29" s="68"/>
      <c r="E29" s="68"/>
      <c r="F29" s="68">
        <f t="shared" si="0"/>
        <v>0</v>
      </c>
      <c r="G29" s="72"/>
      <c r="H29" s="73"/>
      <c r="I29" s="74">
        <f t="shared" si="1"/>
        <v>0</v>
      </c>
      <c r="J29" s="83"/>
      <c r="K29" s="45"/>
      <c r="L29" s="69"/>
      <c r="M29" s="70"/>
    </row>
    <row r="30" spans="2:13" ht="15">
      <c r="B30" s="67">
        <v>44520</v>
      </c>
      <c r="C30" s="63"/>
      <c r="D30" s="68"/>
      <c r="E30" s="68"/>
      <c r="F30" s="68">
        <f t="shared" si="0"/>
        <v>0</v>
      </c>
      <c r="G30" s="72"/>
      <c r="H30" s="73"/>
      <c r="I30" s="74">
        <f t="shared" si="1"/>
        <v>0</v>
      </c>
      <c r="J30" s="83"/>
      <c r="K30" s="45"/>
      <c r="L30" s="69"/>
      <c r="M30" s="70"/>
    </row>
    <row r="31" spans="2:13" ht="15">
      <c r="B31" s="67">
        <v>44521</v>
      </c>
      <c r="C31" s="63"/>
      <c r="D31" s="68"/>
      <c r="E31" s="68"/>
      <c r="F31" s="68">
        <f t="shared" si="0"/>
        <v>0</v>
      </c>
      <c r="G31" s="72"/>
      <c r="H31" s="73"/>
      <c r="I31" s="74">
        <f t="shared" si="1"/>
        <v>0</v>
      </c>
      <c r="J31" s="83"/>
      <c r="K31" s="45"/>
      <c r="L31" s="69"/>
      <c r="M31" s="70"/>
    </row>
    <row r="32" spans="2:13" ht="15">
      <c r="B32" s="67">
        <v>44522</v>
      </c>
      <c r="C32" s="63"/>
      <c r="D32" s="68"/>
      <c r="E32" s="68"/>
      <c r="F32" s="68">
        <f t="shared" si="0"/>
        <v>0</v>
      </c>
      <c r="G32" s="72"/>
      <c r="H32" s="73"/>
      <c r="I32" s="74">
        <f t="shared" si="1"/>
        <v>0</v>
      </c>
      <c r="J32" s="83"/>
      <c r="K32" s="45"/>
      <c r="L32" s="69"/>
      <c r="M32" s="70"/>
    </row>
    <row r="33" spans="2:13" ht="15">
      <c r="B33" s="67">
        <v>44523</v>
      </c>
      <c r="C33" s="63"/>
      <c r="D33" s="68"/>
      <c r="E33" s="68"/>
      <c r="F33" s="68">
        <f t="shared" si="0"/>
        <v>0</v>
      </c>
      <c r="G33" s="72"/>
      <c r="H33" s="73"/>
      <c r="I33" s="74">
        <f t="shared" si="1"/>
        <v>0</v>
      </c>
      <c r="J33" s="83"/>
      <c r="K33" s="45"/>
      <c r="L33" s="69"/>
      <c r="M33" s="70"/>
    </row>
    <row r="34" spans="2:13" ht="15">
      <c r="B34" s="67">
        <v>44524</v>
      </c>
      <c r="C34" s="63"/>
      <c r="D34" s="68"/>
      <c r="E34" s="68"/>
      <c r="F34" s="68">
        <f t="shared" si="0"/>
        <v>0</v>
      </c>
      <c r="G34" s="72"/>
      <c r="H34" s="73"/>
      <c r="I34" s="74">
        <f t="shared" si="1"/>
        <v>0</v>
      </c>
      <c r="J34" s="83"/>
      <c r="K34" s="45"/>
      <c r="L34" s="69"/>
      <c r="M34" s="70"/>
    </row>
    <row r="35" spans="2:13" ht="15">
      <c r="B35" s="67">
        <v>44525</v>
      </c>
      <c r="C35" s="63"/>
      <c r="D35" s="68"/>
      <c r="E35" s="68"/>
      <c r="F35" s="68">
        <f t="shared" si="0"/>
        <v>0</v>
      </c>
      <c r="G35" s="72"/>
      <c r="H35" s="73"/>
      <c r="I35" s="74">
        <f t="shared" si="1"/>
        <v>0</v>
      </c>
      <c r="J35" s="83"/>
      <c r="K35" s="45"/>
      <c r="L35" s="69"/>
      <c r="M35" s="70"/>
    </row>
    <row r="36" spans="2:13" ht="15">
      <c r="B36" s="67">
        <v>44526</v>
      </c>
      <c r="C36" s="63"/>
      <c r="D36" s="68"/>
      <c r="E36" s="68"/>
      <c r="F36" s="68">
        <f t="shared" si="0"/>
        <v>0</v>
      </c>
      <c r="G36" s="72"/>
      <c r="H36" s="73"/>
      <c r="I36" s="74">
        <f t="shared" si="1"/>
        <v>0</v>
      </c>
      <c r="J36" s="83"/>
      <c r="K36" s="45"/>
      <c r="L36" s="69"/>
      <c r="M36" s="70"/>
    </row>
    <row r="37" spans="2:13" ht="15">
      <c r="B37" s="67">
        <v>44527</v>
      </c>
      <c r="C37" s="63"/>
      <c r="D37" s="68"/>
      <c r="E37" s="68"/>
      <c r="F37" s="68">
        <f t="shared" si="0"/>
        <v>0</v>
      </c>
      <c r="G37" s="72"/>
      <c r="H37" s="73"/>
      <c r="I37" s="74">
        <f t="shared" si="1"/>
        <v>0</v>
      </c>
      <c r="J37" s="83"/>
      <c r="K37" s="45"/>
      <c r="L37" s="69"/>
      <c r="M37" s="70"/>
    </row>
    <row r="38" spans="2:13" ht="15">
      <c r="B38" s="67">
        <v>44528</v>
      </c>
      <c r="C38" s="63"/>
      <c r="D38" s="68"/>
      <c r="E38" s="68"/>
      <c r="F38" s="68">
        <f t="shared" si="0"/>
        <v>0</v>
      </c>
      <c r="G38" s="72"/>
      <c r="H38" s="73"/>
      <c r="I38" s="74">
        <f t="shared" si="1"/>
        <v>0</v>
      </c>
      <c r="J38" s="83"/>
      <c r="K38" s="45"/>
      <c r="L38" s="69"/>
      <c r="M38" s="70"/>
    </row>
    <row r="39" spans="2:13" ht="15">
      <c r="B39" s="67">
        <v>44529</v>
      </c>
      <c r="C39" s="63"/>
      <c r="D39" s="68"/>
      <c r="E39" s="68"/>
      <c r="F39" s="68">
        <f t="shared" si="0"/>
        <v>0</v>
      </c>
      <c r="G39" s="72"/>
      <c r="H39" s="73"/>
      <c r="I39" s="74">
        <f t="shared" si="1"/>
        <v>0</v>
      </c>
      <c r="J39" s="83"/>
      <c r="K39" s="45"/>
      <c r="L39" s="69"/>
      <c r="M39" s="70"/>
    </row>
    <row r="40" spans="2:13" ht="15">
      <c r="B40" s="67">
        <v>44530</v>
      </c>
      <c r="C40" s="63"/>
      <c r="D40" s="68"/>
      <c r="E40" s="68"/>
      <c r="F40" s="68">
        <f t="shared" si="0"/>
        <v>0</v>
      </c>
      <c r="G40" s="72"/>
      <c r="H40" s="73"/>
      <c r="I40" s="74">
        <f t="shared" si="1"/>
        <v>0</v>
      </c>
      <c r="J40" s="83"/>
      <c r="K40" s="45"/>
      <c r="L40" s="69"/>
      <c r="M40" s="70"/>
    </row>
    <row r="41" spans="2:13" ht="15.2" customHeight="1">
      <c r="B41" s="42" t="s">
        <v>317</v>
      </c>
      <c r="C41" s="64">
        <f t="shared" ref="C41:L41" si="2">SUM(C11:C40)</f>
        <v>142.77001953125</v>
      </c>
      <c r="D41" s="44">
        <f t="shared" si="2"/>
        <v>15350.015625</v>
      </c>
      <c r="E41" s="44">
        <f t="shared" si="2"/>
        <v>15328.953125</v>
      </c>
      <c r="F41" s="44">
        <f t="shared" si="2"/>
        <v>21.0625</v>
      </c>
      <c r="G41" s="65">
        <f t="shared" ref="G41:K41" si="3">AVERAGE(G11:G40)</f>
        <v>55.259844371250701</v>
      </c>
      <c r="H41" s="44">
        <f t="shared" si="3"/>
        <v>46.011219569614958</v>
      </c>
      <c r="I41" s="66">
        <f t="shared" si="3"/>
        <v>4.3160249074300134</v>
      </c>
      <c r="J41" s="65">
        <f t="shared" si="3"/>
        <v>4.6563128836505721</v>
      </c>
      <c r="K41" s="77">
        <f t="shared" si="3"/>
        <v>3.8758157779493603</v>
      </c>
      <c r="L41" s="44">
        <f t="shared" si="2"/>
        <v>3.41796875E-2</v>
      </c>
      <c r="M41" s="66">
        <f>SUM(M11:M40)</f>
        <v>335.9658203125</v>
      </c>
    </row>
    <row r="46" spans="2:13" ht="15.2" customHeight="1">
      <c r="B46" s="31" t="s">
        <v>318</v>
      </c>
      <c r="C46" s="31">
        <f>(C6-C5)*24</f>
        <v>720</v>
      </c>
      <c r="D46" s="31" t="s">
        <v>319</v>
      </c>
      <c r="E46" s="75">
        <f>M41</f>
        <v>335.9658203125</v>
      </c>
    </row>
    <row r="49" spans="2:5" ht="15.2" customHeight="1">
      <c r="B49" s="31" t="s">
        <v>320</v>
      </c>
      <c r="E49" s="31" t="s">
        <v>321</v>
      </c>
    </row>
    <row r="50" spans="2:5" ht="15.2" customHeight="1">
      <c r="B50" s="31" t="s">
        <v>322</v>
      </c>
      <c r="E50" s="31" t="s">
        <v>323</v>
      </c>
    </row>
    <row r="56" spans="2:5" ht="15.2" customHeight="1">
      <c r="E56" s="76"/>
    </row>
    <row r="57" spans="2:5" ht="15.2" customHeight="1">
      <c r="E57" s="76"/>
    </row>
  </sheetData>
  <mergeCells count="7">
    <mergeCell ref="B8:B10"/>
    <mergeCell ref="B1:M1"/>
    <mergeCell ref="C8:C9"/>
    <mergeCell ref="D8:F8"/>
    <mergeCell ref="G8:I8"/>
    <mergeCell ref="J8:K8"/>
    <mergeCell ref="L8:M8"/>
  </mergeCells>
  <pageMargins left="0.7" right="0.7" top="0.75" bottom="0.75" header="0.3" footer="0.3"/>
  <pageSetup paperSize="9" scale="31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zoomScaleNormal="100" workbookViewId="0">
      <selection activeCell="J26" sqref="J26"/>
    </sheetView>
  </sheetViews>
  <sheetFormatPr defaultRowHeight="15.2" customHeight="1"/>
  <cols>
    <col min="1" max="1" width="2.7109375" style="31" customWidth="1"/>
    <col min="2" max="2" width="19.7109375" style="31" customWidth="1"/>
    <col min="3" max="3" width="24" style="31" customWidth="1"/>
    <col min="4" max="4" width="21.140625" style="31" customWidth="1"/>
    <col min="5" max="13" width="19.7109375" style="31" customWidth="1"/>
    <col min="14" max="14" width="9.140625" style="31" customWidth="1"/>
    <col min="15" max="16384" width="9.140625" style="31"/>
  </cols>
  <sheetData>
    <row r="1" spans="2:13" ht="23.25" customHeight="1">
      <c r="B1" s="88" t="s">
        <v>292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2:13" ht="15.2" customHeight="1">
      <c r="B3" s="39"/>
      <c r="C3" s="41"/>
      <c r="D3" s="41"/>
      <c r="E3" s="41"/>
      <c r="F3" s="41"/>
      <c r="G3" s="41"/>
    </row>
    <row r="4" spans="2:13" ht="15.2" customHeight="1">
      <c r="B4" s="39" t="s">
        <v>293</v>
      </c>
      <c r="C4" s="40">
        <f>Report!C6</f>
        <v>44515.344734548613</v>
      </c>
      <c r="D4" s="40"/>
      <c r="E4" s="40"/>
      <c r="F4" s="40"/>
      <c r="G4" s="40"/>
    </row>
    <row r="5" spans="2:13" ht="15.2" customHeight="1">
      <c r="B5" s="39" t="s">
        <v>294</v>
      </c>
      <c r="C5" s="40">
        <f>Tmp!B6</f>
        <v>44501</v>
      </c>
      <c r="D5" s="40"/>
      <c r="E5" s="40"/>
      <c r="F5" s="40"/>
      <c r="G5" s="40"/>
    </row>
    <row r="6" spans="2:13" ht="15.2" customHeight="1">
      <c r="B6" s="39" t="s">
        <v>295</v>
      </c>
      <c r="C6" s="40">
        <f>Tmp!B7</f>
        <v>44531</v>
      </c>
      <c r="D6" s="40"/>
      <c r="E6" s="40"/>
      <c r="F6" s="40"/>
      <c r="G6" s="40"/>
    </row>
    <row r="7" spans="2:13" ht="15.2" customHeight="1">
      <c r="C7" s="31" t="s">
        <v>68</v>
      </c>
    </row>
    <row r="8" spans="2:13" ht="30" customHeight="1">
      <c r="B8" s="85" t="s">
        <v>296</v>
      </c>
      <c r="C8" s="89" t="s">
        <v>297</v>
      </c>
      <c r="D8" s="91" t="s">
        <v>298</v>
      </c>
      <c r="E8" s="92"/>
      <c r="F8" s="92"/>
      <c r="G8" s="91" t="s">
        <v>299</v>
      </c>
      <c r="H8" s="92"/>
      <c r="I8" s="93"/>
      <c r="J8" s="94" t="s">
        <v>300</v>
      </c>
      <c r="K8" s="95"/>
      <c r="L8" s="96" t="s">
        <v>301</v>
      </c>
      <c r="M8" s="95"/>
    </row>
    <row r="9" spans="2:13" ht="30" customHeight="1">
      <c r="B9" s="86"/>
      <c r="C9" s="90"/>
      <c r="D9" s="49" t="s">
        <v>302</v>
      </c>
      <c r="E9" s="50" t="s">
        <v>303</v>
      </c>
      <c r="F9" s="80" t="s">
        <v>304</v>
      </c>
      <c r="G9" s="52" t="s">
        <v>305</v>
      </c>
      <c r="H9" s="53" t="s">
        <v>306</v>
      </c>
      <c r="I9" s="54" t="s">
        <v>307</v>
      </c>
      <c r="J9" s="81" t="s">
        <v>308</v>
      </c>
      <c r="K9" s="51" t="s">
        <v>309</v>
      </c>
      <c r="L9" s="55" t="s">
        <v>310</v>
      </c>
      <c r="M9" s="56" t="s">
        <v>311</v>
      </c>
    </row>
    <row r="10" spans="2:13" ht="15.2" customHeight="1">
      <c r="B10" s="87"/>
      <c r="C10" s="57" t="s">
        <v>312</v>
      </c>
      <c r="D10" s="58" t="s">
        <v>313</v>
      </c>
      <c r="E10" s="58" t="s">
        <v>313</v>
      </c>
      <c r="F10" s="59" t="s">
        <v>313</v>
      </c>
      <c r="G10" s="60" t="s">
        <v>314</v>
      </c>
      <c r="H10" s="47" t="s">
        <v>314</v>
      </c>
      <c r="I10" s="61" t="s">
        <v>314</v>
      </c>
      <c r="J10" s="82" t="s">
        <v>315</v>
      </c>
      <c r="K10" s="57" t="s">
        <v>315</v>
      </c>
      <c r="L10" s="58" t="s">
        <v>316</v>
      </c>
      <c r="M10" s="43" t="s">
        <v>316</v>
      </c>
    </row>
    <row r="11" spans="2:13" ht="15.2" customHeight="1">
      <c r="B11" s="67">
        <v>44501</v>
      </c>
      <c r="C11" s="62">
        <v>2.5050048828125</v>
      </c>
      <c r="D11" s="68">
        <v>158.1953125</v>
      </c>
      <c r="E11" s="68">
        <v>158.37890625</v>
      </c>
      <c r="F11" s="68">
        <f t="shared" ref="F11:F40" si="0">D11-E11</f>
        <v>-0.18359375</v>
      </c>
      <c r="G11" s="72">
        <v>57.587303161621094</v>
      </c>
      <c r="H11" s="73">
        <v>41.697341918945313</v>
      </c>
      <c r="I11" s="74">
        <f t="shared" ref="I11:I40" si="1">G11-H11</f>
        <v>15.889961242675781</v>
      </c>
      <c r="J11" s="83">
        <v>4.48613564503541</v>
      </c>
      <c r="K11" s="45">
        <v>3.9190693902284148</v>
      </c>
      <c r="L11" s="69">
        <v>0</v>
      </c>
      <c r="M11" s="71">
        <v>24</v>
      </c>
    </row>
    <row r="12" spans="2:13" ht="15">
      <c r="B12" s="67">
        <v>44502</v>
      </c>
      <c r="C12" s="63">
        <v>2.37835693359375</v>
      </c>
      <c r="D12" s="68">
        <v>150.515625</v>
      </c>
      <c r="E12" s="68">
        <v>150.37109375</v>
      </c>
      <c r="F12" s="68">
        <f t="shared" si="0"/>
        <v>0.14453125</v>
      </c>
      <c r="G12" s="72">
        <v>55.249374389648438</v>
      </c>
      <c r="H12" s="73">
        <v>39.469566345214844</v>
      </c>
      <c r="I12" s="74">
        <f t="shared" si="1"/>
        <v>15.779808044433594</v>
      </c>
      <c r="J12" s="83">
        <v>4.4411134478671075</v>
      </c>
      <c r="K12" s="45">
        <v>3.8646123472942833</v>
      </c>
      <c r="L12" s="69">
        <v>0</v>
      </c>
      <c r="M12" s="70">
        <v>24</v>
      </c>
    </row>
    <row r="13" spans="2:13" ht="15">
      <c r="B13" s="67">
        <v>44503</v>
      </c>
      <c r="C13" s="63">
        <v>2.41644287109375</v>
      </c>
      <c r="D13" s="68">
        <v>147.96875</v>
      </c>
      <c r="E13" s="68">
        <v>148.19140625</v>
      </c>
      <c r="F13" s="68">
        <f t="shared" si="0"/>
        <v>-0.22265625</v>
      </c>
      <c r="G13" s="72">
        <v>55.536087036132813</v>
      </c>
      <c r="H13" s="73">
        <v>39.130245208740234</v>
      </c>
      <c r="I13" s="74">
        <f t="shared" si="1"/>
        <v>16.405841827392578</v>
      </c>
      <c r="J13" s="83">
        <v>4.3815413882885457</v>
      </c>
      <c r="K13" s="45">
        <v>3.8206208392822267</v>
      </c>
      <c r="L13" s="69">
        <v>3.90625E-3</v>
      </c>
      <c r="M13" s="70">
        <v>23.99609375</v>
      </c>
    </row>
    <row r="14" spans="2:13" ht="15">
      <c r="B14" s="67">
        <v>44504</v>
      </c>
      <c r="C14" s="63">
        <v>2.4261474609375</v>
      </c>
      <c r="D14" s="68">
        <v>145.09375</v>
      </c>
      <c r="E14" s="68">
        <v>145.45703125</v>
      </c>
      <c r="F14" s="68">
        <f t="shared" si="0"/>
        <v>-0.36328125</v>
      </c>
      <c r="G14" s="72">
        <v>56.413616180419922</v>
      </c>
      <c r="H14" s="73">
        <v>39.577686309814453</v>
      </c>
      <c r="I14" s="74">
        <f t="shared" si="1"/>
        <v>16.835929870605469</v>
      </c>
      <c r="J14" s="83">
        <v>4.3081663710611346</v>
      </c>
      <c r="K14" s="45">
        <v>3.7680335216578249</v>
      </c>
      <c r="L14" s="69">
        <v>0</v>
      </c>
      <c r="M14" s="70">
        <v>24</v>
      </c>
    </row>
    <row r="15" spans="2:13" ht="15">
      <c r="B15" s="67">
        <v>44505</v>
      </c>
      <c r="C15" s="63">
        <v>2.4744873046875</v>
      </c>
      <c r="D15" s="68">
        <v>145.46875</v>
      </c>
      <c r="E15" s="68">
        <v>145.46875</v>
      </c>
      <c r="F15" s="68">
        <f t="shared" si="0"/>
        <v>0</v>
      </c>
      <c r="G15" s="72">
        <v>56.640823364257813</v>
      </c>
      <c r="H15" s="73">
        <v>39.615211486816406</v>
      </c>
      <c r="I15" s="74">
        <f t="shared" si="1"/>
        <v>17.025611877441406</v>
      </c>
      <c r="J15" s="83">
        <v>4.3084334042937762</v>
      </c>
      <c r="K15" s="45">
        <v>3.7679556780217411</v>
      </c>
      <c r="L15" s="69">
        <v>0</v>
      </c>
      <c r="M15" s="70">
        <v>24</v>
      </c>
    </row>
    <row r="16" spans="2:13" ht="15">
      <c r="B16" s="67">
        <v>44506</v>
      </c>
      <c r="C16" s="63">
        <v>2.4759521484375</v>
      </c>
      <c r="D16" s="68">
        <v>145.77734375</v>
      </c>
      <c r="E16" s="68">
        <v>145.984375</v>
      </c>
      <c r="F16" s="68">
        <f t="shared" si="0"/>
        <v>-0.20703125</v>
      </c>
      <c r="G16" s="72">
        <v>56.09454345703125</v>
      </c>
      <c r="H16" s="73">
        <v>39.270156860351563</v>
      </c>
      <c r="I16" s="74">
        <f t="shared" si="1"/>
        <v>16.824386596679688</v>
      </c>
      <c r="J16" s="83">
        <v>4.3060867635427238</v>
      </c>
      <c r="K16" s="45">
        <v>3.76780294683702</v>
      </c>
      <c r="L16" s="69">
        <v>4.39453125E-3</v>
      </c>
      <c r="M16" s="70">
        <v>23.99560546875</v>
      </c>
    </row>
    <row r="17" spans="2:13" ht="15">
      <c r="B17" s="67">
        <v>44507</v>
      </c>
      <c r="C17" s="63">
        <v>2.5111083984375</v>
      </c>
      <c r="D17" s="68">
        <v>145.828125</v>
      </c>
      <c r="E17" s="68">
        <v>145.66796875</v>
      </c>
      <c r="F17" s="68">
        <f t="shared" si="0"/>
        <v>0.16015625</v>
      </c>
      <c r="G17" s="72">
        <v>56.793098449707031</v>
      </c>
      <c r="H17" s="73">
        <v>39.593982696533203</v>
      </c>
      <c r="I17" s="74">
        <f t="shared" si="1"/>
        <v>17.199115753173828</v>
      </c>
      <c r="J17" s="83">
        <v>4.2948639775531774</v>
      </c>
      <c r="K17" s="45">
        <v>3.752367243555379</v>
      </c>
      <c r="L17" s="69">
        <v>4.8828125E-4</v>
      </c>
      <c r="M17" s="70">
        <v>23.99951171875</v>
      </c>
    </row>
    <row r="18" spans="2:13" ht="15">
      <c r="B18" s="67">
        <v>44508</v>
      </c>
      <c r="C18" s="63">
        <v>2.54290771484375</v>
      </c>
      <c r="D18" s="68">
        <v>141.81640625</v>
      </c>
      <c r="E18" s="68">
        <v>140.40625</v>
      </c>
      <c r="F18" s="68">
        <f t="shared" si="0"/>
        <v>1.41015625</v>
      </c>
      <c r="G18" s="72">
        <v>56.152324676513672</v>
      </c>
      <c r="H18" s="73">
        <v>38.586345672607422</v>
      </c>
      <c r="I18" s="74">
        <f t="shared" si="1"/>
        <v>17.56597900390625</v>
      </c>
      <c r="J18" s="83">
        <v>4.3269646238128425</v>
      </c>
      <c r="K18" s="45">
        <v>3.7996222721080541</v>
      </c>
      <c r="L18" s="69">
        <v>0</v>
      </c>
      <c r="M18" s="70">
        <v>24</v>
      </c>
    </row>
    <row r="19" spans="2:13" ht="15">
      <c r="B19" s="67">
        <v>44509</v>
      </c>
      <c r="C19" s="63">
        <v>2.7991943359375</v>
      </c>
      <c r="D19" s="68">
        <v>142.5390625</v>
      </c>
      <c r="E19" s="68">
        <v>140.09765625</v>
      </c>
      <c r="F19" s="68">
        <f t="shared" si="0"/>
        <v>2.44140625</v>
      </c>
      <c r="G19" s="72">
        <v>57.892501831054688</v>
      </c>
      <c r="H19" s="73">
        <v>38.899402618408203</v>
      </c>
      <c r="I19" s="74">
        <f t="shared" si="1"/>
        <v>18.993099212646484</v>
      </c>
      <c r="J19" s="83">
        <v>4.3666052637853143</v>
      </c>
      <c r="K19" s="45">
        <v>3.839772344483757</v>
      </c>
      <c r="L19" s="69">
        <v>5.37109375E-3</v>
      </c>
      <c r="M19" s="70">
        <v>23.99462890625</v>
      </c>
    </row>
    <row r="20" spans="2:13" ht="15">
      <c r="B20" s="67">
        <v>44510</v>
      </c>
      <c r="C20" s="63">
        <v>2.825927734375</v>
      </c>
      <c r="D20" s="68">
        <v>145.12109375</v>
      </c>
      <c r="E20" s="68">
        <v>143.77734375</v>
      </c>
      <c r="F20" s="68">
        <f t="shared" si="0"/>
        <v>1.34375</v>
      </c>
      <c r="G20" s="72">
        <v>58.281578063964844</v>
      </c>
      <c r="H20" s="73">
        <v>39.1480712890625</v>
      </c>
      <c r="I20" s="74">
        <f t="shared" si="1"/>
        <v>19.133506774902344</v>
      </c>
      <c r="J20" s="83">
        <v>4.3319259239100694</v>
      </c>
      <c r="K20" s="45">
        <v>3.796939622750616</v>
      </c>
      <c r="L20" s="69">
        <v>0</v>
      </c>
      <c r="M20" s="70">
        <v>24</v>
      </c>
    </row>
    <row r="21" spans="2:13" ht="15">
      <c r="B21" s="67">
        <v>44511</v>
      </c>
      <c r="C21" s="63">
        <v>2.76580810546875</v>
      </c>
      <c r="D21" s="68">
        <v>144.3125</v>
      </c>
      <c r="E21" s="68">
        <v>141.3046875</v>
      </c>
      <c r="F21" s="68">
        <f t="shared" si="0"/>
        <v>3.0078125</v>
      </c>
      <c r="G21" s="72">
        <v>57.425163269042969</v>
      </c>
      <c r="H21" s="73">
        <v>39.04986572265625</v>
      </c>
      <c r="I21" s="74">
        <f t="shared" si="1"/>
        <v>18.375297546386719</v>
      </c>
      <c r="J21" s="83">
        <v>4.2753429614208702</v>
      </c>
      <c r="K21" s="45">
        <v>3.749014055028892</v>
      </c>
      <c r="L21" s="69">
        <v>0</v>
      </c>
      <c r="M21" s="70">
        <v>24</v>
      </c>
    </row>
    <row r="22" spans="2:13" ht="15">
      <c r="B22" s="67">
        <v>44512</v>
      </c>
      <c r="C22" s="63">
        <v>2.79254150390625</v>
      </c>
      <c r="D22" s="68">
        <v>143.828125</v>
      </c>
      <c r="E22" s="68">
        <v>140.46875</v>
      </c>
      <c r="F22" s="68">
        <f t="shared" si="0"/>
        <v>3.359375</v>
      </c>
      <c r="G22" s="72">
        <v>57.685867309570313</v>
      </c>
      <c r="H22" s="73">
        <v>39.163791656494141</v>
      </c>
      <c r="I22" s="74">
        <f t="shared" si="1"/>
        <v>18.522075653076172</v>
      </c>
      <c r="J22" s="83">
        <v>4.2906466261299139</v>
      </c>
      <c r="K22" s="45">
        <v>3.7642778125574115</v>
      </c>
      <c r="L22" s="69">
        <v>4.8828125E-3</v>
      </c>
      <c r="M22" s="70">
        <v>23.9951171875</v>
      </c>
    </row>
    <row r="23" spans="2:13" ht="15">
      <c r="B23" s="67">
        <v>44513</v>
      </c>
      <c r="C23" s="63">
        <v>2.875244140625</v>
      </c>
      <c r="D23" s="68">
        <v>144.0546875</v>
      </c>
      <c r="E23" s="68">
        <v>140.67578125</v>
      </c>
      <c r="F23" s="68">
        <f t="shared" si="0"/>
        <v>3.37890625</v>
      </c>
      <c r="G23" s="72">
        <v>58.707473754882813</v>
      </c>
      <c r="H23" s="73">
        <v>39.655586242675781</v>
      </c>
      <c r="I23" s="74">
        <f t="shared" si="1"/>
        <v>19.051887512207031</v>
      </c>
      <c r="J23" s="83">
        <v>4.3023212008174898</v>
      </c>
      <c r="K23" s="45">
        <v>3.7686513439340832</v>
      </c>
      <c r="L23" s="69">
        <v>0</v>
      </c>
      <c r="M23" s="70">
        <v>24</v>
      </c>
    </row>
    <row r="24" spans="2:13" ht="15">
      <c r="B24" s="67">
        <v>44514</v>
      </c>
      <c r="C24" s="63">
        <v>2.678955078125</v>
      </c>
      <c r="D24" s="68">
        <v>140.10546875</v>
      </c>
      <c r="E24" s="68">
        <v>138.55078125</v>
      </c>
      <c r="F24" s="68">
        <f t="shared" si="0"/>
        <v>1.5546875</v>
      </c>
      <c r="G24" s="72">
        <v>57.733970642089844</v>
      </c>
      <c r="H24" s="73">
        <v>39.025386810302734</v>
      </c>
      <c r="I24" s="74">
        <f t="shared" si="1"/>
        <v>18.708583831787109</v>
      </c>
      <c r="J24" s="83">
        <v>4.2545493496429687</v>
      </c>
      <c r="K24" s="45">
        <v>3.7407360248170138</v>
      </c>
      <c r="L24" s="69">
        <v>0</v>
      </c>
      <c r="M24" s="70">
        <v>24</v>
      </c>
    </row>
    <row r="25" spans="2:13" ht="15">
      <c r="B25" s="67">
        <v>44515</v>
      </c>
      <c r="C25" s="63"/>
      <c r="D25" s="68"/>
      <c r="E25" s="68"/>
      <c r="F25" s="68">
        <f t="shared" si="0"/>
        <v>0</v>
      </c>
      <c r="G25" s="72"/>
      <c r="H25" s="73"/>
      <c r="I25" s="74">
        <f t="shared" si="1"/>
        <v>0</v>
      </c>
      <c r="J25" s="83"/>
      <c r="K25" s="45"/>
      <c r="L25" s="69"/>
      <c r="M25" s="70"/>
    </row>
    <row r="26" spans="2:13" ht="15">
      <c r="B26" s="67">
        <v>44516</v>
      </c>
      <c r="C26" s="63"/>
      <c r="D26" s="68"/>
      <c r="E26" s="68"/>
      <c r="F26" s="68">
        <f t="shared" si="0"/>
        <v>0</v>
      </c>
      <c r="G26" s="72"/>
      <c r="H26" s="73"/>
      <c r="I26" s="74">
        <f t="shared" si="1"/>
        <v>0</v>
      </c>
      <c r="J26" s="83"/>
      <c r="K26" s="45"/>
      <c r="L26" s="69"/>
      <c r="M26" s="70"/>
    </row>
    <row r="27" spans="2:13" ht="15">
      <c r="B27" s="67">
        <v>44517</v>
      </c>
      <c r="C27" s="63"/>
      <c r="D27" s="68"/>
      <c r="E27" s="68"/>
      <c r="F27" s="68">
        <f t="shared" si="0"/>
        <v>0</v>
      </c>
      <c r="G27" s="72"/>
      <c r="H27" s="73"/>
      <c r="I27" s="74">
        <f t="shared" si="1"/>
        <v>0</v>
      </c>
      <c r="J27" s="83"/>
      <c r="K27" s="45"/>
      <c r="L27" s="69"/>
      <c r="M27" s="70"/>
    </row>
    <row r="28" spans="2:13" ht="15">
      <c r="B28" s="67">
        <v>44518</v>
      </c>
      <c r="C28" s="63"/>
      <c r="D28" s="68"/>
      <c r="E28" s="68"/>
      <c r="F28" s="68">
        <f t="shared" si="0"/>
        <v>0</v>
      </c>
      <c r="G28" s="72"/>
      <c r="H28" s="73"/>
      <c r="I28" s="74">
        <f t="shared" si="1"/>
        <v>0</v>
      </c>
      <c r="J28" s="83"/>
      <c r="K28" s="45"/>
      <c r="L28" s="69"/>
      <c r="M28" s="70"/>
    </row>
    <row r="29" spans="2:13" ht="15">
      <c r="B29" s="67">
        <v>44519</v>
      </c>
      <c r="C29" s="63"/>
      <c r="D29" s="68"/>
      <c r="E29" s="68"/>
      <c r="F29" s="68">
        <f t="shared" si="0"/>
        <v>0</v>
      </c>
      <c r="G29" s="72"/>
      <c r="H29" s="73"/>
      <c r="I29" s="74">
        <f t="shared" si="1"/>
        <v>0</v>
      </c>
      <c r="J29" s="83"/>
      <c r="K29" s="45"/>
      <c r="L29" s="69"/>
      <c r="M29" s="70"/>
    </row>
    <row r="30" spans="2:13" ht="15">
      <c r="B30" s="67">
        <v>44520</v>
      </c>
      <c r="C30" s="63"/>
      <c r="D30" s="68"/>
      <c r="E30" s="68"/>
      <c r="F30" s="68">
        <f t="shared" si="0"/>
        <v>0</v>
      </c>
      <c r="G30" s="72"/>
      <c r="H30" s="73"/>
      <c r="I30" s="74">
        <f t="shared" si="1"/>
        <v>0</v>
      </c>
      <c r="J30" s="83"/>
      <c r="K30" s="45"/>
      <c r="L30" s="69"/>
      <c r="M30" s="70"/>
    </row>
    <row r="31" spans="2:13" ht="15">
      <c r="B31" s="67">
        <v>44521</v>
      </c>
      <c r="C31" s="63"/>
      <c r="D31" s="68"/>
      <c r="E31" s="68"/>
      <c r="F31" s="68">
        <f t="shared" si="0"/>
        <v>0</v>
      </c>
      <c r="G31" s="72"/>
      <c r="H31" s="73"/>
      <c r="I31" s="74">
        <f t="shared" si="1"/>
        <v>0</v>
      </c>
      <c r="J31" s="83"/>
      <c r="K31" s="45"/>
      <c r="L31" s="69"/>
      <c r="M31" s="70"/>
    </row>
    <row r="32" spans="2:13" ht="15">
      <c r="B32" s="67">
        <v>44522</v>
      </c>
      <c r="C32" s="63"/>
      <c r="D32" s="68"/>
      <c r="E32" s="68"/>
      <c r="F32" s="68">
        <f t="shared" si="0"/>
        <v>0</v>
      </c>
      <c r="G32" s="72"/>
      <c r="H32" s="73"/>
      <c r="I32" s="74">
        <f t="shared" si="1"/>
        <v>0</v>
      </c>
      <c r="J32" s="83"/>
      <c r="K32" s="45"/>
      <c r="L32" s="69"/>
      <c r="M32" s="70"/>
    </row>
    <row r="33" spans="2:13" ht="15">
      <c r="B33" s="67">
        <v>44523</v>
      </c>
      <c r="C33" s="63"/>
      <c r="D33" s="68"/>
      <c r="E33" s="68"/>
      <c r="F33" s="68">
        <f t="shared" si="0"/>
        <v>0</v>
      </c>
      <c r="G33" s="72"/>
      <c r="H33" s="73"/>
      <c r="I33" s="74">
        <f t="shared" si="1"/>
        <v>0</v>
      </c>
      <c r="J33" s="83"/>
      <c r="K33" s="45"/>
      <c r="L33" s="69"/>
      <c r="M33" s="70"/>
    </row>
    <row r="34" spans="2:13" ht="15">
      <c r="B34" s="67">
        <v>44524</v>
      </c>
      <c r="C34" s="63"/>
      <c r="D34" s="68"/>
      <c r="E34" s="68"/>
      <c r="F34" s="68">
        <f t="shared" si="0"/>
        <v>0</v>
      </c>
      <c r="G34" s="72"/>
      <c r="H34" s="73"/>
      <c r="I34" s="74">
        <f t="shared" si="1"/>
        <v>0</v>
      </c>
      <c r="J34" s="83"/>
      <c r="K34" s="45"/>
      <c r="L34" s="69"/>
      <c r="M34" s="70"/>
    </row>
    <row r="35" spans="2:13" ht="15">
      <c r="B35" s="67">
        <v>44525</v>
      </c>
      <c r="C35" s="63"/>
      <c r="D35" s="68"/>
      <c r="E35" s="68"/>
      <c r="F35" s="68">
        <f t="shared" si="0"/>
        <v>0</v>
      </c>
      <c r="G35" s="72"/>
      <c r="H35" s="73"/>
      <c r="I35" s="74">
        <f t="shared" si="1"/>
        <v>0</v>
      </c>
      <c r="J35" s="83"/>
      <c r="K35" s="45"/>
      <c r="L35" s="69"/>
      <c r="M35" s="70"/>
    </row>
    <row r="36" spans="2:13" ht="15">
      <c r="B36" s="67">
        <v>44526</v>
      </c>
      <c r="C36" s="63"/>
      <c r="D36" s="68"/>
      <c r="E36" s="68"/>
      <c r="F36" s="68">
        <f t="shared" si="0"/>
        <v>0</v>
      </c>
      <c r="G36" s="72"/>
      <c r="H36" s="73"/>
      <c r="I36" s="74">
        <f t="shared" si="1"/>
        <v>0</v>
      </c>
      <c r="J36" s="83"/>
      <c r="K36" s="45"/>
      <c r="L36" s="69"/>
      <c r="M36" s="70"/>
    </row>
    <row r="37" spans="2:13" ht="15">
      <c r="B37" s="67">
        <v>44527</v>
      </c>
      <c r="C37" s="63"/>
      <c r="D37" s="68"/>
      <c r="E37" s="68"/>
      <c r="F37" s="68">
        <f t="shared" si="0"/>
        <v>0</v>
      </c>
      <c r="G37" s="72"/>
      <c r="H37" s="73"/>
      <c r="I37" s="74">
        <f t="shared" si="1"/>
        <v>0</v>
      </c>
      <c r="J37" s="83"/>
      <c r="K37" s="45"/>
      <c r="L37" s="69"/>
      <c r="M37" s="70"/>
    </row>
    <row r="38" spans="2:13" ht="15">
      <c r="B38" s="67">
        <v>44528</v>
      </c>
      <c r="C38" s="63"/>
      <c r="D38" s="68"/>
      <c r="E38" s="68"/>
      <c r="F38" s="68">
        <f t="shared" si="0"/>
        <v>0</v>
      </c>
      <c r="G38" s="72"/>
      <c r="H38" s="73"/>
      <c r="I38" s="74">
        <f t="shared" si="1"/>
        <v>0</v>
      </c>
      <c r="J38" s="83"/>
      <c r="K38" s="45"/>
      <c r="L38" s="69"/>
      <c r="M38" s="70"/>
    </row>
    <row r="39" spans="2:13" ht="15">
      <c r="B39" s="67">
        <v>44529</v>
      </c>
      <c r="C39" s="63"/>
      <c r="D39" s="68"/>
      <c r="E39" s="68"/>
      <c r="F39" s="68">
        <f t="shared" si="0"/>
        <v>0</v>
      </c>
      <c r="G39" s="72"/>
      <c r="H39" s="73"/>
      <c r="I39" s="74">
        <f t="shared" si="1"/>
        <v>0</v>
      </c>
      <c r="J39" s="83"/>
      <c r="K39" s="45"/>
      <c r="L39" s="69"/>
      <c r="M39" s="70"/>
    </row>
    <row r="40" spans="2:13" ht="15">
      <c r="B40" s="67">
        <v>44530</v>
      </c>
      <c r="C40" s="63"/>
      <c r="D40" s="68"/>
      <c r="E40" s="68"/>
      <c r="F40" s="68">
        <f t="shared" si="0"/>
        <v>0</v>
      </c>
      <c r="G40" s="72"/>
      <c r="H40" s="73"/>
      <c r="I40" s="74">
        <f t="shared" si="1"/>
        <v>0</v>
      </c>
      <c r="J40" s="83"/>
      <c r="K40" s="45"/>
      <c r="L40" s="69"/>
      <c r="M40" s="70"/>
    </row>
    <row r="41" spans="2:13" ht="15.2" customHeight="1">
      <c r="B41" s="42" t="s">
        <v>317</v>
      </c>
      <c r="C41" s="64">
        <f t="shared" ref="C41:L41" si="2">SUM(C11:C40)</f>
        <v>36.46807861328125</v>
      </c>
      <c r="D41" s="44">
        <f t="shared" si="2"/>
        <v>2040.625</v>
      </c>
      <c r="E41" s="44">
        <f t="shared" si="2"/>
        <v>2024.80078125</v>
      </c>
      <c r="F41" s="44">
        <f t="shared" si="2"/>
        <v>15.82421875</v>
      </c>
      <c r="G41" s="65">
        <f t="shared" ref="G41:K41" si="3">AVERAGE(G11:G40)</f>
        <v>57.013837541852681</v>
      </c>
      <c r="H41" s="44">
        <f t="shared" si="3"/>
        <v>39.42018863133022</v>
      </c>
      <c r="I41" s="66">
        <f t="shared" si="3"/>
        <v>8.2103694915771488</v>
      </c>
      <c r="J41" s="65">
        <f t="shared" si="3"/>
        <v>4.3339069247972386</v>
      </c>
      <c r="K41" s="77">
        <f t="shared" si="3"/>
        <v>3.7942482458969082</v>
      </c>
      <c r="L41" s="44">
        <f t="shared" si="2"/>
        <v>1.904296875E-2</v>
      </c>
      <c r="M41" s="66">
        <f>SUM(M11:M40)</f>
        <v>335.98095703125</v>
      </c>
    </row>
    <row r="46" spans="2:13" ht="15.2" customHeight="1">
      <c r="B46" s="31" t="s">
        <v>318</v>
      </c>
      <c r="C46" s="31">
        <f>(C6-C5)*24</f>
        <v>720</v>
      </c>
      <c r="D46" s="31" t="s">
        <v>319</v>
      </c>
      <c r="E46" s="75">
        <f>M41</f>
        <v>335.98095703125</v>
      </c>
    </row>
    <row r="49" spans="2:5" ht="15.2" customHeight="1">
      <c r="B49" s="31" t="s">
        <v>320</v>
      </c>
      <c r="E49" s="31" t="s">
        <v>321</v>
      </c>
    </row>
    <row r="50" spans="2:5" ht="15.2" customHeight="1">
      <c r="B50" s="31" t="s">
        <v>322</v>
      </c>
      <c r="E50" s="31" t="s">
        <v>323</v>
      </c>
    </row>
    <row r="56" spans="2:5" ht="15.2" customHeight="1">
      <c r="E56" s="76"/>
    </row>
    <row r="57" spans="2:5" ht="15.2" customHeight="1">
      <c r="E57" s="76"/>
    </row>
  </sheetData>
  <mergeCells count="7">
    <mergeCell ref="B8:B10"/>
    <mergeCell ref="B1:M1"/>
    <mergeCell ref="C8:C9"/>
    <mergeCell ref="D8:F8"/>
    <mergeCell ref="G8:I8"/>
    <mergeCell ref="J8:K8"/>
    <mergeCell ref="L8:M8"/>
  </mergeCells>
  <pageMargins left="0.7" right="0.7" top="0.75" bottom="0.75" header="0.3" footer="0.3"/>
  <pageSetup paperSize="9" scale="31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zoomScaleNormal="100" workbookViewId="0">
      <selection activeCell="J26" sqref="J26"/>
    </sheetView>
  </sheetViews>
  <sheetFormatPr defaultRowHeight="15.2" customHeight="1"/>
  <cols>
    <col min="1" max="1" width="2.7109375" style="31" customWidth="1"/>
    <col min="2" max="2" width="19.7109375" style="31" customWidth="1"/>
    <col min="3" max="3" width="24" style="31" customWidth="1"/>
    <col min="4" max="4" width="21.140625" style="31" customWidth="1"/>
    <col min="5" max="13" width="19.7109375" style="31" customWidth="1"/>
    <col min="14" max="14" width="9.140625" style="31" customWidth="1"/>
    <col min="15" max="16384" width="9.140625" style="31"/>
  </cols>
  <sheetData>
    <row r="1" spans="2:13" ht="23.25" customHeight="1">
      <c r="B1" s="88" t="s">
        <v>292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2:13" ht="15.2" customHeight="1">
      <c r="B3" s="39"/>
      <c r="C3" s="41"/>
      <c r="D3" s="41"/>
      <c r="E3" s="41"/>
      <c r="F3" s="41"/>
      <c r="G3" s="41"/>
    </row>
    <row r="4" spans="2:13" ht="15.2" customHeight="1">
      <c r="B4" s="39" t="s">
        <v>293</v>
      </c>
      <c r="C4" s="40">
        <f>Report!C6</f>
        <v>44515.344734548613</v>
      </c>
      <c r="D4" s="40"/>
      <c r="E4" s="40"/>
      <c r="F4" s="40"/>
      <c r="G4" s="40"/>
    </row>
    <row r="5" spans="2:13" ht="15.2" customHeight="1">
      <c r="B5" s="39" t="s">
        <v>294</v>
      </c>
      <c r="C5" s="40">
        <f>Tmp!B6</f>
        <v>44501</v>
      </c>
      <c r="D5" s="40"/>
      <c r="E5" s="40"/>
      <c r="F5" s="40"/>
      <c r="G5" s="40"/>
    </row>
    <row r="6" spans="2:13" ht="15.2" customHeight="1">
      <c r="B6" s="39" t="s">
        <v>295</v>
      </c>
      <c r="C6" s="40">
        <f>Tmp!B7</f>
        <v>44531</v>
      </c>
      <c r="D6" s="40"/>
      <c r="E6" s="40"/>
      <c r="F6" s="40"/>
      <c r="G6" s="40"/>
    </row>
    <row r="7" spans="2:13" ht="15.2" customHeight="1">
      <c r="C7" s="31" t="s">
        <v>69</v>
      </c>
    </row>
    <row r="8" spans="2:13" ht="30" customHeight="1">
      <c r="B8" s="85" t="s">
        <v>296</v>
      </c>
      <c r="C8" s="89" t="s">
        <v>297</v>
      </c>
      <c r="D8" s="91" t="s">
        <v>298</v>
      </c>
      <c r="E8" s="92"/>
      <c r="F8" s="92"/>
      <c r="G8" s="91" t="s">
        <v>299</v>
      </c>
      <c r="H8" s="92"/>
      <c r="I8" s="93"/>
      <c r="J8" s="94" t="s">
        <v>300</v>
      </c>
      <c r="K8" s="95"/>
      <c r="L8" s="96" t="s">
        <v>301</v>
      </c>
      <c r="M8" s="95"/>
    </row>
    <row r="9" spans="2:13" ht="30" customHeight="1">
      <c r="B9" s="86"/>
      <c r="C9" s="90"/>
      <c r="D9" s="49" t="s">
        <v>302</v>
      </c>
      <c r="E9" s="50" t="s">
        <v>303</v>
      </c>
      <c r="F9" s="80" t="s">
        <v>304</v>
      </c>
      <c r="G9" s="52" t="s">
        <v>305</v>
      </c>
      <c r="H9" s="53" t="s">
        <v>306</v>
      </c>
      <c r="I9" s="54" t="s">
        <v>307</v>
      </c>
      <c r="J9" s="81" t="s">
        <v>308</v>
      </c>
      <c r="K9" s="51" t="s">
        <v>309</v>
      </c>
      <c r="L9" s="55" t="s">
        <v>310</v>
      </c>
      <c r="M9" s="56" t="s">
        <v>311</v>
      </c>
    </row>
    <row r="10" spans="2:13" ht="15.2" customHeight="1">
      <c r="B10" s="87"/>
      <c r="C10" s="57" t="s">
        <v>312</v>
      </c>
      <c r="D10" s="58" t="s">
        <v>313</v>
      </c>
      <c r="E10" s="58" t="s">
        <v>313</v>
      </c>
      <c r="F10" s="59" t="s">
        <v>313</v>
      </c>
      <c r="G10" s="60" t="s">
        <v>314</v>
      </c>
      <c r="H10" s="47" t="s">
        <v>314</v>
      </c>
      <c r="I10" s="61" t="s">
        <v>314</v>
      </c>
      <c r="J10" s="82" t="s">
        <v>315</v>
      </c>
      <c r="K10" s="57" t="s">
        <v>315</v>
      </c>
      <c r="L10" s="58" t="s">
        <v>316</v>
      </c>
      <c r="M10" s="43" t="s">
        <v>316</v>
      </c>
    </row>
    <row r="11" spans="2:13" ht="15.2" customHeight="1">
      <c r="B11" s="67">
        <v>44501</v>
      </c>
      <c r="C11" s="62">
        <v>1.654052734375</v>
      </c>
      <c r="D11" s="68">
        <v>124.15625</v>
      </c>
      <c r="E11" s="68">
        <v>119.8359375</v>
      </c>
      <c r="F11" s="68">
        <f t="shared" ref="F11:F40" si="0">D11-E11</f>
        <v>4.3203125</v>
      </c>
      <c r="G11" s="72">
        <v>58.055496215820313</v>
      </c>
      <c r="H11" s="73">
        <v>46.348075866699219</v>
      </c>
      <c r="I11" s="74">
        <f t="shared" ref="I11:I40" si="1">G11-H11</f>
        <v>11.707420349121094</v>
      </c>
      <c r="J11" s="83">
        <v>4.7891400277658702</v>
      </c>
      <c r="K11" s="45">
        <v>4.1100429855598213</v>
      </c>
      <c r="L11" s="69">
        <v>0</v>
      </c>
      <c r="M11" s="71">
        <v>24</v>
      </c>
    </row>
    <row r="12" spans="2:13" ht="15">
      <c r="B12" s="67">
        <v>44502</v>
      </c>
      <c r="C12" s="63">
        <v>1.396697998046875</v>
      </c>
      <c r="D12" s="68">
        <v>74.19921875</v>
      </c>
      <c r="E12" s="68">
        <v>69.9140625</v>
      </c>
      <c r="F12" s="68">
        <f t="shared" si="0"/>
        <v>4.28515625</v>
      </c>
      <c r="G12" s="72">
        <v>55.235595703125</v>
      </c>
      <c r="H12" s="73">
        <v>38.6314697265625</v>
      </c>
      <c r="I12" s="74">
        <f t="shared" si="1"/>
        <v>16.6041259765625</v>
      </c>
      <c r="J12" s="83">
        <v>4.7624174899333482</v>
      </c>
      <c r="K12" s="45">
        <v>3.9878821791638375</v>
      </c>
      <c r="L12" s="69">
        <v>0</v>
      </c>
      <c r="M12" s="70">
        <v>24</v>
      </c>
    </row>
    <row r="13" spans="2:13" ht="15">
      <c r="B13" s="67">
        <v>44503</v>
      </c>
      <c r="C13" s="63">
        <v>1.470184326171875</v>
      </c>
      <c r="D13" s="68">
        <v>74.07421875</v>
      </c>
      <c r="E13" s="68">
        <v>69.1171875</v>
      </c>
      <c r="F13" s="68">
        <f t="shared" si="0"/>
        <v>4.95703125</v>
      </c>
      <c r="G13" s="72">
        <v>55.542877197265625</v>
      </c>
      <c r="H13" s="73">
        <v>38.248218536376953</v>
      </c>
      <c r="I13" s="74">
        <f t="shared" si="1"/>
        <v>17.294658660888672</v>
      </c>
      <c r="J13" s="83">
        <v>4.7088088440962794</v>
      </c>
      <c r="K13" s="45">
        <v>3.9442971331756356</v>
      </c>
      <c r="L13" s="69">
        <v>6.8359375E-3</v>
      </c>
      <c r="M13" s="70">
        <v>23.9931640625</v>
      </c>
    </row>
    <row r="14" spans="2:13" ht="15">
      <c r="B14" s="67">
        <v>44504</v>
      </c>
      <c r="C14" s="63">
        <v>1.218048095703125</v>
      </c>
      <c r="D14" s="68">
        <v>67.90234375</v>
      </c>
      <c r="E14" s="68">
        <v>67.9375</v>
      </c>
      <c r="F14" s="68">
        <f t="shared" si="0"/>
        <v>-3.515625E-2</v>
      </c>
      <c r="G14" s="72">
        <v>56.3875732421875</v>
      </c>
      <c r="H14" s="73">
        <v>38.402000427246094</v>
      </c>
      <c r="I14" s="74">
        <f t="shared" si="1"/>
        <v>17.985572814941406</v>
      </c>
      <c r="J14" s="83">
        <v>4.6271656502818113</v>
      </c>
      <c r="K14" s="45">
        <v>3.8935627896987679</v>
      </c>
      <c r="L14" s="69">
        <v>0</v>
      </c>
      <c r="M14" s="70">
        <v>24</v>
      </c>
    </row>
    <row r="15" spans="2:13" ht="15">
      <c r="B15" s="67">
        <v>44505</v>
      </c>
      <c r="C15" s="63">
        <v>1.229339599609375</v>
      </c>
      <c r="D15" s="68">
        <v>67.89453125</v>
      </c>
      <c r="E15" s="68">
        <v>68</v>
      </c>
      <c r="F15" s="68">
        <f t="shared" si="0"/>
        <v>-0.10546875</v>
      </c>
      <c r="G15" s="72">
        <v>56.614887237548828</v>
      </c>
      <c r="H15" s="73">
        <v>38.433017730712891</v>
      </c>
      <c r="I15" s="74">
        <f t="shared" si="1"/>
        <v>18.181869506835938</v>
      </c>
      <c r="J15" s="83">
        <v>4.6290299560978889</v>
      </c>
      <c r="K15" s="45">
        <v>3.8920630680010557</v>
      </c>
      <c r="L15" s="69">
        <v>0</v>
      </c>
      <c r="M15" s="70">
        <v>24</v>
      </c>
    </row>
    <row r="16" spans="2:13" ht="15">
      <c r="B16" s="67">
        <v>44506</v>
      </c>
      <c r="C16" s="63">
        <v>1.25390625</v>
      </c>
      <c r="D16" s="68">
        <v>68.234375</v>
      </c>
      <c r="E16" s="68">
        <v>68.328125</v>
      </c>
      <c r="F16" s="68">
        <f t="shared" si="0"/>
        <v>-9.375E-2</v>
      </c>
      <c r="G16" s="72">
        <v>56.652790069580078</v>
      </c>
      <c r="H16" s="73">
        <v>38.203571319580078</v>
      </c>
      <c r="I16" s="74">
        <f t="shared" si="1"/>
        <v>18.44921875</v>
      </c>
      <c r="J16" s="83">
        <v>4.6443139135572915</v>
      </c>
      <c r="K16" s="45">
        <v>3.8993971209551099</v>
      </c>
      <c r="L16" s="69">
        <v>0</v>
      </c>
      <c r="M16" s="70">
        <v>24</v>
      </c>
    </row>
    <row r="17" spans="2:13" ht="15">
      <c r="B17" s="67">
        <v>44507</v>
      </c>
      <c r="C17" s="63">
        <v>1.269134521484375</v>
      </c>
      <c r="D17" s="68">
        <v>68.12109375</v>
      </c>
      <c r="E17" s="68">
        <v>68.22265625</v>
      </c>
      <c r="F17" s="68">
        <f t="shared" si="0"/>
        <v>-0.1015625</v>
      </c>
      <c r="G17" s="72">
        <v>56.802707672119141</v>
      </c>
      <c r="H17" s="73">
        <v>38.095993041992188</v>
      </c>
      <c r="I17" s="74">
        <f t="shared" si="1"/>
        <v>18.706714630126953</v>
      </c>
      <c r="J17" s="83">
        <v>4.6193344819555522</v>
      </c>
      <c r="K17" s="45">
        <v>3.8733510344665292</v>
      </c>
      <c r="L17" s="69">
        <v>7.32421875E-3</v>
      </c>
      <c r="M17" s="70">
        <v>23.99267578125</v>
      </c>
    </row>
    <row r="18" spans="2:13" ht="15">
      <c r="B18" s="67">
        <v>44508</v>
      </c>
      <c r="C18" s="63">
        <v>1.555450439453125</v>
      </c>
      <c r="D18" s="68">
        <v>70.890625</v>
      </c>
      <c r="E18" s="68">
        <v>65.953125</v>
      </c>
      <c r="F18" s="68">
        <f t="shared" si="0"/>
        <v>4.9375</v>
      </c>
      <c r="G18" s="72">
        <v>56.155864715576172</v>
      </c>
      <c r="H18" s="73">
        <v>36.758144378662109</v>
      </c>
      <c r="I18" s="74">
        <f t="shared" si="1"/>
        <v>19.397720336914063</v>
      </c>
      <c r="J18" s="83">
        <v>4.612908933209968</v>
      </c>
      <c r="K18" s="45">
        <v>3.915574309504509</v>
      </c>
      <c r="L18" s="69">
        <v>0</v>
      </c>
      <c r="M18" s="70">
        <v>24</v>
      </c>
    </row>
    <row r="19" spans="2:13" ht="15">
      <c r="B19" s="67">
        <v>44509</v>
      </c>
      <c r="C19" s="63">
        <v>1.63934326171875</v>
      </c>
      <c r="D19" s="68">
        <v>70.7109375</v>
      </c>
      <c r="E19" s="68">
        <v>66.3046875</v>
      </c>
      <c r="F19" s="68">
        <f t="shared" si="0"/>
        <v>4.40625</v>
      </c>
      <c r="G19" s="72">
        <v>57.975967407226563</v>
      </c>
      <c r="H19" s="73">
        <v>37.085315704345703</v>
      </c>
      <c r="I19" s="74">
        <f t="shared" si="1"/>
        <v>20.890651702880859</v>
      </c>
      <c r="J19" s="83">
        <v>4.6694253837316273</v>
      </c>
      <c r="K19" s="45">
        <v>3.9643881815038204</v>
      </c>
      <c r="L19" s="69">
        <v>6.8359375E-3</v>
      </c>
      <c r="M19" s="70">
        <v>23.9931640625</v>
      </c>
    </row>
    <row r="20" spans="2:13" ht="15">
      <c r="B20" s="67">
        <v>44510</v>
      </c>
      <c r="C20" s="63">
        <v>1.698638916015625</v>
      </c>
      <c r="D20" s="68">
        <v>73.62890625</v>
      </c>
      <c r="E20" s="68">
        <v>68.75390625</v>
      </c>
      <c r="F20" s="68">
        <f t="shared" si="0"/>
        <v>4.875</v>
      </c>
      <c r="G20" s="72">
        <v>58.407875061035156</v>
      </c>
      <c r="H20" s="73">
        <v>37.818401336669922</v>
      </c>
      <c r="I20" s="74">
        <f t="shared" si="1"/>
        <v>20.589473724365234</v>
      </c>
      <c r="J20" s="83">
        <v>4.6797032071008688</v>
      </c>
      <c r="K20" s="45">
        <v>3.9264059065886738</v>
      </c>
      <c r="L20" s="69">
        <v>0</v>
      </c>
      <c r="M20" s="70">
        <v>24</v>
      </c>
    </row>
    <row r="21" spans="2:13" ht="15">
      <c r="B21" s="67">
        <v>44511</v>
      </c>
      <c r="C21" s="63">
        <v>1.610687255859375</v>
      </c>
      <c r="D21" s="68">
        <v>72.41796875</v>
      </c>
      <c r="E21" s="68">
        <v>67.75390625</v>
      </c>
      <c r="F21" s="68">
        <f t="shared" si="0"/>
        <v>4.6640625</v>
      </c>
      <c r="G21" s="72">
        <v>57.523902893066406</v>
      </c>
      <c r="H21" s="73">
        <v>37.683811187744141</v>
      </c>
      <c r="I21" s="74">
        <f t="shared" si="1"/>
        <v>19.840091705322266</v>
      </c>
      <c r="J21" s="83">
        <v>4.6140110611461642</v>
      </c>
      <c r="K21" s="45">
        <v>3.8811881149676801</v>
      </c>
      <c r="L21" s="69">
        <v>0</v>
      </c>
      <c r="M21" s="70">
        <v>24</v>
      </c>
    </row>
    <row r="22" spans="2:13" ht="15">
      <c r="B22" s="67">
        <v>44512</v>
      </c>
      <c r="C22" s="63">
        <v>1.691680908203125</v>
      </c>
      <c r="D22" s="68">
        <v>73.390625</v>
      </c>
      <c r="E22" s="68">
        <v>67.26953125</v>
      </c>
      <c r="F22" s="68">
        <f t="shared" si="0"/>
        <v>6.12109375</v>
      </c>
      <c r="G22" s="72">
        <v>57.761726379394531</v>
      </c>
      <c r="H22" s="73">
        <v>37.852333068847656</v>
      </c>
      <c r="I22" s="74">
        <f t="shared" si="1"/>
        <v>19.909393310546875</v>
      </c>
      <c r="J22" s="83">
        <v>4.6189634929810524</v>
      </c>
      <c r="K22" s="45">
        <v>3.8956049534428598</v>
      </c>
      <c r="L22" s="69">
        <v>6.8359375E-3</v>
      </c>
      <c r="M22" s="70">
        <v>23.9931640625</v>
      </c>
    </row>
    <row r="23" spans="2:13" ht="15">
      <c r="B23" s="67">
        <v>44513</v>
      </c>
      <c r="C23" s="63">
        <v>1.48406982421875</v>
      </c>
      <c r="D23" s="68">
        <v>69.22265625</v>
      </c>
      <c r="E23" s="68">
        <v>67.65234375</v>
      </c>
      <c r="F23" s="68">
        <f t="shared" si="0"/>
        <v>1.5703125</v>
      </c>
      <c r="G23" s="72">
        <v>58.765106201171875</v>
      </c>
      <c r="H23" s="73">
        <v>38.16668701171875</v>
      </c>
      <c r="I23" s="74">
        <f t="shared" si="1"/>
        <v>20.598419189453125</v>
      </c>
      <c r="J23" s="83">
        <v>4.6268779244370464</v>
      </c>
      <c r="K23" s="45">
        <v>3.8985679384264471</v>
      </c>
      <c r="L23" s="69">
        <v>0</v>
      </c>
      <c r="M23" s="70">
        <v>24</v>
      </c>
    </row>
    <row r="24" spans="2:13" ht="15">
      <c r="B24" s="67">
        <v>44514</v>
      </c>
      <c r="C24" s="63">
        <v>1.35723876953125</v>
      </c>
      <c r="D24" s="68">
        <v>66.81640625</v>
      </c>
      <c r="E24" s="68">
        <v>66.89453125</v>
      </c>
      <c r="F24" s="68">
        <f t="shared" si="0"/>
        <v>-7.8125E-2</v>
      </c>
      <c r="G24" s="72">
        <v>57.777805328369141</v>
      </c>
      <c r="H24" s="73">
        <v>37.412189483642578</v>
      </c>
      <c r="I24" s="74">
        <f t="shared" si="1"/>
        <v>20.365615844726563</v>
      </c>
      <c r="J24" s="83">
        <v>4.5814280799515252</v>
      </c>
      <c r="K24" s="45">
        <v>3.8677310195500376</v>
      </c>
      <c r="L24" s="69">
        <v>0</v>
      </c>
      <c r="M24" s="70">
        <v>24</v>
      </c>
    </row>
    <row r="25" spans="2:13" ht="15">
      <c r="B25" s="67">
        <v>44515</v>
      </c>
      <c r="C25" s="63"/>
      <c r="D25" s="68"/>
      <c r="E25" s="68"/>
      <c r="F25" s="68">
        <f t="shared" si="0"/>
        <v>0</v>
      </c>
      <c r="G25" s="72"/>
      <c r="H25" s="73"/>
      <c r="I25" s="74">
        <f t="shared" si="1"/>
        <v>0</v>
      </c>
      <c r="J25" s="83"/>
      <c r="K25" s="45"/>
      <c r="L25" s="69"/>
      <c r="M25" s="70"/>
    </row>
    <row r="26" spans="2:13" ht="15">
      <c r="B26" s="67">
        <v>44516</v>
      </c>
      <c r="C26" s="63"/>
      <c r="D26" s="68"/>
      <c r="E26" s="68"/>
      <c r="F26" s="68">
        <f t="shared" si="0"/>
        <v>0</v>
      </c>
      <c r="G26" s="72"/>
      <c r="H26" s="73"/>
      <c r="I26" s="74">
        <f t="shared" si="1"/>
        <v>0</v>
      </c>
      <c r="J26" s="83"/>
      <c r="K26" s="45"/>
      <c r="L26" s="69"/>
      <c r="M26" s="70"/>
    </row>
    <row r="27" spans="2:13" ht="15">
      <c r="B27" s="67">
        <v>44517</v>
      </c>
      <c r="C27" s="63"/>
      <c r="D27" s="68"/>
      <c r="E27" s="68"/>
      <c r="F27" s="68">
        <f t="shared" si="0"/>
        <v>0</v>
      </c>
      <c r="G27" s="72"/>
      <c r="H27" s="73"/>
      <c r="I27" s="74">
        <f t="shared" si="1"/>
        <v>0</v>
      </c>
      <c r="J27" s="83"/>
      <c r="K27" s="45"/>
      <c r="L27" s="69"/>
      <c r="M27" s="70"/>
    </row>
    <row r="28" spans="2:13" ht="15">
      <c r="B28" s="67">
        <v>44518</v>
      </c>
      <c r="C28" s="63"/>
      <c r="D28" s="68"/>
      <c r="E28" s="68"/>
      <c r="F28" s="68">
        <f t="shared" si="0"/>
        <v>0</v>
      </c>
      <c r="G28" s="72"/>
      <c r="H28" s="73"/>
      <c r="I28" s="74">
        <f t="shared" si="1"/>
        <v>0</v>
      </c>
      <c r="J28" s="83"/>
      <c r="K28" s="45"/>
      <c r="L28" s="69"/>
      <c r="M28" s="70"/>
    </row>
    <row r="29" spans="2:13" ht="15">
      <c r="B29" s="67">
        <v>44519</v>
      </c>
      <c r="C29" s="63"/>
      <c r="D29" s="68"/>
      <c r="E29" s="68"/>
      <c r="F29" s="68">
        <f t="shared" si="0"/>
        <v>0</v>
      </c>
      <c r="G29" s="72"/>
      <c r="H29" s="73"/>
      <c r="I29" s="74">
        <f t="shared" si="1"/>
        <v>0</v>
      </c>
      <c r="J29" s="83"/>
      <c r="K29" s="45"/>
      <c r="L29" s="69"/>
      <c r="M29" s="70"/>
    </row>
    <row r="30" spans="2:13" ht="15">
      <c r="B30" s="67">
        <v>44520</v>
      </c>
      <c r="C30" s="63"/>
      <c r="D30" s="68"/>
      <c r="E30" s="68"/>
      <c r="F30" s="68">
        <f t="shared" si="0"/>
        <v>0</v>
      </c>
      <c r="G30" s="72"/>
      <c r="H30" s="73"/>
      <c r="I30" s="74">
        <f t="shared" si="1"/>
        <v>0</v>
      </c>
      <c r="J30" s="83"/>
      <c r="K30" s="45"/>
      <c r="L30" s="69"/>
      <c r="M30" s="70"/>
    </row>
    <row r="31" spans="2:13" ht="15">
      <c r="B31" s="67">
        <v>44521</v>
      </c>
      <c r="C31" s="63"/>
      <c r="D31" s="68"/>
      <c r="E31" s="68"/>
      <c r="F31" s="68">
        <f t="shared" si="0"/>
        <v>0</v>
      </c>
      <c r="G31" s="72"/>
      <c r="H31" s="73"/>
      <c r="I31" s="74">
        <f t="shared" si="1"/>
        <v>0</v>
      </c>
      <c r="J31" s="83"/>
      <c r="K31" s="45"/>
      <c r="L31" s="69"/>
      <c r="M31" s="70"/>
    </row>
    <row r="32" spans="2:13" ht="15">
      <c r="B32" s="67">
        <v>44522</v>
      </c>
      <c r="C32" s="63"/>
      <c r="D32" s="68"/>
      <c r="E32" s="68"/>
      <c r="F32" s="68">
        <f t="shared" si="0"/>
        <v>0</v>
      </c>
      <c r="G32" s="72"/>
      <c r="H32" s="73"/>
      <c r="I32" s="74">
        <f t="shared" si="1"/>
        <v>0</v>
      </c>
      <c r="J32" s="83"/>
      <c r="K32" s="45"/>
      <c r="L32" s="69"/>
      <c r="M32" s="70"/>
    </row>
    <row r="33" spans="2:13" ht="15">
      <c r="B33" s="67">
        <v>44523</v>
      </c>
      <c r="C33" s="63"/>
      <c r="D33" s="68"/>
      <c r="E33" s="68"/>
      <c r="F33" s="68">
        <f t="shared" si="0"/>
        <v>0</v>
      </c>
      <c r="G33" s="72"/>
      <c r="H33" s="73"/>
      <c r="I33" s="74">
        <f t="shared" si="1"/>
        <v>0</v>
      </c>
      <c r="J33" s="83"/>
      <c r="K33" s="45"/>
      <c r="L33" s="69"/>
      <c r="M33" s="70"/>
    </row>
    <row r="34" spans="2:13" ht="15">
      <c r="B34" s="67">
        <v>44524</v>
      </c>
      <c r="C34" s="63"/>
      <c r="D34" s="68"/>
      <c r="E34" s="68"/>
      <c r="F34" s="68">
        <f t="shared" si="0"/>
        <v>0</v>
      </c>
      <c r="G34" s="72"/>
      <c r="H34" s="73"/>
      <c r="I34" s="74">
        <f t="shared" si="1"/>
        <v>0</v>
      </c>
      <c r="J34" s="83"/>
      <c r="K34" s="45"/>
      <c r="L34" s="69"/>
      <c r="M34" s="70"/>
    </row>
    <row r="35" spans="2:13" ht="15">
      <c r="B35" s="67">
        <v>44525</v>
      </c>
      <c r="C35" s="63"/>
      <c r="D35" s="68"/>
      <c r="E35" s="68"/>
      <c r="F35" s="68">
        <f t="shared" si="0"/>
        <v>0</v>
      </c>
      <c r="G35" s="72"/>
      <c r="H35" s="73"/>
      <c r="I35" s="74">
        <f t="shared" si="1"/>
        <v>0</v>
      </c>
      <c r="J35" s="83"/>
      <c r="K35" s="45"/>
      <c r="L35" s="69"/>
      <c r="M35" s="70"/>
    </row>
    <row r="36" spans="2:13" ht="15">
      <c r="B36" s="67">
        <v>44526</v>
      </c>
      <c r="C36" s="63"/>
      <c r="D36" s="68"/>
      <c r="E36" s="68"/>
      <c r="F36" s="68">
        <f t="shared" si="0"/>
        <v>0</v>
      </c>
      <c r="G36" s="72"/>
      <c r="H36" s="73"/>
      <c r="I36" s="74">
        <f t="shared" si="1"/>
        <v>0</v>
      </c>
      <c r="J36" s="83"/>
      <c r="K36" s="45"/>
      <c r="L36" s="69"/>
      <c r="M36" s="70"/>
    </row>
    <row r="37" spans="2:13" ht="15">
      <c r="B37" s="67">
        <v>44527</v>
      </c>
      <c r="C37" s="63"/>
      <c r="D37" s="68"/>
      <c r="E37" s="68"/>
      <c r="F37" s="68">
        <f t="shared" si="0"/>
        <v>0</v>
      </c>
      <c r="G37" s="72"/>
      <c r="H37" s="73"/>
      <c r="I37" s="74">
        <f t="shared" si="1"/>
        <v>0</v>
      </c>
      <c r="J37" s="83"/>
      <c r="K37" s="45"/>
      <c r="L37" s="69"/>
      <c r="M37" s="70"/>
    </row>
    <row r="38" spans="2:13" ht="15">
      <c r="B38" s="67">
        <v>44528</v>
      </c>
      <c r="C38" s="63"/>
      <c r="D38" s="68"/>
      <c r="E38" s="68"/>
      <c r="F38" s="68">
        <f t="shared" si="0"/>
        <v>0</v>
      </c>
      <c r="G38" s="72"/>
      <c r="H38" s="73"/>
      <c r="I38" s="74">
        <f t="shared" si="1"/>
        <v>0</v>
      </c>
      <c r="J38" s="83"/>
      <c r="K38" s="45"/>
      <c r="L38" s="69"/>
      <c r="M38" s="70"/>
    </row>
    <row r="39" spans="2:13" ht="15">
      <c r="B39" s="67">
        <v>44529</v>
      </c>
      <c r="C39" s="63"/>
      <c r="D39" s="68"/>
      <c r="E39" s="68"/>
      <c r="F39" s="68">
        <f t="shared" si="0"/>
        <v>0</v>
      </c>
      <c r="G39" s="72"/>
      <c r="H39" s="73"/>
      <c r="I39" s="74">
        <f t="shared" si="1"/>
        <v>0</v>
      </c>
      <c r="J39" s="83"/>
      <c r="K39" s="45"/>
      <c r="L39" s="69"/>
      <c r="M39" s="70"/>
    </row>
    <row r="40" spans="2:13" ht="15">
      <c r="B40" s="67">
        <v>44530</v>
      </c>
      <c r="C40" s="63"/>
      <c r="D40" s="68"/>
      <c r="E40" s="68"/>
      <c r="F40" s="68">
        <f t="shared" si="0"/>
        <v>0</v>
      </c>
      <c r="G40" s="72"/>
      <c r="H40" s="73"/>
      <c r="I40" s="74">
        <f t="shared" si="1"/>
        <v>0</v>
      </c>
      <c r="J40" s="83"/>
      <c r="K40" s="45"/>
      <c r="L40" s="69"/>
      <c r="M40" s="70"/>
    </row>
    <row r="41" spans="2:13" ht="15.2" customHeight="1">
      <c r="B41" s="42" t="s">
        <v>317</v>
      </c>
      <c r="C41" s="64">
        <f t="shared" ref="C41:L41" si="2">SUM(C11:C40)</f>
        <v>20.528472900390625</v>
      </c>
      <c r="D41" s="44">
        <f t="shared" si="2"/>
        <v>1041.66015625</v>
      </c>
      <c r="E41" s="44">
        <f t="shared" si="2"/>
        <v>1001.9375</v>
      </c>
      <c r="F41" s="44">
        <f t="shared" si="2"/>
        <v>39.72265625</v>
      </c>
      <c r="G41" s="65">
        <f t="shared" ref="G41:K41" si="3">AVERAGE(G11:G40)</f>
        <v>57.118583951677593</v>
      </c>
      <c r="H41" s="44">
        <f t="shared" si="3"/>
        <v>38.509944915771484</v>
      </c>
      <c r="I41" s="66">
        <f t="shared" si="3"/>
        <v>8.684031550089518</v>
      </c>
      <c r="J41" s="65">
        <f t="shared" si="3"/>
        <v>4.6559663175890211</v>
      </c>
      <c r="K41" s="77">
        <f t="shared" si="3"/>
        <v>3.9250040525003418</v>
      </c>
      <c r="L41" s="44">
        <f t="shared" si="2"/>
        <v>2.783203125E-2</v>
      </c>
      <c r="M41" s="66">
        <f>SUM(M11:M40)</f>
        <v>335.97216796875</v>
      </c>
    </row>
    <row r="46" spans="2:13" ht="15.2" customHeight="1">
      <c r="B46" s="31" t="s">
        <v>318</v>
      </c>
      <c r="C46" s="31">
        <f>(C6-C5)*24</f>
        <v>720</v>
      </c>
      <c r="D46" s="31" t="s">
        <v>319</v>
      </c>
      <c r="E46" s="75">
        <f>M41</f>
        <v>335.97216796875</v>
      </c>
    </row>
    <row r="49" spans="2:5" ht="15.2" customHeight="1">
      <c r="B49" s="31" t="s">
        <v>320</v>
      </c>
      <c r="E49" s="31" t="s">
        <v>321</v>
      </c>
    </row>
    <row r="50" spans="2:5" ht="15.2" customHeight="1">
      <c r="B50" s="31" t="s">
        <v>322</v>
      </c>
      <c r="E50" s="31" t="s">
        <v>323</v>
      </c>
    </row>
    <row r="56" spans="2:5" ht="15.2" customHeight="1">
      <c r="E56" s="76"/>
    </row>
    <row r="57" spans="2:5" ht="15.2" customHeight="1">
      <c r="E57" s="76"/>
    </row>
  </sheetData>
  <mergeCells count="7">
    <mergeCell ref="B8:B10"/>
    <mergeCell ref="B1:M1"/>
    <mergeCell ref="C8:C9"/>
    <mergeCell ref="D8:F8"/>
    <mergeCell ref="G8:I8"/>
    <mergeCell ref="J8:K8"/>
    <mergeCell ref="L8:M8"/>
  </mergeCells>
  <pageMargins left="0.7" right="0.7" top="0.75" bottom="0.75" header="0.3" footer="0.3"/>
  <pageSetup paperSize="9" scale="31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zoomScaleNormal="100" workbookViewId="0">
      <selection activeCell="J26" sqref="J26"/>
    </sheetView>
  </sheetViews>
  <sheetFormatPr defaultRowHeight="15.2" customHeight="1"/>
  <cols>
    <col min="1" max="1" width="2.7109375" style="31" customWidth="1"/>
    <col min="2" max="2" width="19.7109375" style="31" customWidth="1"/>
    <col min="3" max="3" width="24" style="31" customWidth="1"/>
    <col min="4" max="4" width="21.140625" style="31" customWidth="1"/>
    <col min="5" max="13" width="19.7109375" style="31" customWidth="1"/>
    <col min="14" max="14" width="9.140625" style="31" customWidth="1"/>
    <col min="15" max="16384" width="9.140625" style="31"/>
  </cols>
  <sheetData>
    <row r="1" spans="2:13" ht="23.25" customHeight="1">
      <c r="B1" s="88" t="s">
        <v>292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2:13" ht="15.2" customHeight="1">
      <c r="B3" s="39"/>
      <c r="C3" s="41"/>
      <c r="D3" s="41"/>
      <c r="E3" s="41"/>
      <c r="F3" s="41"/>
      <c r="G3" s="41"/>
    </row>
    <row r="4" spans="2:13" ht="15.2" customHeight="1">
      <c r="B4" s="39" t="s">
        <v>293</v>
      </c>
      <c r="C4" s="40">
        <f>Report!C6</f>
        <v>44515.344734548613</v>
      </c>
      <c r="D4" s="40"/>
      <c r="E4" s="40"/>
      <c r="F4" s="40"/>
      <c r="G4" s="40"/>
    </row>
    <row r="5" spans="2:13" ht="15.2" customHeight="1">
      <c r="B5" s="39" t="s">
        <v>294</v>
      </c>
      <c r="C5" s="40">
        <f>Tmp!B6</f>
        <v>44501</v>
      </c>
      <c r="D5" s="40"/>
      <c r="E5" s="40"/>
      <c r="F5" s="40"/>
      <c r="G5" s="40"/>
    </row>
    <row r="6" spans="2:13" ht="15.2" customHeight="1">
      <c r="B6" s="39" t="s">
        <v>295</v>
      </c>
      <c r="C6" s="40">
        <f>Tmp!B7</f>
        <v>44531</v>
      </c>
      <c r="D6" s="40"/>
      <c r="E6" s="40"/>
      <c r="F6" s="40"/>
      <c r="G6" s="40"/>
    </row>
    <row r="7" spans="2:13" ht="15.2" customHeight="1">
      <c r="C7" s="31" t="s">
        <v>70</v>
      </c>
    </row>
    <row r="8" spans="2:13" ht="30" customHeight="1">
      <c r="B8" s="85" t="s">
        <v>296</v>
      </c>
      <c r="C8" s="89" t="s">
        <v>297</v>
      </c>
      <c r="D8" s="91" t="s">
        <v>298</v>
      </c>
      <c r="E8" s="92"/>
      <c r="F8" s="92"/>
      <c r="G8" s="91" t="s">
        <v>299</v>
      </c>
      <c r="H8" s="92"/>
      <c r="I8" s="93"/>
      <c r="J8" s="94" t="s">
        <v>300</v>
      </c>
      <c r="K8" s="95"/>
      <c r="L8" s="96" t="s">
        <v>301</v>
      </c>
      <c r="M8" s="95"/>
    </row>
    <row r="9" spans="2:13" ht="30" customHeight="1">
      <c r="B9" s="86"/>
      <c r="C9" s="90"/>
      <c r="D9" s="49" t="s">
        <v>302</v>
      </c>
      <c r="E9" s="50" t="s">
        <v>303</v>
      </c>
      <c r="F9" s="80" t="s">
        <v>304</v>
      </c>
      <c r="G9" s="52" t="s">
        <v>305</v>
      </c>
      <c r="H9" s="53" t="s">
        <v>306</v>
      </c>
      <c r="I9" s="54" t="s">
        <v>307</v>
      </c>
      <c r="J9" s="81" t="s">
        <v>308</v>
      </c>
      <c r="K9" s="51" t="s">
        <v>309</v>
      </c>
      <c r="L9" s="55" t="s">
        <v>310</v>
      </c>
      <c r="M9" s="56" t="s">
        <v>311</v>
      </c>
    </row>
    <row r="10" spans="2:13" ht="15.2" customHeight="1">
      <c r="B10" s="87"/>
      <c r="C10" s="57" t="s">
        <v>312</v>
      </c>
      <c r="D10" s="58" t="s">
        <v>313</v>
      </c>
      <c r="E10" s="58" t="s">
        <v>313</v>
      </c>
      <c r="F10" s="59" t="s">
        <v>313</v>
      </c>
      <c r="G10" s="60" t="s">
        <v>314</v>
      </c>
      <c r="H10" s="47" t="s">
        <v>314</v>
      </c>
      <c r="I10" s="61" t="s">
        <v>314</v>
      </c>
      <c r="J10" s="82" t="s">
        <v>315</v>
      </c>
      <c r="K10" s="57" t="s">
        <v>315</v>
      </c>
      <c r="L10" s="58" t="s">
        <v>316</v>
      </c>
      <c r="M10" s="43" t="s">
        <v>316</v>
      </c>
    </row>
    <row r="11" spans="2:13" ht="15.2" customHeight="1">
      <c r="B11" s="67">
        <v>44501</v>
      </c>
      <c r="C11" s="62">
        <v>18.009521484375</v>
      </c>
      <c r="D11" s="68">
        <v>1606.765625</v>
      </c>
      <c r="E11" s="68">
        <v>1585.96875</v>
      </c>
      <c r="F11" s="68">
        <f t="shared" ref="F11:F40" si="0">D11-E11</f>
        <v>20.796875</v>
      </c>
      <c r="G11" s="72">
        <v>58.386680603027344</v>
      </c>
      <c r="H11" s="73">
        <v>47.78631591796875</v>
      </c>
      <c r="I11" s="74">
        <f t="shared" ref="I11:I40" si="1">G11-H11</f>
        <v>10.600364685058594</v>
      </c>
      <c r="J11" s="83">
        <v>3.8733958684594634</v>
      </c>
      <c r="K11" s="45">
        <v>3.7402940897438053</v>
      </c>
      <c r="L11" s="69">
        <v>0</v>
      </c>
      <c r="M11" s="71">
        <v>24</v>
      </c>
    </row>
    <row r="12" spans="2:13" ht="15">
      <c r="B12" s="67">
        <v>44502</v>
      </c>
      <c r="C12" s="63">
        <v>17.825439453125</v>
      </c>
      <c r="D12" s="68">
        <v>1573.59375</v>
      </c>
      <c r="E12" s="68">
        <v>1537.984375</v>
      </c>
      <c r="F12" s="68">
        <f t="shared" si="0"/>
        <v>35.609375</v>
      </c>
      <c r="G12" s="72">
        <v>56.099212646484375</v>
      </c>
      <c r="H12" s="73">
        <v>45.79656982421875</v>
      </c>
      <c r="I12" s="74">
        <f t="shared" si="1"/>
        <v>10.302642822265625</v>
      </c>
      <c r="J12" s="83">
        <v>3.8203119281440974</v>
      </c>
      <c r="K12" s="45">
        <v>3.6997789405684949</v>
      </c>
      <c r="L12" s="69">
        <v>0</v>
      </c>
      <c r="M12" s="70">
        <v>24</v>
      </c>
    </row>
    <row r="13" spans="2:13" ht="15">
      <c r="B13" s="67">
        <v>44503</v>
      </c>
      <c r="C13" s="63">
        <v>17.496337890625</v>
      </c>
      <c r="D13" s="68">
        <v>1568.375</v>
      </c>
      <c r="E13" s="68">
        <v>1539.125</v>
      </c>
      <c r="F13" s="68">
        <f t="shared" si="0"/>
        <v>29.25</v>
      </c>
      <c r="G13" s="72">
        <v>56.418655395507813</v>
      </c>
      <c r="H13" s="73">
        <v>46.110099792480469</v>
      </c>
      <c r="I13" s="74">
        <f t="shared" si="1"/>
        <v>10.308555603027344</v>
      </c>
      <c r="J13" s="83">
        <v>3.7805481178613665</v>
      </c>
      <c r="K13" s="45">
        <v>3.6613803500046731</v>
      </c>
      <c r="L13" s="69">
        <v>0</v>
      </c>
      <c r="M13" s="70">
        <v>24</v>
      </c>
    </row>
    <row r="14" spans="2:13" ht="15">
      <c r="B14" s="67">
        <v>44504</v>
      </c>
      <c r="C14" s="63">
        <v>17.16162109375</v>
      </c>
      <c r="D14" s="68">
        <v>1556.828125</v>
      </c>
      <c r="E14" s="68">
        <v>1529.203125</v>
      </c>
      <c r="F14" s="68">
        <f t="shared" si="0"/>
        <v>27.625</v>
      </c>
      <c r="G14" s="72">
        <v>57.334625244140625</v>
      </c>
      <c r="H14" s="73">
        <v>47.136810302734375</v>
      </c>
      <c r="I14" s="74">
        <f t="shared" si="1"/>
        <v>10.19781494140625</v>
      </c>
      <c r="J14" s="83">
        <v>3.7292713323381186</v>
      </c>
      <c r="K14" s="45">
        <v>3.6139252928681374</v>
      </c>
      <c r="L14" s="69">
        <v>0</v>
      </c>
      <c r="M14" s="70">
        <v>24</v>
      </c>
    </row>
    <row r="15" spans="2:13" ht="15">
      <c r="B15" s="67">
        <v>44505</v>
      </c>
      <c r="C15" s="63">
        <v>17.26416015625</v>
      </c>
      <c r="D15" s="68">
        <v>1556.375</v>
      </c>
      <c r="E15" s="68">
        <v>1528.015625</v>
      </c>
      <c r="F15" s="68">
        <f t="shared" si="0"/>
        <v>28.359375</v>
      </c>
      <c r="G15" s="72">
        <v>57.5504150390625</v>
      </c>
      <c r="H15" s="73">
        <v>47.309951782226563</v>
      </c>
      <c r="I15" s="74">
        <f t="shared" si="1"/>
        <v>10.240463256835938</v>
      </c>
      <c r="J15" s="83">
        <v>3.7307045420682909</v>
      </c>
      <c r="K15" s="45">
        <v>3.6148273922204734</v>
      </c>
      <c r="L15" s="69">
        <v>0</v>
      </c>
      <c r="M15" s="70">
        <v>24</v>
      </c>
    </row>
    <row r="16" spans="2:13" ht="15">
      <c r="B16" s="67">
        <v>44506</v>
      </c>
      <c r="C16" s="63">
        <v>16.876220703125</v>
      </c>
      <c r="D16" s="68">
        <v>1554.78125</v>
      </c>
      <c r="E16" s="68">
        <v>1537.484375</v>
      </c>
      <c r="F16" s="68">
        <f t="shared" si="0"/>
        <v>17.296875</v>
      </c>
      <c r="G16" s="72">
        <v>57.576957702636719</v>
      </c>
      <c r="H16" s="73">
        <v>47.237785339355469</v>
      </c>
      <c r="I16" s="74">
        <f t="shared" si="1"/>
        <v>10.33917236328125</v>
      </c>
      <c r="J16" s="83">
        <v>3.7421613516473293</v>
      </c>
      <c r="K16" s="45">
        <v>3.6214441012875795</v>
      </c>
      <c r="L16" s="69">
        <v>0</v>
      </c>
      <c r="M16" s="70">
        <v>24</v>
      </c>
    </row>
    <row r="17" spans="2:13" ht="15">
      <c r="B17" s="67">
        <v>44507</v>
      </c>
      <c r="C17" s="63">
        <v>17.33056640625</v>
      </c>
      <c r="D17" s="68">
        <v>1550.515625</v>
      </c>
      <c r="E17" s="68">
        <v>1531.328125</v>
      </c>
      <c r="F17" s="68">
        <f t="shared" si="0"/>
        <v>19.1875</v>
      </c>
      <c r="G17" s="72">
        <v>57.754348754882813</v>
      </c>
      <c r="H17" s="73">
        <v>47.1468505859375</v>
      </c>
      <c r="I17" s="74">
        <f t="shared" si="1"/>
        <v>10.607498168945313</v>
      </c>
      <c r="J17" s="83">
        <v>3.7110051753267288</v>
      </c>
      <c r="K17" s="45">
        <v>3.593634708637333</v>
      </c>
      <c r="L17" s="69">
        <v>7.32421875E-3</v>
      </c>
      <c r="M17" s="70">
        <v>23.99267578125</v>
      </c>
    </row>
    <row r="18" spans="2:13" ht="15">
      <c r="B18" s="67">
        <v>44508</v>
      </c>
      <c r="C18" s="63">
        <v>18.07861328125</v>
      </c>
      <c r="D18" s="68">
        <v>1494.40625</v>
      </c>
      <c r="E18" s="68">
        <v>1459.140625</v>
      </c>
      <c r="F18" s="68">
        <f t="shared" si="0"/>
        <v>35.265625</v>
      </c>
      <c r="G18" s="72">
        <v>57.182220458984375</v>
      </c>
      <c r="H18" s="73">
        <v>46.163917541503906</v>
      </c>
      <c r="I18" s="74">
        <f t="shared" si="1"/>
        <v>11.018302917480469</v>
      </c>
      <c r="J18" s="83">
        <v>3.7327585301621675</v>
      </c>
      <c r="K18" s="45">
        <v>3.6367053954098942</v>
      </c>
      <c r="L18" s="69">
        <v>0</v>
      </c>
      <c r="M18" s="70">
        <v>24</v>
      </c>
    </row>
    <row r="19" spans="2:13" ht="15">
      <c r="B19" s="67">
        <v>44509</v>
      </c>
      <c r="C19" s="63">
        <v>20.192138671875</v>
      </c>
      <c r="D19" s="68">
        <v>1478.03125</v>
      </c>
      <c r="E19" s="68">
        <v>1436.484375</v>
      </c>
      <c r="F19" s="68">
        <f t="shared" si="0"/>
        <v>41.546875</v>
      </c>
      <c r="G19" s="72">
        <v>58.982597351074219</v>
      </c>
      <c r="H19" s="73">
        <v>46.618255615234375</v>
      </c>
      <c r="I19" s="74">
        <f t="shared" si="1"/>
        <v>12.364341735839844</v>
      </c>
      <c r="J19" s="83">
        <v>3.7662918934707643</v>
      </c>
      <c r="K19" s="45">
        <v>3.6770224867263082</v>
      </c>
      <c r="L19" s="69">
        <v>0</v>
      </c>
      <c r="M19" s="70">
        <v>24</v>
      </c>
    </row>
    <row r="20" spans="2:13" ht="15">
      <c r="B20" s="67">
        <v>44510</v>
      </c>
      <c r="C20" s="63">
        <v>19.506591796875</v>
      </c>
      <c r="D20" s="68">
        <v>1511.21875</v>
      </c>
      <c r="E20" s="68">
        <v>1477.265625</v>
      </c>
      <c r="F20" s="68">
        <f t="shared" si="0"/>
        <v>33.953125</v>
      </c>
      <c r="G20" s="72">
        <v>59.328025817871094</v>
      </c>
      <c r="H20" s="73">
        <v>47.474899291992188</v>
      </c>
      <c r="I20" s="74">
        <f t="shared" si="1"/>
        <v>11.853126525878906</v>
      </c>
      <c r="J20" s="83">
        <v>3.7361949818183899</v>
      </c>
      <c r="K20" s="45">
        <v>3.6374631391586068</v>
      </c>
      <c r="L20" s="69">
        <v>0</v>
      </c>
      <c r="M20" s="70">
        <v>24</v>
      </c>
    </row>
    <row r="21" spans="2:13" ht="15">
      <c r="B21" s="67">
        <v>44511</v>
      </c>
      <c r="C21" s="63">
        <v>18.249267578125</v>
      </c>
      <c r="D21" s="68">
        <v>1488.125</v>
      </c>
      <c r="E21" s="68">
        <v>1458.1875</v>
      </c>
      <c r="F21" s="68">
        <f t="shared" si="0"/>
        <v>29.9375</v>
      </c>
      <c r="G21" s="72">
        <v>58.442924499511719</v>
      </c>
      <c r="H21" s="73">
        <v>47.116691589355469</v>
      </c>
      <c r="I21" s="74">
        <f t="shared" si="1"/>
        <v>11.32623291015625</v>
      </c>
      <c r="J21" s="83">
        <v>3.6924961264635088</v>
      </c>
      <c r="K21" s="45">
        <v>3.5976717387263775</v>
      </c>
      <c r="L21" s="69">
        <v>6.8359375E-3</v>
      </c>
      <c r="M21" s="70">
        <v>23.9931640625</v>
      </c>
    </row>
    <row r="22" spans="2:13" ht="15">
      <c r="B22" s="67">
        <v>44512</v>
      </c>
      <c r="C22" s="63">
        <v>18.005859375</v>
      </c>
      <c r="D22" s="68">
        <v>1478.8125</v>
      </c>
      <c r="E22" s="68">
        <v>1452.59375</v>
      </c>
      <c r="F22" s="68">
        <f t="shared" si="0"/>
        <v>26.21875</v>
      </c>
      <c r="G22" s="72">
        <v>58.6934814453125</v>
      </c>
      <c r="H22" s="73">
        <v>47.344947814941406</v>
      </c>
      <c r="I22" s="74">
        <f t="shared" si="1"/>
        <v>11.348533630371094</v>
      </c>
      <c r="J22" s="83">
        <v>3.7047077237038137</v>
      </c>
      <c r="K22" s="45">
        <v>3.6115274132680177</v>
      </c>
      <c r="L22" s="69">
        <v>0</v>
      </c>
      <c r="M22" s="70">
        <v>24</v>
      </c>
    </row>
    <row r="23" spans="2:13" ht="15">
      <c r="B23" s="67">
        <v>44513</v>
      </c>
      <c r="C23" s="63">
        <v>18.45703125</v>
      </c>
      <c r="D23" s="68">
        <v>1481.484375</v>
      </c>
      <c r="E23" s="68">
        <v>1461.828125</v>
      </c>
      <c r="F23" s="68">
        <f t="shared" si="0"/>
        <v>19.65625</v>
      </c>
      <c r="G23" s="72">
        <v>59.763397216796875</v>
      </c>
      <c r="H23" s="73">
        <v>47.928108215332031</v>
      </c>
      <c r="I23" s="74">
        <f t="shared" si="1"/>
        <v>11.835289001464844</v>
      </c>
      <c r="J23" s="83">
        <v>3.7061591626399042</v>
      </c>
      <c r="K23" s="45">
        <v>3.6101439643431905</v>
      </c>
      <c r="L23" s="69">
        <v>0</v>
      </c>
      <c r="M23" s="70">
        <v>24</v>
      </c>
    </row>
    <row r="24" spans="2:13" ht="15">
      <c r="B24" s="67">
        <v>44514</v>
      </c>
      <c r="C24" s="63">
        <v>18.28173828125</v>
      </c>
      <c r="D24" s="68">
        <v>1466.09375</v>
      </c>
      <c r="E24" s="68">
        <v>1442.03125</v>
      </c>
      <c r="F24" s="68">
        <f t="shared" si="0"/>
        <v>24.0625</v>
      </c>
      <c r="G24" s="72">
        <v>58.765403747558594</v>
      </c>
      <c r="H24" s="73">
        <v>47.056983947753906</v>
      </c>
      <c r="I24" s="74">
        <f t="shared" si="1"/>
        <v>11.708419799804688</v>
      </c>
      <c r="J24" s="83">
        <v>3.6712359455503467</v>
      </c>
      <c r="K24" s="45">
        <v>3.5826183560877802</v>
      </c>
      <c r="L24" s="69">
        <v>0</v>
      </c>
      <c r="M24" s="70">
        <v>24</v>
      </c>
    </row>
    <row r="25" spans="2:13" ht="15">
      <c r="B25" s="67">
        <v>44515</v>
      </c>
      <c r="C25" s="63"/>
      <c r="D25" s="68"/>
      <c r="E25" s="68"/>
      <c r="F25" s="68">
        <f t="shared" si="0"/>
        <v>0</v>
      </c>
      <c r="G25" s="72"/>
      <c r="H25" s="73"/>
      <c r="I25" s="74">
        <f t="shared" si="1"/>
        <v>0</v>
      </c>
      <c r="J25" s="83"/>
      <c r="K25" s="45"/>
      <c r="L25" s="69"/>
      <c r="M25" s="70"/>
    </row>
    <row r="26" spans="2:13" ht="15">
      <c r="B26" s="67">
        <v>44516</v>
      </c>
      <c r="C26" s="63"/>
      <c r="D26" s="68"/>
      <c r="E26" s="68"/>
      <c r="F26" s="68">
        <f t="shared" si="0"/>
        <v>0</v>
      </c>
      <c r="G26" s="72"/>
      <c r="H26" s="73"/>
      <c r="I26" s="74">
        <f t="shared" si="1"/>
        <v>0</v>
      </c>
      <c r="J26" s="83"/>
      <c r="K26" s="45"/>
      <c r="L26" s="69"/>
      <c r="M26" s="70"/>
    </row>
    <row r="27" spans="2:13" ht="15">
      <c r="B27" s="67">
        <v>44517</v>
      </c>
      <c r="C27" s="63"/>
      <c r="D27" s="68"/>
      <c r="E27" s="68"/>
      <c r="F27" s="68">
        <f t="shared" si="0"/>
        <v>0</v>
      </c>
      <c r="G27" s="72"/>
      <c r="H27" s="73"/>
      <c r="I27" s="74">
        <f t="shared" si="1"/>
        <v>0</v>
      </c>
      <c r="J27" s="83"/>
      <c r="K27" s="45"/>
      <c r="L27" s="69"/>
      <c r="M27" s="70"/>
    </row>
    <row r="28" spans="2:13" ht="15">
      <c r="B28" s="67">
        <v>44518</v>
      </c>
      <c r="C28" s="63"/>
      <c r="D28" s="68"/>
      <c r="E28" s="68"/>
      <c r="F28" s="68">
        <f t="shared" si="0"/>
        <v>0</v>
      </c>
      <c r="G28" s="72"/>
      <c r="H28" s="73"/>
      <c r="I28" s="74">
        <f t="shared" si="1"/>
        <v>0</v>
      </c>
      <c r="J28" s="83"/>
      <c r="K28" s="45"/>
      <c r="L28" s="69"/>
      <c r="M28" s="70"/>
    </row>
    <row r="29" spans="2:13" ht="15">
      <c r="B29" s="67">
        <v>44519</v>
      </c>
      <c r="C29" s="63"/>
      <c r="D29" s="68"/>
      <c r="E29" s="68"/>
      <c r="F29" s="68">
        <f t="shared" si="0"/>
        <v>0</v>
      </c>
      <c r="G29" s="72"/>
      <c r="H29" s="73"/>
      <c r="I29" s="74">
        <f t="shared" si="1"/>
        <v>0</v>
      </c>
      <c r="J29" s="83"/>
      <c r="K29" s="45"/>
      <c r="L29" s="69"/>
      <c r="M29" s="70"/>
    </row>
    <row r="30" spans="2:13" ht="15">
      <c r="B30" s="67">
        <v>44520</v>
      </c>
      <c r="C30" s="63"/>
      <c r="D30" s="68"/>
      <c r="E30" s="68"/>
      <c r="F30" s="68">
        <f t="shared" si="0"/>
        <v>0</v>
      </c>
      <c r="G30" s="72"/>
      <c r="H30" s="73"/>
      <c r="I30" s="74">
        <f t="shared" si="1"/>
        <v>0</v>
      </c>
      <c r="J30" s="83"/>
      <c r="K30" s="45"/>
      <c r="L30" s="69"/>
      <c r="M30" s="70"/>
    </row>
    <row r="31" spans="2:13" ht="15">
      <c r="B31" s="67">
        <v>44521</v>
      </c>
      <c r="C31" s="63"/>
      <c r="D31" s="68"/>
      <c r="E31" s="68"/>
      <c r="F31" s="68">
        <f t="shared" si="0"/>
        <v>0</v>
      </c>
      <c r="G31" s="72"/>
      <c r="H31" s="73"/>
      <c r="I31" s="74">
        <f t="shared" si="1"/>
        <v>0</v>
      </c>
      <c r="J31" s="83"/>
      <c r="K31" s="45"/>
      <c r="L31" s="69"/>
      <c r="M31" s="70"/>
    </row>
    <row r="32" spans="2:13" ht="15">
      <c r="B32" s="67">
        <v>44522</v>
      </c>
      <c r="C32" s="63"/>
      <c r="D32" s="68"/>
      <c r="E32" s="68"/>
      <c r="F32" s="68">
        <f t="shared" si="0"/>
        <v>0</v>
      </c>
      <c r="G32" s="72"/>
      <c r="H32" s="73"/>
      <c r="I32" s="74">
        <f t="shared" si="1"/>
        <v>0</v>
      </c>
      <c r="J32" s="83"/>
      <c r="K32" s="45"/>
      <c r="L32" s="69"/>
      <c r="M32" s="70"/>
    </row>
    <row r="33" spans="2:13" ht="15">
      <c r="B33" s="67">
        <v>44523</v>
      </c>
      <c r="C33" s="63"/>
      <c r="D33" s="68"/>
      <c r="E33" s="68"/>
      <c r="F33" s="68">
        <f t="shared" si="0"/>
        <v>0</v>
      </c>
      <c r="G33" s="72"/>
      <c r="H33" s="73"/>
      <c r="I33" s="74">
        <f t="shared" si="1"/>
        <v>0</v>
      </c>
      <c r="J33" s="83"/>
      <c r="K33" s="45"/>
      <c r="L33" s="69"/>
      <c r="M33" s="70"/>
    </row>
    <row r="34" spans="2:13" ht="15">
      <c r="B34" s="67">
        <v>44524</v>
      </c>
      <c r="C34" s="63"/>
      <c r="D34" s="68"/>
      <c r="E34" s="68"/>
      <c r="F34" s="68">
        <f t="shared" si="0"/>
        <v>0</v>
      </c>
      <c r="G34" s="72"/>
      <c r="H34" s="73"/>
      <c r="I34" s="74">
        <f t="shared" si="1"/>
        <v>0</v>
      </c>
      <c r="J34" s="83"/>
      <c r="K34" s="45"/>
      <c r="L34" s="69"/>
      <c r="M34" s="70"/>
    </row>
    <row r="35" spans="2:13" ht="15">
      <c r="B35" s="67">
        <v>44525</v>
      </c>
      <c r="C35" s="63"/>
      <c r="D35" s="68"/>
      <c r="E35" s="68"/>
      <c r="F35" s="68">
        <f t="shared" si="0"/>
        <v>0</v>
      </c>
      <c r="G35" s="72"/>
      <c r="H35" s="73"/>
      <c r="I35" s="74">
        <f t="shared" si="1"/>
        <v>0</v>
      </c>
      <c r="J35" s="83"/>
      <c r="K35" s="45"/>
      <c r="L35" s="69"/>
      <c r="M35" s="70"/>
    </row>
    <row r="36" spans="2:13" ht="15">
      <c r="B36" s="67">
        <v>44526</v>
      </c>
      <c r="C36" s="63"/>
      <c r="D36" s="68"/>
      <c r="E36" s="68"/>
      <c r="F36" s="68">
        <f t="shared" si="0"/>
        <v>0</v>
      </c>
      <c r="G36" s="72"/>
      <c r="H36" s="73"/>
      <c r="I36" s="74">
        <f t="shared" si="1"/>
        <v>0</v>
      </c>
      <c r="J36" s="83"/>
      <c r="K36" s="45"/>
      <c r="L36" s="69"/>
      <c r="M36" s="70"/>
    </row>
    <row r="37" spans="2:13" ht="15">
      <c r="B37" s="67">
        <v>44527</v>
      </c>
      <c r="C37" s="63"/>
      <c r="D37" s="68"/>
      <c r="E37" s="68"/>
      <c r="F37" s="68">
        <f t="shared" si="0"/>
        <v>0</v>
      </c>
      <c r="G37" s="72"/>
      <c r="H37" s="73"/>
      <c r="I37" s="74">
        <f t="shared" si="1"/>
        <v>0</v>
      </c>
      <c r="J37" s="83"/>
      <c r="K37" s="45"/>
      <c r="L37" s="69"/>
      <c r="M37" s="70"/>
    </row>
    <row r="38" spans="2:13" ht="15">
      <c r="B38" s="67">
        <v>44528</v>
      </c>
      <c r="C38" s="63"/>
      <c r="D38" s="68"/>
      <c r="E38" s="68"/>
      <c r="F38" s="68">
        <f t="shared" si="0"/>
        <v>0</v>
      </c>
      <c r="G38" s="72"/>
      <c r="H38" s="73"/>
      <c r="I38" s="74">
        <f t="shared" si="1"/>
        <v>0</v>
      </c>
      <c r="J38" s="83"/>
      <c r="K38" s="45"/>
      <c r="L38" s="69"/>
      <c r="M38" s="70"/>
    </row>
    <row r="39" spans="2:13" ht="15">
      <c r="B39" s="67">
        <v>44529</v>
      </c>
      <c r="C39" s="63"/>
      <c r="D39" s="68"/>
      <c r="E39" s="68"/>
      <c r="F39" s="68">
        <f t="shared" si="0"/>
        <v>0</v>
      </c>
      <c r="G39" s="72"/>
      <c r="H39" s="73"/>
      <c r="I39" s="74">
        <f t="shared" si="1"/>
        <v>0</v>
      </c>
      <c r="J39" s="83"/>
      <c r="K39" s="45"/>
      <c r="L39" s="69"/>
      <c r="M39" s="70"/>
    </row>
    <row r="40" spans="2:13" ht="15">
      <c r="B40" s="67">
        <v>44530</v>
      </c>
      <c r="C40" s="63"/>
      <c r="D40" s="68"/>
      <c r="E40" s="68"/>
      <c r="F40" s="68">
        <f t="shared" si="0"/>
        <v>0</v>
      </c>
      <c r="G40" s="72"/>
      <c r="H40" s="73"/>
      <c r="I40" s="74">
        <f t="shared" si="1"/>
        <v>0</v>
      </c>
      <c r="J40" s="83"/>
      <c r="K40" s="45"/>
      <c r="L40" s="69"/>
      <c r="M40" s="70"/>
    </row>
    <row r="41" spans="2:13" ht="15.2" customHeight="1">
      <c r="B41" s="42" t="s">
        <v>317</v>
      </c>
      <c r="C41" s="64">
        <f t="shared" ref="C41:L41" si="2">SUM(C11:C40)</f>
        <v>252.735107421875</v>
      </c>
      <c r="D41" s="44">
        <f t="shared" si="2"/>
        <v>21365.40625</v>
      </c>
      <c r="E41" s="44">
        <f t="shared" si="2"/>
        <v>20976.640625</v>
      </c>
      <c r="F41" s="44">
        <f t="shared" si="2"/>
        <v>388.765625</v>
      </c>
      <c r="G41" s="65">
        <f t="shared" ref="G41:K41" si="3">AVERAGE(G11:G40)</f>
        <v>58.019924708775115</v>
      </c>
      <c r="H41" s="44">
        <f t="shared" si="3"/>
        <v>47.016299111502512</v>
      </c>
      <c r="I41" s="66">
        <f t="shared" si="3"/>
        <v>5.1350252787272135</v>
      </c>
      <c r="J41" s="65">
        <f t="shared" si="3"/>
        <v>3.7426601914038784</v>
      </c>
      <c r="K41" s="77">
        <f t="shared" si="3"/>
        <v>3.6356026692179042</v>
      </c>
      <c r="L41" s="44">
        <f t="shared" si="2"/>
        <v>1.416015625E-2</v>
      </c>
      <c r="M41" s="66">
        <f>SUM(M11:M40)</f>
        <v>335.98583984375</v>
      </c>
    </row>
    <row r="46" spans="2:13" ht="15.2" customHeight="1">
      <c r="B46" s="31" t="s">
        <v>318</v>
      </c>
      <c r="C46" s="31">
        <f>(C6-C5)*24</f>
        <v>720</v>
      </c>
      <c r="D46" s="31" t="s">
        <v>319</v>
      </c>
      <c r="E46" s="75">
        <f>M41</f>
        <v>335.98583984375</v>
      </c>
    </row>
    <row r="49" spans="2:5" ht="15.2" customHeight="1">
      <c r="B49" s="31" t="s">
        <v>320</v>
      </c>
      <c r="E49" s="31" t="s">
        <v>321</v>
      </c>
    </row>
    <row r="50" spans="2:5" ht="15.2" customHeight="1">
      <c r="B50" s="31" t="s">
        <v>322</v>
      </c>
      <c r="E50" s="31" t="s">
        <v>323</v>
      </c>
    </row>
    <row r="56" spans="2:5" ht="15.2" customHeight="1">
      <c r="E56" s="76"/>
    </row>
    <row r="57" spans="2:5" ht="15.2" customHeight="1">
      <c r="E57" s="76"/>
    </row>
  </sheetData>
  <mergeCells count="7">
    <mergeCell ref="B8:B10"/>
    <mergeCell ref="B1:M1"/>
    <mergeCell ref="C8:C9"/>
    <mergeCell ref="D8:F8"/>
    <mergeCell ref="G8:I8"/>
    <mergeCell ref="J8:K8"/>
    <mergeCell ref="L8:M8"/>
  </mergeCells>
  <pageMargins left="0.7" right="0.7" top="0.75" bottom="0.75" header="0.3" footer="0.3"/>
  <pageSetup paperSize="9" scale="31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43"/>
  <sheetViews>
    <sheetView workbookViewId="0">
      <selection activeCell="B10" sqref="B10"/>
    </sheetView>
  </sheetViews>
  <sheetFormatPr defaultRowHeight="15"/>
  <cols>
    <col min="1" max="1" width="31.7109375" style="1" customWidth="1"/>
    <col min="2" max="2" width="22.140625" style="1" customWidth="1"/>
    <col min="3" max="3" width="19.5703125" style="1" customWidth="1"/>
    <col min="4" max="4" width="17.7109375" style="1" customWidth="1"/>
    <col min="5" max="5" width="14.7109375" style="1" customWidth="1"/>
  </cols>
  <sheetData>
    <row r="1" spans="1:14">
      <c r="A1" s="1" t="s">
        <v>57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>
      <c r="A2" s="1" t="s">
        <v>58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</row>
    <row r="3" spans="1:14">
      <c r="A3" s="1" t="s">
        <v>59</v>
      </c>
      <c r="B3" s="1" t="s">
        <v>60</v>
      </c>
      <c r="C3" s="1" t="s">
        <v>61</v>
      </c>
      <c r="D3" s="1" t="s">
        <v>62</v>
      </c>
      <c r="E3" s="1" t="s">
        <v>63</v>
      </c>
      <c r="F3" s="1" t="s">
        <v>64</v>
      </c>
      <c r="G3" s="1" t="s">
        <v>65</v>
      </c>
      <c r="H3" s="1" t="s">
        <v>66</v>
      </c>
      <c r="I3" s="1" t="s">
        <v>67</v>
      </c>
      <c r="J3" s="1" t="s">
        <v>68</v>
      </c>
      <c r="K3" s="1" t="s">
        <v>69</v>
      </c>
      <c r="L3" s="1" t="s">
        <v>70</v>
      </c>
      <c r="M3" s="1" t="s">
        <v>71</v>
      </c>
      <c r="N3" s="1" t="s">
        <v>71</v>
      </c>
    </row>
    <row r="4" spans="1:14">
      <c r="A4" s="1" t="s">
        <v>72</v>
      </c>
      <c r="B4" s="1" t="s">
        <v>60</v>
      </c>
      <c r="C4" s="1" t="s">
        <v>61</v>
      </c>
      <c r="D4" s="1" t="s">
        <v>62</v>
      </c>
      <c r="E4" s="1" t="s">
        <v>63</v>
      </c>
      <c r="F4" s="1" t="s">
        <v>64</v>
      </c>
      <c r="G4" s="1" t="s">
        <v>65</v>
      </c>
      <c r="H4" s="1" t="s">
        <v>66</v>
      </c>
      <c r="I4" s="1" t="s">
        <v>67</v>
      </c>
      <c r="J4" s="1" t="s">
        <v>68</v>
      </c>
      <c r="K4" s="1" t="s">
        <v>69</v>
      </c>
      <c r="L4" s="1" t="s">
        <v>70</v>
      </c>
      <c r="M4" s="1" t="s">
        <v>71</v>
      </c>
      <c r="N4" s="1" t="s">
        <v>71</v>
      </c>
    </row>
    <row r="6" spans="1:14">
      <c r="A6" s="1" t="s">
        <v>73</v>
      </c>
      <c r="B6" s="1">
        <f>Step2!C11</f>
        <v>44501</v>
      </c>
    </row>
    <row r="7" spans="1:14">
      <c r="A7" s="1" t="s">
        <v>74</v>
      </c>
      <c r="B7" s="1">
        <f>Step2!C12</f>
        <v>44531</v>
      </c>
    </row>
    <row r="10" spans="1:14">
      <c r="A10" s="1" t="s">
        <v>75</v>
      </c>
      <c r="B10" s="36">
        <v>2</v>
      </c>
      <c r="C10" s="36">
        <v>3</v>
      </c>
      <c r="D10" s="36">
        <v>4</v>
      </c>
      <c r="E10" s="36">
        <v>5</v>
      </c>
      <c r="F10" s="36">
        <v>6</v>
      </c>
      <c r="G10" s="36">
        <v>7</v>
      </c>
      <c r="H10" s="36">
        <v>8</v>
      </c>
      <c r="I10" s="36">
        <v>9</v>
      </c>
      <c r="J10" s="36">
        <v>10</v>
      </c>
    </row>
    <row r="11" spans="1:14">
      <c r="A11" s="6" t="s">
        <v>72</v>
      </c>
      <c r="B11" s="24" t="str">
        <f>HLOOKUP(B10,Tmp!$B1:$XX4,4)</f>
        <v>КМ-5 24 цех</v>
      </c>
      <c r="C11" s="24" t="str">
        <f>HLOOKUP(C10,Tmp!$B1:$XX4,4)</f>
        <v>КМ-5 ЦЗЛ</v>
      </c>
      <c r="D11" s="24" t="str">
        <f>HLOOKUP(D10,Tmp!$B1:$XX4,4)</f>
        <v>КМ-5 28 цех</v>
      </c>
      <c r="E11" s="24" t="str">
        <f>HLOOKUP(E10,Tmp!$B1:$XX4,4)</f>
        <v>КМ-5 САБЗ</v>
      </c>
      <c r="F11" s="24" t="str">
        <f>HLOOKUP(F10,Tmp!$B1:$XX4,4)</f>
        <v>КМ-5 ЮАБЗ</v>
      </c>
      <c r="G11" s="24" t="str">
        <f>HLOOKUP(G10,Tmp!$B1:$XX4,4)</f>
        <v>КМ-5 Инженерный корпус</v>
      </c>
      <c r="H11" s="24" t="str">
        <f>HLOOKUP(H10,Tmp!$B1:$XX4,4)</f>
        <v>КМ-5 ИТП1 ЗУпр</v>
      </c>
      <c r="I11" s="24" t="str">
        <f>HLOOKUP(I10,Tmp!$B1:$XX4,4)</f>
        <v>КМ-5 ИТП2 ЗУпр</v>
      </c>
      <c r="J11" s="24" t="str">
        <f>HLOOKUP(J10,Tmp!$B1:$XX4,4)</f>
        <v>КМ-5 202 цех</v>
      </c>
    </row>
    <row r="12" spans="1:14">
      <c r="A12" s="6" t="s">
        <v>59</v>
      </c>
      <c r="B12" s="24" t="str">
        <f>HLOOKUP(B10,Tmp!$B1:$XX4,3)</f>
        <v>КМ-5 24 цех</v>
      </c>
      <c r="C12" s="24" t="str">
        <f>HLOOKUP(C10,Tmp!$B1:$XX4,3)</f>
        <v>КМ-5 ЦЗЛ</v>
      </c>
      <c r="D12" s="24" t="str">
        <f>HLOOKUP(D10,Tmp!$B1:$XX4,3)</f>
        <v>КМ-5 28 цех</v>
      </c>
      <c r="E12" s="24" t="str">
        <f>HLOOKUP(E10,Tmp!$B1:$XX4,3)</f>
        <v>КМ-5 САБЗ</v>
      </c>
      <c r="F12" s="24" t="str">
        <f>HLOOKUP(F10,Tmp!$B1:$XX4,3)</f>
        <v>КМ-5 ЮАБЗ</v>
      </c>
      <c r="G12" s="24" t="str">
        <f>HLOOKUP(G10,Tmp!$B1:$XX4,3)</f>
        <v>КМ-5 Инженерный корпус</v>
      </c>
      <c r="H12" s="24" t="str">
        <f>HLOOKUP(H10,Tmp!$B1:$XX4,3)</f>
        <v>КМ-5 ИТП1 ЗУпр</v>
      </c>
      <c r="I12" s="24" t="str">
        <f>HLOOKUP(I10,Tmp!$B1:$XX4,3)</f>
        <v>КМ-5 ИТП2 ЗУпр</v>
      </c>
      <c r="J12" s="24" t="str">
        <f>HLOOKUP(J10,Tmp!$B1:$XX4,3)</f>
        <v>КМ-5 202 цех</v>
      </c>
    </row>
    <row r="13" spans="1:14">
      <c r="A13" s="6" t="s">
        <v>76</v>
      </c>
      <c r="B13" s="24">
        <f>HLOOKUP(B10,Tmp!$B1:$XX4,2)*100</f>
        <v>300</v>
      </c>
      <c r="C13" s="24">
        <f>HLOOKUP(C10,Tmp!$B1:$XX4,2)*100</f>
        <v>400</v>
      </c>
      <c r="D13" s="24">
        <f>HLOOKUP(D10,Tmp!$B1:$XX4,2)*100</f>
        <v>500</v>
      </c>
      <c r="E13" s="24">
        <f>HLOOKUP(E10,Tmp!$B1:$XX4,2)*100</f>
        <v>600</v>
      </c>
      <c r="F13" s="24">
        <f>HLOOKUP(F10,Tmp!$B1:$XX4,2)*100</f>
        <v>700</v>
      </c>
      <c r="G13" s="24">
        <f>HLOOKUP(G10,Tmp!$B1:$XX4,2)*100</f>
        <v>800</v>
      </c>
      <c r="H13" s="24">
        <f>HLOOKUP(H10,Tmp!$B1:$XX4,2)*100</f>
        <v>900</v>
      </c>
      <c r="I13" s="24">
        <f>HLOOKUP(I10,Tmp!$B1:$XX4,2)*100</f>
        <v>1000</v>
      </c>
      <c r="J13" s="24">
        <f>HLOOKUP(J10,Tmp!$B1:$XX4,2)*100</f>
        <v>1100</v>
      </c>
    </row>
    <row r="16" spans="1:14">
      <c r="A16" s="14"/>
    </row>
    <row r="17" spans="1:5">
      <c r="B17" s="27"/>
      <c r="C17" s="27"/>
      <c r="D17" s="27"/>
      <c r="E17" s="27"/>
    </row>
    <row r="18" spans="1:5">
      <c r="B18" s="27"/>
      <c r="C18" s="27"/>
      <c r="D18" s="27"/>
      <c r="E18" s="27"/>
    </row>
    <row r="22" spans="1:5">
      <c r="A22" s="16"/>
    </row>
    <row r="23" spans="1:5">
      <c r="B23" s="27"/>
      <c r="C23" s="27"/>
    </row>
    <row r="24" spans="1:5">
      <c r="B24" s="27"/>
      <c r="C24" s="27"/>
    </row>
    <row r="25" spans="1:5">
      <c r="B25" s="31"/>
      <c r="C25" s="31"/>
    </row>
    <row r="28" spans="1:5">
      <c r="A28" s="34"/>
    </row>
    <row r="29" spans="1:5">
      <c r="B29" s="27"/>
      <c r="C29" s="27"/>
    </row>
    <row r="30" spans="1:5">
      <c r="B30" s="27"/>
      <c r="C30" s="27"/>
    </row>
    <row r="31" spans="1:5">
      <c r="B31" s="31"/>
      <c r="C31" s="31"/>
    </row>
    <row r="34" spans="1:3">
      <c r="A34" s="34"/>
    </row>
    <row r="35" spans="1:3">
      <c r="B35" s="27"/>
      <c r="C35" s="27"/>
    </row>
    <row r="36" spans="1:3">
      <c r="B36" s="27"/>
      <c r="C36" s="27"/>
    </row>
    <row r="37" spans="1:3">
      <c r="B37" s="31"/>
      <c r="C37" s="31"/>
    </row>
    <row r="40" spans="1:3">
      <c r="A40" s="34"/>
    </row>
    <row r="41" spans="1:3">
      <c r="B41" s="27"/>
      <c r="C41" s="27"/>
    </row>
    <row r="42" spans="1:3">
      <c r="B42" s="27"/>
      <c r="C42" s="27"/>
    </row>
    <row r="43" spans="1:3">
      <c r="B43" s="31"/>
      <c r="C43" s="31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40"/>
  <sheetViews>
    <sheetView workbookViewId="0">
      <selection activeCell="C31" sqref="C31"/>
    </sheetView>
  </sheetViews>
  <sheetFormatPr defaultRowHeight="15"/>
  <cols>
    <col min="1" max="1" width="21" style="13" customWidth="1"/>
    <col min="2" max="2" width="32.28515625" style="13" customWidth="1"/>
    <col min="3" max="3" width="23.140625" style="13" customWidth="1"/>
    <col min="4" max="4" width="17.5703125" style="13" customWidth="1"/>
    <col min="5" max="5" width="16.7109375" style="13" customWidth="1"/>
    <col min="6" max="6" width="10.7109375" style="13" customWidth="1"/>
    <col min="7" max="7" width="19.42578125" style="13" customWidth="1"/>
    <col min="8" max="8" width="10.5703125" style="13" customWidth="1"/>
    <col min="9" max="9" width="16.28515625" style="13" customWidth="1"/>
    <col min="10" max="11" width="9.140625" style="13" customWidth="1"/>
    <col min="12" max="16384" width="9.140625" style="13"/>
  </cols>
  <sheetData>
    <row r="1" spans="1:5">
      <c r="A1" s="12" t="s">
        <v>0</v>
      </c>
    </row>
    <row r="3" spans="1:5">
      <c r="A3" s="13" t="s">
        <v>1</v>
      </c>
      <c r="B3" s="13" t="s">
        <v>2</v>
      </c>
      <c r="C3" s="13" t="s">
        <v>3</v>
      </c>
    </row>
    <row r="4" spans="1:5">
      <c r="B4" s="30"/>
      <c r="C4" s="30"/>
    </row>
    <row r="6" spans="1:5">
      <c r="A6" s="12" t="s">
        <v>4</v>
      </c>
    </row>
    <row r="8" spans="1:5">
      <c r="A8" s="13" t="s">
        <v>5</v>
      </c>
      <c r="B8" s="18" t="s">
        <v>2</v>
      </c>
      <c r="C8" s="32" t="s">
        <v>6</v>
      </c>
    </row>
    <row r="9" spans="1:5">
      <c r="B9" s="14" t="s">
        <v>7</v>
      </c>
      <c r="C9" s="46" t="s">
        <v>8</v>
      </c>
      <c r="D9" s="14"/>
      <c r="E9" s="14"/>
    </row>
    <row r="10" spans="1:5">
      <c r="B10" s="14" t="s">
        <v>9</v>
      </c>
      <c r="C10" s="6">
        <v>0</v>
      </c>
      <c r="D10" s="14"/>
      <c r="E10" s="14"/>
    </row>
    <row r="11" spans="1:5">
      <c r="B11" s="14" t="s">
        <v>10</v>
      </c>
      <c r="C11" s="15">
        <v>44501</v>
      </c>
      <c r="D11" s="16"/>
      <c r="E11" s="14"/>
    </row>
    <row r="12" spans="1:5">
      <c r="B12" s="13" t="s">
        <v>11</v>
      </c>
      <c r="C12" s="15">
        <v>44531</v>
      </c>
      <c r="D12" s="16"/>
    </row>
    <row r="13" spans="1:5">
      <c r="B13" s="13" t="s">
        <v>12</v>
      </c>
      <c r="C13" s="14" t="s">
        <v>13</v>
      </c>
      <c r="D13" s="16"/>
    </row>
    <row r="14" spans="1:5">
      <c r="C14" s="14"/>
      <c r="D14" s="16"/>
    </row>
    <row r="15" spans="1:5">
      <c r="A15" s="18" t="s">
        <v>14</v>
      </c>
      <c r="B15" s="18" t="s">
        <v>2</v>
      </c>
      <c r="C15" s="18" t="s">
        <v>15</v>
      </c>
    </row>
    <row r="16" spans="1:5">
      <c r="B16" s="18" t="s">
        <v>16</v>
      </c>
      <c r="C16" s="6"/>
    </row>
    <row r="17" spans="1:11">
      <c r="B17" s="18" t="s">
        <v>17</v>
      </c>
      <c r="C17" s="18" t="str">
        <f>Tmp!B3</f>
        <v>КМ-5 Ввод 1</v>
      </c>
      <c r="D17" s="18"/>
      <c r="E17" s="18"/>
      <c r="F17" s="18"/>
      <c r="G17" s="18"/>
    </row>
    <row r="18" spans="1:11">
      <c r="B18" s="18" t="s">
        <v>18</v>
      </c>
      <c r="C18" s="13">
        <v>2</v>
      </c>
      <c r="D18" s="13">
        <v>3</v>
      </c>
      <c r="E18" s="13">
        <v>4</v>
      </c>
      <c r="F18" s="13">
        <v>5</v>
      </c>
      <c r="G18" s="13">
        <v>6</v>
      </c>
      <c r="H18" s="13">
        <v>7</v>
      </c>
      <c r="I18" s="13">
        <v>8</v>
      </c>
      <c r="J18" s="13">
        <v>9</v>
      </c>
      <c r="K18" s="13">
        <v>10</v>
      </c>
    </row>
    <row r="19" spans="1:11">
      <c r="B19" s="18" t="s">
        <v>19</v>
      </c>
      <c r="C19" s="13">
        <v>9</v>
      </c>
    </row>
    <row r="20" spans="1:11">
      <c r="B20" s="13" t="s">
        <v>20</v>
      </c>
      <c r="C20" s="13">
        <v>2</v>
      </c>
      <c r="D20" s="13">
        <v>3</v>
      </c>
      <c r="E20" s="13">
        <v>4</v>
      </c>
      <c r="F20" s="13">
        <v>5</v>
      </c>
      <c r="G20" s="13">
        <v>6</v>
      </c>
      <c r="H20" s="13">
        <v>7</v>
      </c>
      <c r="I20" s="13">
        <v>8</v>
      </c>
      <c r="J20" s="13">
        <v>9</v>
      </c>
      <c r="K20" s="13">
        <v>10</v>
      </c>
    </row>
    <row r="22" spans="1:11">
      <c r="A22" s="12" t="s">
        <v>21</v>
      </c>
    </row>
    <row r="24" spans="1:11">
      <c r="A24" s="13" t="s">
        <v>22</v>
      </c>
      <c r="B24" s="13" t="s">
        <v>23</v>
      </c>
      <c r="C24" s="13">
        <f>C18</f>
        <v>2</v>
      </c>
    </row>
    <row r="25" spans="1:11">
      <c r="B25" s="13" t="s">
        <v>24</v>
      </c>
      <c r="C25" s="13" t="s">
        <v>25</v>
      </c>
    </row>
    <row r="26" spans="1:11">
      <c r="B26" s="13" t="s">
        <v>26</v>
      </c>
      <c r="C26" s="32" t="s">
        <v>27</v>
      </c>
    </row>
    <row r="27" spans="1:11">
      <c r="B27" s="18" t="s">
        <v>28</v>
      </c>
      <c r="C27" s="18" t="s">
        <v>29</v>
      </c>
    </row>
    <row r="28" spans="1:11">
      <c r="B28" s="13" t="s">
        <v>30</v>
      </c>
      <c r="C28" s="13" t="s">
        <v>25</v>
      </c>
    </row>
    <row r="29" spans="1:11">
      <c r="B29" s="13" t="s">
        <v>31</v>
      </c>
      <c r="C29" s="13" t="s">
        <v>32</v>
      </c>
    </row>
    <row r="31" spans="1:11">
      <c r="A31" s="13" t="s">
        <v>33</v>
      </c>
      <c r="B31" s="13" t="s">
        <v>34</v>
      </c>
      <c r="C31" s="37">
        <f>Tmp!B10</f>
        <v>2</v>
      </c>
    </row>
    <row r="32" spans="1:11">
      <c r="B32" s="13" t="s">
        <v>35</v>
      </c>
      <c r="C32" s="13" t="s">
        <v>36</v>
      </c>
      <c r="D32" s="13" t="s">
        <v>37</v>
      </c>
    </row>
    <row r="33" spans="1:5">
      <c r="B33" s="13" t="s">
        <v>38</v>
      </c>
      <c r="C33" s="38">
        <v>10</v>
      </c>
    </row>
    <row r="34" spans="1:5">
      <c r="B34" s="13" t="s">
        <v>39</v>
      </c>
      <c r="C34" s="38">
        <v>8</v>
      </c>
    </row>
    <row r="35" spans="1:5">
      <c r="B35" s="29" t="s">
        <v>40</v>
      </c>
      <c r="C35" s="38" t="s">
        <v>41</v>
      </c>
      <c r="D35" s="38" t="s">
        <v>42</v>
      </c>
      <c r="E35" s="35" t="s">
        <v>43</v>
      </c>
    </row>
    <row r="36" spans="1:5">
      <c r="B36" s="29" t="s">
        <v>44</v>
      </c>
      <c r="C36" s="38">
        <f>C33</f>
        <v>10</v>
      </c>
      <c r="D36" s="38">
        <f>C34</f>
        <v>8</v>
      </c>
      <c r="E36" s="38" t="str">
        <f>HLOOKUP(C33,Tmp!$B1:$XX4,3)</f>
        <v>КМ-5 202 цех</v>
      </c>
    </row>
    <row r="37" spans="1:5">
      <c r="B37" s="13" t="s">
        <v>45</v>
      </c>
      <c r="C37" s="13" t="s">
        <v>36</v>
      </c>
    </row>
    <row r="39" spans="1:5">
      <c r="A39" s="13" t="s">
        <v>46</v>
      </c>
      <c r="B39" s="13" t="s">
        <v>47</v>
      </c>
      <c r="C39" s="13" t="s">
        <v>48</v>
      </c>
    </row>
    <row r="40" spans="1:5">
      <c r="B40" s="13" t="s">
        <v>49</v>
      </c>
      <c r="C40" s="13" t="s">
        <v>50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2"/>
  <sheetViews>
    <sheetView workbookViewId="0">
      <selection activeCell="I27" sqref="I27"/>
    </sheetView>
  </sheetViews>
  <sheetFormatPr defaultRowHeight="15"/>
  <cols>
    <col min="1" max="1" width="21" style="13" customWidth="1"/>
    <col min="2" max="2" width="32.28515625" style="13" customWidth="1"/>
    <col min="3" max="3" width="23.140625" style="13" customWidth="1"/>
    <col min="4" max="4" width="17.5703125" style="13" customWidth="1"/>
    <col min="5" max="5" width="17.5703125" style="34" customWidth="1"/>
    <col min="6" max="6" width="16.7109375" style="13" customWidth="1"/>
    <col min="7" max="7" width="15.7109375" style="13" customWidth="1"/>
    <col min="8" max="8" width="19.42578125" style="13" customWidth="1"/>
    <col min="9" max="9" width="19.42578125" style="34" customWidth="1"/>
    <col min="10" max="10" width="17.140625" style="13" customWidth="1"/>
    <col min="11" max="11" width="15.85546875" style="13" customWidth="1"/>
    <col min="12" max="12" width="19.28515625" style="13" customWidth="1"/>
    <col min="13" max="13" width="20.42578125" style="13" customWidth="1"/>
    <col min="14" max="14" width="18.42578125" style="13" customWidth="1"/>
    <col min="15" max="15" width="19.42578125" style="13" customWidth="1"/>
    <col min="16" max="16" width="9.140625" style="13" customWidth="1"/>
    <col min="17" max="16384" width="9.140625" style="13"/>
  </cols>
  <sheetData>
    <row r="1" spans="1:9">
      <c r="A1" s="12" t="s">
        <v>0</v>
      </c>
    </row>
    <row r="3" spans="1:9">
      <c r="A3" s="13" t="s">
        <v>1</v>
      </c>
      <c r="B3" s="13" t="s">
        <v>2</v>
      </c>
      <c r="C3" s="13" t="s">
        <v>3</v>
      </c>
    </row>
    <row r="5" spans="1:9">
      <c r="B5" s="13" t="s">
        <v>38</v>
      </c>
      <c r="C5" s="13">
        <v>2</v>
      </c>
      <c r="E5" s="31"/>
      <c r="I5" s="31"/>
    </row>
    <row r="6" spans="1:9">
      <c r="B6" s="13" t="s">
        <v>39</v>
      </c>
      <c r="C6" s="13">
        <v>0</v>
      </c>
      <c r="E6" s="31"/>
      <c r="I6" s="31"/>
    </row>
    <row r="7" spans="1:9">
      <c r="B7" s="13" t="s">
        <v>263</v>
      </c>
      <c r="C7" s="13" t="str">
        <f>HLOOKUP(C5,Tmp!$B1:$XX4,4)</f>
        <v>КМ-5 24 цех</v>
      </c>
    </row>
    <row r="8" spans="1:9">
      <c r="B8" s="13" t="s">
        <v>264</v>
      </c>
      <c r="C8" s="13" t="str">
        <f>HLOOKUP(C5,Tmp!$B1:$XX4,3)</f>
        <v>КМ-5 24 цех</v>
      </c>
    </row>
    <row r="9" spans="1:9">
      <c r="B9" s="28" t="s">
        <v>76</v>
      </c>
      <c r="C9" s="13">
        <f>HLOOKUP(C5,Tmp!$B1:$XX4,2)*100</f>
        <v>300</v>
      </c>
    </row>
    <row r="11" spans="1:9">
      <c r="A11" s="12" t="s">
        <v>4</v>
      </c>
    </row>
    <row r="14" spans="1:9">
      <c r="A14" s="12" t="s">
        <v>21</v>
      </c>
    </row>
    <row r="16" spans="1:9">
      <c r="A16" s="32" t="s">
        <v>265</v>
      </c>
      <c r="B16" s="13" t="s">
        <v>26</v>
      </c>
      <c r="C16" s="33" t="s">
        <v>266</v>
      </c>
      <c r="D16" s="25"/>
      <c r="E16" s="25"/>
    </row>
    <row r="17" spans="1:13">
      <c r="B17" s="13" t="s">
        <v>267</v>
      </c>
      <c r="D17" s="25"/>
      <c r="E17" s="25"/>
      <c r="H17" s="17"/>
      <c r="I17" s="17"/>
    </row>
    <row r="18" spans="1:13">
      <c r="B18" s="13" t="s">
        <v>28</v>
      </c>
      <c r="C18" s="34" t="s">
        <v>268</v>
      </c>
      <c r="D18" s="25"/>
      <c r="E18" s="25"/>
    </row>
    <row r="19" spans="1:13">
      <c r="B19" s="13" t="s">
        <v>30</v>
      </c>
      <c r="C19" s="13" t="s">
        <v>269</v>
      </c>
      <c r="D19" s="25"/>
      <c r="E19" s="25"/>
    </row>
    <row r="20" spans="1:13">
      <c r="A20" s="18"/>
      <c r="B20" s="18" t="s">
        <v>270</v>
      </c>
      <c r="C20" s="26">
        <f>Step2!C11</f>
        <v>44501</v>
      </c>
      <c r="D20" s="25"/>
      <c r="E20" s="25"/>
    </row>
    <row r="21" spans="1:13">
      <c r="A21" s="18"/>
      <c r="B21" s="18" t="s">
        <v>271</v>
      </c>
      <c r="C21" s="26">
        <f>Step2!C12</f>
        <v>44531</v>
      </c>
      <c r="D21" s="25"/>
      <c r="E21" s="25"/>
    </row>
    <row r="22" spans="1:13">
      <c r="A22" s="18"/>
      <c r="B22" s="18" t="s">
        <v>84</v>
      </c>
      <c r="C22" s="7" t="str">
        <f>Report!C7</f>
        <v>LOCAL, Russian Standard Time</v>
      </c>
      <c r="D22" s="25"/>
      <c r="E22" s="25"/>
    </row>
    <row r="23" spans="1:13">
      <c r="A23" s="18"/>
      <c r="B23" s="18" t="s">
        <v>272</v>
      </c>
      <c r="C23" s="7" t="s">
        <v>273</v>
      </c>
      <c r="D23" s="25"/>
      <c r="E23" s="25"/>
      <c r="G23" s="35"/>
    </row>
    <row r="24" spans="1:13">
      <c r="A24" s="32"/>
      <c r="B24" s="34" t="s">
        <v>274</v>
      </c>
      <c r="C24" s="33" t="s">
        <v>275</v>
      </c>
      <c r="D24" s="25"/>
      <c r="E24" s="25"/>
    </row>
    <row r="25" spans="1:13">
      <c r="A25" s="18"/>
      <c r="B25" s="18" t="s">
        <v>276</v>
      </c>
      <c r="C25" s="33" t="s">
        <v>277</v>
      </c>
      <c r="D25" s="25"/>
      <c r="E25" s="25"/>
    </row>
    <row r="26" spans="1:13">
      <c r="A26" s="18"/>
      <c r="B26" s="18" t="s">
        <v>278</v>
      </c>
      <c r="C26" s="7">
        <f>C9</f>
        <v>300</v>
      </c>
      <c r="D26" s="25"/>
      <c r="E26" s="25"/>
    </row>
    <row r="27" spans="1:13">
      <c r="A27" s="18"/>
      <c r="B27" s="18" t="s">
        <v>279</v>
      </c>
      <c r="C27" s="34" t="str">
        <f>CONCATENATE(Report!C14,".+2")</f>
        <v>LMZ_ASKUER.+2</v>
      </c>
      <c r="D27" s="48" t="str">
        <f>CONCATENATE(Report!C14,".+6")</f>
        <v>LMZ_ASKUER.+6</v>
      </c>
      <c r="E27" s="48" t="str">
        <f>CONCATENATE(Report!C14,".+10")</f>
        <v>LMZ_ASKUER.+10</v>
      </c>
      <c r="F27" s="84" t="s">
        <v>280</v>
      </c>
      <c r="G27" s="48" t="str">
        <f>CONCATENATE(Report!C14,".+17")</f>
        <v>LMZ_ASKUER.+17</v>
      </c>
      <c r="H27" s="48" t="str">
        <f>CONCATENATE(Report!C14,".+20")</f>
        <v>LMZ_ASKUER.+20</v>
      </c>
      <c r="I27" s="84" t="s">
        <v>280</v>
      </c>
      <c r="J27" s="34" t="str">
        <f>CONCATENATE(Report!C14,".+29")</f>
        <v>LMZ_ASKUER.+29</v>
      </c>
      <c r="K27" s="34" t="str">
        <f>CONCATENATE(Report!C14,".+32")</f>
        <v>LMZ_ASKUER.+32</v>
      </c>
      <c r="L27" s="34" t="str">
        <f>CONCATENATE(Report!C14,".+35")</f>
        <v>LMZ_ASKUER.+35</v>
      </c>
      <c r="M27" s="34" t="str">
        <f>CONCATENATE(Report!C14,".+38")</f>
        <v>LMZ_ASKUER.+38</v>
      </c>
    </row>
    <row r="28" spans="1:13">
      <c r="B28" s="18" t="s">
        <v>281</v>
      </c>
      <c r="C28" s="18"/>
      <c r="D28" s="25"/>
      <c r="E28" s="25"/>
    </row>
    <row r="29" spans="1:13">
      <c r="B29" s="18" t="s">
        <v>282</v>
      </c>
      <c r="C29" s="18"/>
      <c r="D29" s="25"/>
      <c r="E29" s="25"/>
    </row>
    <row r="30" spans="1:13">
      <c r="B30" s="18" t="s">
        <v>283</v>
      </c>
      <c r="C30" s="18" t="s">
        <v>284</v>
      </c>
      <c r="D30" s="18"/>
      <c r="E30" s="32"/>
    </row>
    <row r="31" spans="1:13">
      <c r="B31" s="18" t="s">
        <v>285</v>
      </c>
      <c r="C31" s="18"/>
      <c r="D31" s="18"/>
      <c r="E31" s="32"/>
    </row>
    <row r="32" spans="1:13">
      <c r="B32" s="18" t="s">
        <v>286</v>
      </c>
      <c r="C32" s="18"/>
      <c r="D32" s="18"/>
      <c r="E32" s="32"/>
      <c r="H32" s="18"/>
      <c r="I32" s="32"/>
    </row>
    <row r="33" spans="1:5">
      <c r="B33" s="18" t="s">
        <v>287</v>
      </c>
      <c r="C33" s="18"/>
      <c r="D33" s="18"/>
      <c r="E33" s="32"/>
    </row>
    <row r="34" spans="1:5">
      <c r="B34" s="18" t="s">
        <v>288</v>
      </c>
    </row>
    <row r="35" spans="1:5" s="34" customFormat="1" ht="15" customHeight="1">
      <c r="B35" s="32"/>
    </row>
    <row r="36" spans="1:5">
      <c r="A36" s="34"/>
      <c r="B36" s="34"/>
      <c r="C36" s="32"/>
    </row>
    <row r="38" spans="1:5">
      <c r="A38" s="32" t="s">
        <v>289</v>
      </c>
      <c r="B38" s="32" t="s">
        <v>290</v>
      </c>
      <c r="C38" s="32" t="s">
        <v>36</v>
      </c>
    </row>
    <row r="39" spans="1:5">
      <c r="A39" s="32"/>
      <c r="B39" s="32" t="s">
        <v>291</v>
      </c>
      <c r="C39" s="32" t="str">
        <f>CONCATENATE("PikStep_",C6)</f>
        <v>PikStep_0</v>
      </c>
    </row>
    <row r="40" spans="1:5">
      <c r="A40" s="31"/>
      <c r="B40" s="32"/>
      <c r="C40" s="32"/>
    </row>
    <row r="41" spans="1:5">
      <c r="A41" s="32" t="s">
        <v>289</v>
      </c>
      <c r="B41" s="32" t="s">
        <v>290</v>
      </c>
      <c r="C41" s="32" t="s">
        <v>37</v>
      </c>
    </row>
    <row r="42" spans="1:5">
      <c r="A42" s="32"/>
      <c r="B42" s="32" t="s">
        <v>291</v>
      </c>
      <c r="C42" s="32" t="str">
        <f>C8</f>
        <v>КМ-5 24 цех</v>
      </c>
    </row>
  </sheetData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2"/>
  <sheetViews>
    <sheetView workbookViewId="0">
      <selection activeCell="I27" sqref="I27"/>
    </sheetView>
  </sheetViews>
  <sheetFormatPr defaultRowHeight="15"/>
  <cols>
    <col min="1" max="1" width="21" style="13" customWidth="1"/>
    <col min="2" max="2" width="32.28515625" style="13" customWidth="1"/>
    <col min="3" max="3" width="23.140625" style="13" customWidth="1"/>
    <col min="4" max="4" width="17.5703125" style="13" customWidth="1"/>
    <col min="5" max="5" width="17.5703125" style="34" customWidth="1"/>
    <col min="6" max="6" width="16.7109375" style="13" customWidth="1"/>
    <col min="7" max="7" width="15.7109375" style="13" customWidth="1"/>
    <col min="8" max="8" width="19.42578125" style="13" customWidth="1"/>
    <col min="9" max="9" width="19.42578125" style="34" customWidth="1"/>
    <col min="10" max="10" width="17.140625" style="13" customWidth="1"/>
    <col min="11" max="11" width="15.85546875" style="13" customWidth="1"/>
    <col min="12" max="12" width="19.28515625" style="13" customWidth="1"/>
    <col min="13" max="13" width="20.42578125" style="13" customWidth="1"/>
    <col min="14" max="14" width="18.42578125" style="13" customWidth="1"/>
    <col min="15" max="15" width="19.42578125" style="13" customWidth="1"/>
    <col min="16" max="16" width="9.140625" style="13" customWidth="1"/>
    <col min="17" max="16384" width="9.140625" style="13"/>
  </cols>
  <sheetData>
    <row r="1" spans="1:9">
      <c r="A1" s="12" t="s">
        <v>0</v>
      </c>
    </row>
    <row r="3" spans="1:9">
      <c r="A3" s="13" t="s">
        <v>1</v>
      </c>
      <c r="B3" s="13" t="s">
        <v>2</v>
      </c>
      <c r="C3" s="13" t="s">
        <v>3</v>
      </c>
    </row>
    <row r="5" spans="1:9">
      <c r="B5" s="13" t="s">
        <v>38</v>
      </c>
      <c r="C5" s="13">
        <v>3</v>
      </c>
      <c r="E5" s="31"/>
      <c r="I5" s="31"/>
    </row>
    <row r="6" spans="1:9">
      <c r="B6" s="13" t="s">
        <v>39</v>
      </c>
      <c r="C6" s="13">
        <v>1</v>
      </c>
      <c r="E6" s="31"/>
      <c r="I6" s="31"/>
    </row>
    <row r="7" spans="1:9">
      <c r="B7" s="13" t="s">
        <v>263</v>
      </c>
      <c r="C7" s="13" t="str">
        <f>HLOOKUP(C5,Tmp!$B1:$XX4,4)</f>
        <v>КМ-5 ЦЗЛ</v>
      </c>
    </row>
    <row r="8" spans="1:9">
      <c r="B8" s="13" t="s">
        <v>264</v>
      </c>
      <c r="C8" s="13" t="str">
        <f>HLOOKUP(C5,Tmp!$B1:$XX4,3)</f>
        <v>КМ-5 ЦЗЛ</v>
      </c>
    </row>
    <row r="9" spans="1:9">
      <c r="B9" s="28" t="s">
        <v>76</v>
      </c>
      <c r="C9" s="13">
        <f>HLOOKUP(C5,Tmp!$B1:$XX4,2)*100</f>
        <v>400</v>
      </c>
    </row>
    <row r="11" spans="1:9">
      <c r="A11" s="12" t="s">
        <v>4</v>
      </c>
    </row>
    <row r="14" spans="1:9">
      <c r="A14" s="12" t="s">
        <v>21</v>
      </c>
    </row>
    <row r="16" spans="1:9">
      <c r="A16" s="32" t="s">
        <v>265</v>
      </c>
      <c r="B16" s="13" t="s">
        <v>26</v>
      </c>
      <c r="C16" s="33" t="s">
        <v>266</v>
      </c>
      <c r="D16" s="25"/>
      <c r="E16" s="25"/>
    </row>
    <row r="17" spans="1:13">
      <c r="B17" s="13" t="s">
        <v>267</v>
      </c>
      <c r="D17" s="25"/>
      <c r="E17" s="25"/>
      <c r="H17" s="17"/>
      <c r="I17" s="17"/>
    </row>
    <row r="18" spans="1:13">
      <c r="B18" s="13" t="s">
        <v>28</v>
      </c>
      <c r="C18" s="34" t="s">
        <v>268</v>
      </c>
      <c r="D18" s="25"/>
      <c r="E18" s="25"/>
    </row>
    <row r="19" spans="1:13">
      <c r="B19" s="13" t="s">
        <v>30</v>
      </c>
      <c r="C19" s="13" t="s">
        <v>269</v>
      </c>
      <c r="D19" s="25"/>
      <c r="E19" s="25"/>
    </row>
    <row r="20" spans="1:13">
      <c r="A20" s="18"/>
      <c r="B20" s="18" t="s">
        <v>270</v>
      </c>
      <c r="C20" s="26">
        <f>Step2!C11</f>
        <v>44501</v>
      </c>
      <c r="D20" s="25"/>
      <c r="E20" s="25"/>
    </row>
    <row r="21" spans="1:13">
      <c r="A21" s="18"/>
      <c r="B21" s="18" t="s">
        <v>271</v>
      </c>
      <c r="C21" s="26">
        <f>Step2!C12</f>
        <v>44531</v>
      </c>
      <c r="D21" s="25"/>
      <c r="E21" s="25"/>
    </row>
    <row r="22" spans="1:13">
      <c r="A22" s="18"/>
      <c r="B22" s="18" t="s">
        <v>84</v>
      </c>
      <c r="C22" s="7" t="str">
        <f>Report!C7</f>
        <v>LOCAL, Russian Standard Time</v>
      </c>
      <c r="D22" s="25"/>
      <c r="E22" s="25"/>
    </row>
    <row r="23" spans="1:13">
      <c r="A23" s="18"/>
      <c r="B23" s="18" t="s">
        <v>272</v>
      </c>
      <c r="C23" s="7" t="s">
        <v>273</v>
      </c>
      <c r="D23" s="25"/>
      <c r="E23" s="25"/>
      <c r="G23" s="35"/>
    </row>
    <row r="24" spans="1:13">
      <c r="A24" s="32"/>
      <c r="B24" s="34" t="s">
        <v>274</v>
      </c>
      <c r="C24" s="33" t="s">
        <v>275</v>
      </c>
      <c r="D24" s="25"/>
      <c r="E24" s="25"/>
    </row>
    <row r="25" spans="1:13">
      <c r="A25" s="18"/>
      <c r="B25" s="18" t="s">
        <v>276</v>
      </c>
      <c r="C25" s="33" t="s">
        <v>277</v>
      </c>
      <c r="D25" s="25"/>
      <c r="E25" s="25"/>
    </row>
    <row r="26" spans="1:13">
      <c r="A26" s="18"/>
      <c r="B26" s="18" t="s">
        <v>278</v>
      </c>
      <c r="C26" s="7">
        <f>C9</f>
        <v>400</v>
      </c>
      <c r="D26" s="25"/>
      <c r="E26" s="25"/>
    </row>
    <row r="27" spans="1:13">
      <c r="A27" s="18"/>
      <c r="B27" s="18" t="s">
        <v>279</v>
      </c>
      <c r="C27" s="34" t="str">
        <f>CONCATENATE(Report!C14,".+2")</f>
        <v>LMZ_ASKUER.+2</v>
      </c>
      <c r="D27" s="48" t="str">
        <f>CONCATENATE(Report!C14,".+6")</f>
        <v>LMZ_ASKUER.+6</v>
      </c>
      <c r="E27" s="48" t="str">
        <f>CONCATENATE(Report!C14,".+10")</f>
        <v>LMZ_ASKUER.+10</v>
      </c>
      <c r="F27" s="84" t="s">
        <v>280</v>
      </c>
      <c r="G27" s="48" t="str">
        <f>CONCATENATE(Report!C14,".+17")</f>
        <v>LMZ_ASKUER.+17</v>
      </c>
      <c r="H27" s="48" t="str">
        <f>CONCATENATE(Report!C14,".+20")</f>
        <v>LMZ_ASKUER.+20</v>
      </c>
      <c r="I27" s="84" t="s">
        <v>280</v>
      </c>
      <c r="J27" s="34" t="str">
        <f>CONCATENATE(Report!C14,".+29")</f>
        <v>LMZ_ASKUER.+29</v>
      </c>
      <c r="K27" s="34" t="str">
        <f>CONCATENATE(Report!C14,".+32")</f>
        <v>LMZ_ASKUER.+32</v>
      </c>
      <c r="L27" s="34" t="str">
        <f>CONCATENATE(Report!C14,".+35")</f>
        <v>LMZ_ASKUER.+35</v>
      </c>
      <c r="M27" s="34" t="str">
        <f>CONCATENATE(Report!C14,".+38")</f>
        <v>LMZ_ASKUER.+38</v>
      </c>
    </row>
    <row r="28" spans="1:13">
      <c r="B28" s="18" t="s">
        <v>281</v>
      </c>
      <c r="C28" s="18"/>
      <c r="D28" s="25"/>
      <c r="E28" s="25"/>
    </row>
    <row r="29" spans="1:13">
      <c r="B29" s="18" t="s">
        <v>282</v>
      </c>
      <c r="C29" s="18"/>
      <c r="D29" s="25"/>
      <c r="E29" s="25"/>
    </row>
    <row r="30" spans="1:13">
      <c r="B30" s="18" t="s">
        <v>283</v>
      </c>
      <c r="C30" s="18" t="s">
        <v>284</v>
      </c>
      <c r="D30" s="18"/>
      <c r="E30" s="32"/>
    </row>
    <row r="31" spans="1:13">
      <c r="B31" s="18" t="s">
        <v>285</v>
      </c>
      <c r="C31" s="18"/>
      <c r="D31" s="18"/>
      <c r="E31" s="32"/>
    </row>
    <row r="32" spans="1:13">
      <c r="B32" s="18" t="s">
        <v>286</v>
      </c>
      <c r="C32" s="18"/>
      <c r="D32" s="18"/>
      <c r="E32" s="32"/>
      <c r="H32" s="18"/>
      <c r="I32" s="32"/>
    </row>
    <row r="33" spans="1:5">
      <c r="B33" s="18" t="s">
        <v>287</v>
      </c>
      <c r="C33" s="18"/>
      <c r="D33" s="18"/>
      <c r="E33" s="32"/>
    </row>
    <row r="34" spans="1:5">
      <c r="B34" s="18" t="s">
        <v>288</v>
      </c>
    </row>
    <row r="35" spans="1:5" s="34" customFormat="1" ht="15" customHeight="1">
      <c r="B35" s="32"/>
    </row>
    <row r="36" spans="1:5">
      <c r="A36" s="34"/>
      <c r="B36" s="34"/>
      <c r="C36" s="32"/>
    </row>
    <row r="38" spans="1:5">
      <c r="A38" s="32" t="s">
        <v>289</v>
      </c>
      <c r="B38" s="32" t="s">
        <v>290</v>
      </c>
      <c r="C38" s="32" t="s">
        <v>36</v>
      </c>
    </row>
    <row r="39" spans="1:5">
      <c r="A39" s="32"/>
      <c r="B39" s="32" t="s">
        <v>291</v>
      </c>
      <c r="C39" s="32" t="str">
        <f>CONCATENATE("PikStep_",C6)</f>
        <v>PikStep_1</v>
      </c>
    </row>
    <row r="40" spans="1:5">
      <c r="A40" s="31"/>
      <c r="B40" s="32"/>
      <c r="C40" s="32"/>
    </row>
    <row r="41" spans="1:5">
      <c r="A41" s="32" t="s">
        <v>289</v>
      </c>
      <c r="B41" s="32" t="s">
        <v>290</v>
      </c>
      <c r="C41" s="32" t="s">
        <v>37</v>
      </c>
    </row>
    <row r="42" spans="1:5">
      <c r="A42" s="32"/>
      <c r="B42" s="32" t="s">
        <v>291</v>
      </c>
      <c r="C42" s="32" t="str">
        <f>C8</f>
        <v>КМ-5 ЦЗЛ</v>
      </c>
    </row>
  </sheetData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2"/>
  <sheetViews>
    <sheetView workbookViewId="0">
      <selection activeCell="I27" sqref="I27"/>
    </sheetView>
  </sheetViews>
  <sheetFormatPr defaultRowHeight="15"/>
  <cols>
    <col min="1" max="1" width="21" style="13" customWidth="1"/>
    <col min="2" max="2" width="32.28515625" style="13" customWidth="1"/>
    <col min="3" max="3" width="23.140625" style="13" customWidth="1"/>
    <col min="4" max="4" width="17.5703125" style="13" customWidth="1"/>
    <col min="5" max="5" width="17.5703125" style="34" customWidth="1"/>
    <col min="6" max="6" width="16.7109375" style="13" customWidth="1"/>
    <col min="7" max="7" width="15.7109375" style="13" customWidth="1"/>
    <col min="8" max="8" width="19.42578125" style="13" customWidth="1"/>
    <col min="9" max="9" width="19.42578125" style="34" customWidth="1"/>
    <col min="10" max="10" width="17.140625" style="13" customWidth="1"/>
    <col min="11" max="11" width="15.85546875" style="13" customWidth="1"/>
    <col min="12" max="12" width="19.28515625" style="13" customWidth="1"/>
    <col min="13" max="13" width="20.42578125" style="13" customWidth="1"/>
    <col min="14" max="14" width="18.42578125" style="13" customWidth="1"/>
    <col min="15" max="15" width="19.42578125" style="13" customWidth="1"/>
    <col min="16" max="16" width="9.140625" style="13" customWidth="1"/>
    <col min="17" max="16384" width="9.140625" style="13"/>
  </cols>
  <sheetData>
    <row r="1" spans="1:9">
      <c r="A1" s="12" t="s">
        <v>0</v>
      </c>
    </row>
    <row r="3" spans="1:9">
      <c r="A3" s="13" t="s">
        <v>1</v>
      </c>
      <c r="B3" s="13" t="s">
        <v>2</v>
      </c>
      <c r="C3" s="13" t="s">
        <v>3</v>
      </c>
    </row>
    <row r="5" spans="1:9">
      <c r="B5" s="13" t="s">
        <v>38</v>
      </c>
      <c r="C5" s="13">
        <v>4</v>
      </c>
      <c r="E5" s="31"/>
      <c r="I5" s="31"/>
    </row>
    <row r="6" spans="1:9">
      <c r="B6" s="13" t="s">
        <v>39</v>
      </c>
      <c r="C6" s="13">
        <v>2</v>
      </c>
      <c r="E6" s="31"/>
      <c r="I6" s="31"/>
    </row>
    <row r="7" spans="1:9">
      <c r="B7" s="13" t="s">
        <v>263</v>
      </c>
      <c r="C7" s="13" t="str">
        <f>HLOOKUP(C5,Tmp!$B1:$XX4,4)</f>
        <v>КМ-5 28 цех</v>
      </c>
    </row>
    <row r="8" spans="1:9">
      <c r="B8" s="13" t="s">
        <v>264</v>
      </c>
      <c r="C8" s="13" t="str">
        <f>HLOOKUP(C5,Tmp!$B1:$XX4,3)</f>
        <v>КМ-5 28 цех</v>
      </c>
    </row>
    <row r="9" spans="1:9">
      <c r="B9" s="28" t="s">
        <v>76</v>
      </c>
      <c r="C9" s="13">
        <f>HLOOKUP(C5,Tmp!$B1:$XX4,2)*100</f>
        <v>500</v>
      </c>
    </row>
    <row r="11" spans="1:9">
      <c r="A11" s="12" t="s">
        <v>4</v>
      </c>
    </row>
    <row r="14" spans="1:9">
      <c r="A14" s="12" t="s">
        <v>21</v>
      </c>
    </row>
    <row r="16" spans="1:9">
      <c r="A16" s="32" t="s">
        <v>265</v>
      </c>
      <c r="B16" s="13" t="s">
        <v>26</v>
      </c>
      <c r="C16" s="33" t="s">
        <v>266</v>
      </c>
      <c r="D16" s="25"/>
      <c r="E16" s="25"/>
    </row>
    <row r="17" spans="1:13">
      <c r="B17" s="13" t="s">
        <v>267</v>
      </c>
      <c r="D17" s="25"/>
      <c r="E17" s="25"/>
      <c r="H17" s="17"/>
      <c r="I17" s="17"/>
    </row>
    <row r="18" spans="1:13">
      <c r="B18" s="13" t="s">
        <v>28</v>
      </c>
      <c r="C18" s="34" t="s">
        <v>268</v>
      </c>
      <c r="D18" s="25"/>
      <c r="E18" s="25"/>
    </row>
    <row r="19" spans="1:13">
      <c r="B19" s="13" t="s">
        <v>30</v>
      </c>
      <c r="C19" s="13" t="s">
        <v>269</v>
      </c>
      <c r="D19" s="25"/>
      <c r="E19" s="25"/>
    </row>
    <row r="20" spans="1:13">
      <c r="A20" s="18"/>
      <c r="B20" s="18" t="s">
        <v>270</v>
      </c>
      <c r="C20" s="26">
        <f>Step2!C11</f>
        <v>44501</v>
      </c>
      <c r="D20" s="25"/>
      <c r="E20" s="25"/>
    </row>
    <row r="21" spans="1:13">
      <c r="A21" s="18"/>
      <c r="B21" s="18" t="s">
        <v>271</v>
      </c>
      <c r="C21" s="26">
        <f>Step2!C12</f>
        <v>44531</v>
      </c>
      <c r="D21" s="25"/>
      <c r="E21" s="25"/>
    </row>
    <row r="22" spans="1:13">
      <c r="A22" s="18"/>
      <c r="B22" s="18" t="s">
        <v>84</v>
      </c>
      <c r="C22" s="7" t="str">
        <f>Report!C7</f>
        <v>LOCAL, Russian Standard Time</v>
      </c>
      <c r="D22" s="25"/>
      <c r="E22" s="25"/>
    </row>
    <row r="23" spans="1:13">
      <c r="A23" s="18"/>
      <c r="B23" s="18" t="s">
        <v>272</v>
      </c>
      <c r="C23" s="7" t="s">
        <v>273</v>
      </c>
      <c r="D23" s="25"/>
      <c r="E23" s="25"/>
      <c r="G23" s="35"/>
    </row>
    <row r="24" spans="1:13">
      <c r="A24" s="32"/>
      <c r="B24" s="34" t="s">
        <v>274</v>
      </c>
      <c r="C24" s="33" t="s">
        <v>275</v>
      </c>
      <c r="D24" s="25"/>
      <c r="E24" s="25"/>
    </row>
    <row r="25" spans="1:13">
      <c r="A25" s="18"/>
      <c r="B25" s="18" t="s">
        <v>276</v>
      </c>
      <c r="C25" s="33" t="s">
        <v>277</v>
      </c>
      <c r="D25" s="25"/>
      <c r="E25" s="25"/>
    </row>
    <row r="26" spans="1:13">
      <c r="A26" s="18"/>
      <c r="B26" s="18" t="s">
        <v>278</v>
      </c>
      <c r="C26" s="7">
        <f>C9</f>
        <v>500</v>
      </c>
      <c r="D26" s="25"/>
      <c r="E26" s="25"/>
    </row>
    <row r="27" spans="1:13">
      <c r="A27" s="18"/>
      <c r="B27" s="18" t="s">
        <v>279</v>
      </c>
      <c r="C27" s="34" t="str">
        <f>CONCATENATE(Report!C14,".+2")</f>
        <v>LMZ_ASKUER.+2</v>
      </c>
      <c r="D27" s="48" t="str">
        <f>CONCATENATE(Report!C14,".+6")</f>
        <v>LMZ_ASKUER.+6</v>
      </c>
      <c r="E27" s="48" t="str">
        <f>CONCATENATE(Report!C14,".+10")</f>
        <v>LMZ_ASKUER.+10</v>
      </c>
      <c r="F27" s="84" t="s">
        <v>280</v>
      </c>
      <c r="G27" s="48" t="str">
        <f>CONCATENATE(Report!C14,".+17")</f>
        <v>LMZ_ASKUER.+17</v>
      </c>
      <c r="H27" s="48" t="str">
        <f>CONCATENATE(Report!C14,".+20")</f>
        <v>LMZ_ASKUER.+20</v>
      </c>
      <c r="I27" s="84" t="s">
        <v>280</v>
      </c>
      <c r="J27" s="34" t="str">
        <f>CONCATENATE(Report!C14,".+29")</f>
        <v>LMZ_ASKUER.+29</v>
      </c>
      <c r="K27" s="34" t="str">
        <f>CONCATENATE(Report!C14,".+32")</f>
        <v>LMZ_ASKUER.+32</v>
      </c>
      <c r="L27" s="34" t="str">
        <f>CONCATENATE(Report!C14,".+35")</f>
        <v>LMZ_ASKUER.+35</v>
      </c>
      <c r="M27" s="34" t="str">
        <f>CONCATENATE(Report!C14,".+38")</f>
        <v>LMZ_ASKUER.+38</v>
      </c>
    </row>
    <row r="28" spans="1:13">
      <c r="B28" s="18" t="s">
        <v>281</v>
      </c>
      <c r="C28" s="18"/>
      <c r="D28" s="25"/>
      <c r="E28" s="25"/>
    </row>
    <row r="29" spans="1:13">
      <c r="B29" s="18" t="s">
        <v>282</v>
      </c>
      <c r="C29" s="18"/>
      <c r="D29" s="25"/>
      <c r="E29" s="25"/>
    </row>
    <row r="30" spans="1:13">
      <c r="B30" s="18" t="s">
        <v>283</v>
      </c>
      <c r="C30" s="18" t="s">
        <v>284</v>
      </c>
      <c r="D30" s="18"/>
      <c r="E30" s="32"/>
    </row>
    <row r="31" spans="1:13">
      <c r="B31" s="18" t="s">
        <v>285</v>
      </c>
      <c r="C31" s="18"/>
      <c r="D31" s="18"/>
      <c r="E31" s="32"/>
    </row>
    <row r="32" spans="1:13">
      <c r="B32" s="18" t="s">
        <v>286</v>
      </c>
      <c r="C32" s="18"/>
      <c r="D32" s="18"/>
      <c r="E32" s="32"/>
      <c r="H32" s="18"/>
      <c r="I32" s="32"/>
    </row>
    <row r="33" spans="1:5">
      <c r="B33" s="18" t="s">
        <v>287</v>
      </c>
      <c r="C33" s="18"/>
      <c r="D33" s="18"/>
      <c r="E33" s="32"/>
    </row>
    <row r="34" spans="1:5">
      <c r="B34" s="18" t="s">
        <v>288</v>
      </c>
    </row>
    <row r="35" spans="1:5" s="34" customFormat="1" ht="15" customHeight="1">
      <c r="B35" s="32"/>
    </row>
    <row r="36" spans="1:5">
      <c r="A36" s="34"/>
      <c r="B36" s="34"/>
      <c r="C36" s="32"/>
    </row>
    <row r="38" spans="1:5">
      <c r="A38" s="32" t="s">
        <v>289</v>
      </c>
      <c r="B38" s="32" t="s">
        <v>290</v>
      </c>
      <c r="C38" s="32" t="s">
        <v>36</v>
      </c>
    </row>
    <row r="39" spans="1:5">
      <c r="A39" s="32"/>
      <c r="B39" s="32" t="s">
        <v>291</v>
      </c>
      <c r="C39" s="32" t="str">
        <f>CONCATENATE("PikStep_",C6)</f>
        <v>PikStep_2</v>
      </c>
    </row>
    <row r="40" spans="1:5">
      <c r="A40" s="31"/>
      <c r="B40" s="32"/>
      <c r="C40" s="32"/>
    </row>
    <row r="41" spans="1:5">
      <c r="A41" s="32" t="s">
        <v>289</v>
      </c>
      <c r="B41" s="32" t="s">
        <v>290</v>
      </c>
      <c r="C41" s="32" t="s">
        <v>37</v>
      </c>
    </row>
    <row r="42" spans="1:5">
      <c r="A42" s="32"/>
      <c r="B42" s="32" t="s">
        <v>291</v>
      </c>
      <c r="C42" s="32" t="str">
        <f>C8</f>
        <v>КМ-5 28 цех</v>
      </c>
    </row>
  </sheetData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2"/>
  <sheetViews>
    <sheetView workbookViewId="0">
      <selection activeCell="I27" sqref="I27"/>
    </sheetView>
  </sheetViews>
  <sheetFormatPr defaultRowHeight="15"/>
  <cols>
    <col min="1" max="1" width="21" style="13" customWidth="1"/>
    <col min="2" max="2" width="32.28515625" style="13" customWidth="1"/>
    <col min="3" max="3" width="23.140625" style="13" customWidth="1"/>
    <col min="4" max="4" width="17.5703125" style="13" customWidth="1"/>
    <col min="5" max="5" width="17.5703125" style="34" customWidth="1"/>
    <col min="6" max="6" width="16.7109375" style="13" customWidth="1"/>
    <col min="7" max="7" width="15.7109375" style="13" customWidth="1"/>
    <col min="8" max="8" width="19.42578125" style="13" customWidth="1"/>
    <col min="9" max="9" width="19.42578125" style="34" customWidth="1"/>
    <col min="10" max="10" width="17.140625" style="13" customWidth="1"/>
    <col min="11" max="11" width="15.85546875" style="13" customWidth="1"/>
    <col min="12" max="12" width="19.28515625" style="13" customWidth="1"/>
    <col min="13" max="13" width="20.42578125" style="13" customWidth="1"/>
    <col min="14" max="14" width="18.42578125" style="13" customWidth="1"/>
    <col min="15" max="15" width="19.42578125" style="13" customWidth="1"/>
    <col min="16" max="16" width="9.140625" style="13" customWidth="1"/>
    <col min="17" max="16384" width="9.140625" style="13"/>
  </cols>
  <sheetData>
    <row r="1" spans="1:9">
      <c r="A1" s="12" t="s">
        <v>0</v>
      </c>
    </row>
    <row r="3" spans="1:9">
      <c r="A3" s="13" t="s">
        <v>1</v>
      </c>
      <c r="B3" s="13" t="s">
        <v>2</v>
      </c>
      <c r="C3" s="13" t="s">
        <v>3</v>
      </c>
    </row>
    <row r="5" spans="1:9">
      <c r="B5" s="13" t="s">
        <v>38</v>
      </c>
      <c r="C5" s="13">
        <v>5</v>
      </c>
      <c r="E5" s="31"/>
      <c r="I5" s="31"/>
    </row>
    <row r="6" spans="1:9">
      <c r="B6" s="13" t="s">
        <v>39</v>
      </c>
      <c r="C6" s="13">
        <v>3</v>
      </c>
      <c r="E6" s="31"/>
      <c r="I6" s="31"/>
    </row>
    <row r="7" spans="1:9">
      <c r="B7" s="13" t="s">
        <v>263</v>
      </c>
      <c r="C7" s="13" t="str">
        <f>HLOOKUP(C5,Tmp!$B1:$XX4,4)</f>
        <v>КМ-5 САБЗ</v>
      </c>
    </row>
    <row r="8" spans="1:9">
      <c r="B8" s="13" t="s">
        <v>264</v>
      </c>
      <c r="C8" s="13" t="str">
        <f>HLOOKUP(C5,Tmp!$B1:$XX4,3)</f>
        <v>КМ-5 САБЗ</v>
      </c>
    </row>
    <row r="9" spans="1:9">
      <c r="B9" s="28" t="s">
        <v>76</v>
      </c>
      <c r="C9" s="13">
        <f>HLOOKUP(C5,Tmp!$B1:$XX4,2)*100</f>
        <v>600</v>
      </c>
    </row>
    <row r="11" spans="1:9">
      <c r="A11" s="12" t="s">
        <v>4</v>
      </c>
    </row>
    <row r="14" spans="1:9">
      <c r="A14" s="12" t="s">
        <v>21</v>
      </c>
    </row>
    <row r="16" spans="1:9">
      <c r="A16" s="32" t="s">
        <v>265</v>
      </c>
      <c r="B16" s="13" t="s">
        <v>26</v>
      </c>
      <c r="C16" s="33" t="s">
        <v>266</v>
      </c>
      <c r="D16" s="25"/>
      <c r="E16" s="25"/>
    </row>
    <row r="17" spans="1:13">
      <c r="B17" s="13" t="s">
        <v>267</v>
      </c>
      <c r="D17" s="25"/>
      <c r="E17" s="25"/>
      <c r="H17" s="17"/>
      <c r="I17" s="17"/>
    </row>
    <row r="18" spans="1:13">
      <c r="B18" s="13" t="s">
        <v>28</v>
      </c>
      <c r="C18" s="34" t="s">
        <v>268</v>
      </c>
      <c r="D18" s="25"/>
      <c r="E18" s="25"/>
    </row>
    <row r="19" spans="1:13">
      <c r="B19" s="13" t="s">
        <v>30</v>
      </c>
      <c r="C19" s="13" t="s">
        <v>269</v>
      </c>
      <c r="D19" s="25"/>
      <c r="E19" s="25"/>
    </row>
    <row r="20" spans="1:13">
      <c r="A20" s="18"/>
      <c r="B20" s="18" t="s">
        <v>270</v>
      </c>
      <c r="C20" s="26">
        <f>Step2!C11</f>
        <v>44501</v>
      </c>
      <c r="D20" s="25"/>
      <c r="E20" s="25"/>
    </row>
    <row r="21" spans="1:13">
      <c r="A21" s="18"/>
      <c r="B21" s="18" t="s">
        <v>271</v>
      </c>
      <c r="C21" s="26">
        <f>Step2!C12</f>
        <v>44531</v>
      </c>
      <c r="D21" s="25"/>
      <c r="E21" s="25"/>
    </row>
    <row r="22" spans="1:13">
      <c r="A22" s="18"/>
      <c r="B22" s="18" t="s">
        <v>84</v>
      </c>
      <c r="C22" s="7" t="str">
        <f>Report!C7</f>
        <v>LOCAL, Russian Standard Time</v>
      </c>
      <c r="D22" s="25"/>
      <c r="E22" s="25"/>
    </row>
    <row r="23" spans="1:13">
      <c r="A23" s="18"/>
      <c r="B23" s="18" t="s">
        <v>272</v>
      </c>
      <c r="C23" s="7" t="s">
        <v>273</v>
      </c>
      <c r="D23" s="25"/>
      <c r="E23" s="25"/>
      <c r="G23" s="35"/>
    </row>
    <row r="24" spans="1:13">
      <c r="A24" s="32"/>
      <c r="B24" s="34" t="s">
        <v>274</v>
      </c>
      <c r="C24" s="33" t="s">
        <v>275</v>
      </c>
      <c r="D24" s="25"/>
      <c r="E24" s="25"/>
    </row>
    <row r="25" spans="1:13">
      <c r="A25" s="18"/>
      <c r="B25" s="18" t="s">
        <v>276</v>
      </c>
      <c r="C25" s="33" t="s">
        <v>277</v>
      </c>
      <c r="D25" s="25"/>
      <c r="E25" s="25"/>
    </row>
    <row r="26" spans="1:13">
      <c r="A26" s="18"/>
      <c r="B26" s="18" t="s">
        <v>278</v>
      </c>
      <c r="C26" s="7">
        <f>C9</f>
        <v>600</v>
      </c>
      <c r="D26" s="25"/>
      <c r="E26" s="25"/>
    </row>
    <row r="27" spans="1:13">
      <c r="A27" s="18"/>
      <c r="B27" s="18" t="s">
        <v>279</v>
      </c>
      <c r="C27" s="34" t="str">
        <f>CONCATENATE(Report!C14,".+2")</f>
        <v>LMZ_ASKUER.+2</v>
      </c>
      <c r="D27" s="48" t="str">
        <f>CONCATENATE(Report!C14,".+6")</f>
        <v>LMZ_ASKUER.+6</v>
      </c>
      <c r="E27" s="48" t="str">
        <f>CONCATENATE(Report!C14,".+10")</f>
        <v>LMZ_ASKUER.+10</v>
      </c>
      <c r="F27" s="84" t="s">
        <v>280</v>
      </c>
      <c r="G27" s="48" t="str">
        <f>CONCATENATE(Report!C14,".+17")</f>
        <v>LMZ_ASKUER.+17</v>
      </c>
      <c r="H27" s="48" t="str">
        <f>CONCATENATE(Report!C14,".+20")</f>
        <v>LMZ_ASKUER.+20</v>
      </c>
      <c r="I27" s="84" t="s">
        <v>280</v>
      </c>
      <c r="J27" s="34" t="str">
        <f>CONCATENATE(Report!C14,".+29")</f>
        <v>LMZ_ASKUER.+29</v>
      </c>
      <c r="K27" s="34" t="str">
        <f>CONCATENATE(Report!C14,".+32")</f>
        <v>LMZ_ASKUER.+32</v>
      </c>
      <c r="L27" s="34" t="str">
        <f>CONCATENATE(Report!C14,".+35")</f>
        <v>LMZ_ASKUER.+35</v>
      </c>
      <c r="M27" s="34" t="str">
        <f>CONCATENATE(Report!C14,".+38")</f>
        <v>LMZ_ASKUER.+38</v>
      </c>
    </row>
    <row r="28" spans="1:13">
      <c r="B28" s="18" t="s">
        <v>281</v>
      </c>
      <c r="C28" s="18"/>
      <c r="D28" s="25"/>
      <c r="E28" s="25"/>
    </row>
    <row r="29" spans="1:13">
      <c r="B29" s="18" t="s">
        <v>282</v>
      </c>
      <c r="C29" s="18"/>
      <c r="D29" s="25"/>
      <c r="E29" s="25"/>
    </row>
    <row r="30" spans="1:13">
      <c r="B30" s="18" t="s">
        <v>283</v>
      </c>
      <c r="C30" s="18" t="s">
        <v>284</v>
      </c>
      <c r="D30" s="18"/>
      <c r="E30" s="32"/>
    </row>
    <row r="31" spans="1:13">
      <c r="B31" s="18" t="s">
        <v>285</v>
      </c>
      <c r="C31" s="18"/>
      <c r="D31" s="18"/>
      <c r="E31" s="32"/>
    </row>
    <row r="32" spans="1:13">
      <c r="B32" s="18" t="s">
        <v>286</v>
      </c>
      <c r="C32" s="18"/>
      <c r="D32" s="18"/>
      <c r="E32" s="32"/>
      <c r="H32" s="18"/>
      <c r="I32" s="32"/>
    </row>
    <row r="33" spans="1:5">
      <c r="B33" s="18" t="s">
        <v>287</v>
      </c>
      <c r="C33" s="18"/>
      <c r="D33" s="18"/>
      <c r="E33" s="32"/>
    </row>
    <row r="34" spans="1:5">
      <c r="B34" s="18" t="s">
        <v>288</v>
      </c>
    </row>
    <row r="35" spans="1:5" s="34" customFormat="1" ht="15" customHeight="1">
      <c r="B35" s="32"/>
    </row>
    <row r="36" spans="1:5">
      <c r="A36" s="34"/>
      <c r="B36" s="34"/>
      <c r="C36" s="32"/>
    </row>
    <row r="38" spans="1:5">
      <c r="A38" s="32" t="s">
        <v>289</v>
      </c>
      <c r="B38" s="32" t="s">
        <v>290</v>
      </c>
      <c r="C38" s="32" t="s">
        <v>36</v>
      </c>
    </row>
    <row r="39" spans="1:5">
      <c r="A39" s="32"/>
      <c r="B39" s="32" t="s">
        <v>291</v>
      </c>
      <c r="C39" s="32" t="str">
        <f>CONCATENATE("PikStep_",C6)</f>
        <v>PikStep_3</v>
      </c>
    </row>
    <row r="40" spans="1:5">
      <c r="A40" s="31"/>
      <c r="B40" s="32"/>
      <c r="C40" s="32"/>
    </row>
    <row r="41" spans="1:5">
      <c r="A41" s="32" t="s">
        <v>289</v>
      </c>
      <c r="B41" s="32" t="s">
        <v>290</v>
      </c>
      <c r="C41" s="32" t="s">
        <v>37</v>
      </c>
    </row>
    <row r="42" spans="1:5">
      <c r="A42" s="32"/>
      <c r="B42" s="32" t="s">
        <v>291</v>
      </c>
      <c r="C42" s="32" t="str">
        <f>C8</f>
        <v>КМ-5 САБЗ</v>
      </c>
    </row>
  </sheetData>
  <pageMargins left="0.7" right="0.7" top="0.75" bottom="0.75" header="0.3" footer="0.3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2"/>
  <sheetViews>
    <sheetView workbookViewId="0">
      <selection activeCell="I27" sqref="I27"/>
    </sheetView>
  </sheetViews>
  <sheetFormatPr defaultRowHeight="15"/>
  <cols>
    <col min="1" max="1" width="21" style="13" customWidth="1"/>
    <col min="2" max="2" width="32.28515625" style="13" customWidth="1"/>
    <col min="3" max="3" width="23.140625" style="13" customWidth="1"/>
    <col min="4" max="4" width="17.5703125" style="13" customWidth="1"/>
    <col min="5" max="5" width="17.5703125" style="34" customWidth="1"/>
    <col min="6" max="6" width="16.7109375" style="13" customWidth="1"/>
    <col min="7" max="7" width="15.7109375" style="13" customWidth="1"/>
    <col min="8" max="8" width="19.42578125" style="13" customWidth="1"/>
    <col min="9" max="9" width="19.42578125" style="34" customWidth="1"/>
    <col min="10" max="10" width="17.140625" style="13" customWidth="1"/>
    <col min="11" max="11" width="15.85546875" style="13" customWidth="1"/>
    <col min="12" max="12" width="19.28515625" style="13" customWidth="1"/>
    <col min="13" max="13" width="20.42578125" style="13" customWidth="1"/>
    <col min="14" max="14" width="18.42578125" style="13" customWidth="1"/>
    <col min="15" max="15" width="19.42578125" style="13" customWidth="1"/>
    <col min="16" max="16" width="9.140625" style="13" customWidth="1"/>
    <col min="17" max="16384" width="9.140625" style="13"/>
  </cols>
  <sheetData>
    <row r="1" spans="1:9">
      <c r="A1" s="12" t="s">
        <v>0</v>
      </c>
    </row>
    <row r="3" spans="1:9">
      <c r="A3" s="13" t="s">
        <v>1</v>
      </c>
      <c r="B3" s="13" t="s">
        <v>2</v>
      </c>
      <c r="C3" s="13" t="s">
        <v>3</v>
      </c>
    </row>
    <row r="5" spans="1:9">
      <c r="B5" s="13" t="s">
        <v>38</v>
      </c>
      <c r="C5" s="13">
        <v>6</v>
      </c>
      <c r="E5" s="31"/>
      <c r="I5" s="31"/>
    </row>
    <row r="6" spans="1:9">
      <c r="B6" s="13" t="s">
        <v>39</v>
      </c>
      <c r="C6" s="13">
        <v>4</v>
      </c>
      <c r="E6" s="31"/>
      <c r="I6" s="31"/>
    </row>
    <row r="7" spans="1:9">
      <c r="B7" s="13" t="s">
        <v>263</v>
      </c>
      <c r="C7" s="13" t="str">
        <f>HLOOKUP(C5,Tmp!$B1:$XX4,4)</f>
        <v>КМ-5 ЮАБЗ</v>
      </c>
    </row>
    <row r="8" spans="1:9">
      <c r="B8" s="13" t="s">
        <v>264</v>
      </c>
      <c r="C8" s="13" t="str">
        <f>HLOOKUP(C5,Tmp!$B1:$XX4,3)</f>
        <v>КМ-5 ЮАБЗ</v>
      </c>
    </row>
    <row r="9" spans="1:9">
      <c r="B9" s="28" t="s">
        <v>76</v>
      </c>
      <c r="C9" s="13">
        <f>HLOOKUP(C5,Tmp!$B1:$XX4,2)*100</f>
        <v>700</v>
      </c>
    </row>
    <row r="11" spans="1:9">
      <c r="A11" s="12" t="s">
        <v>4</v>
      </c>
    </row>
    <row r="14" spans="1:9">
      <c r="A14" s="12" t="s">
        <v>21</v>
      </c>
    </row>
    <row r="16" spans="1:9">
      <c r="A16" s="32" t="s">
        <v>265</v>
      </c>
      <c r="B16" s="13" t="s">
        <v>26</v>
      </c>
      <c r="C16" s="33" t="s">
        <v>266</v>
      </c>
      <c r="D16" s="25"/>
      <c r="E16" s="25"/>
    </row>
    <row r="17" spans="1:13">
      <c r="B17" s="13" t="s">
        <v>267</v>
      </c>
      <c r="D17" s="25"/>
      <c r="E17" s="25"/>
      <c r="H17" s="17"/>
      <c r="I17" s="17"/>
    </row>
    <row r="18" spans="1:13">
      <c r="B18" s="13" t="s">
        <v>28</v>
      </c>
      <c r="C18" s="34" t="s">
        <v>268</v>
      </c>
      <c r="D18" s="25"/>
      <c r="E18" s="25"/>
    </row>
    <row r="19" spans="1:13">
      <c r="B19" s="13" t="s">
        <v>30</v>
      </c>
      <c r="C19" s="13" t="s">
        <v>269</v>
      </c>
      <c r="D19" s="25"/>
      <c r="E19" s="25"/>
    </row>
    <row r="20" spans="1:13">
      <c r="A20" s="18"/>
      <c r="B20" s="18" t="s">
        <v>270</v>
      </c>
      <c r="C20" s="26">
        <f>Step2!C11</f>
        <v>44501</v>
      </c>
      <c r="D20" s="25"/>
      <c r="E20" s="25"/>
    </row>
    <row r="21" spans="1:13">
      <c r="A21" s="18"/>
      <c r="B21" s="18" t="s">
        <v>271</v>
      </c>
      <c r="C21" s="26">
        <f>Step2!C12</f>
        <v>44531</v>
      </c>
      <c r="D21" s="25"/>
      <c r="E21" s="25"/>
    </row>
    <row r="22" spans="1:13">
      <c r="A22" s="18"/>
      <c r="B22" s="18" t="s">
        <v>84</v>
      </c>
      <c r="C22" s="7" t="str">
        <f>Report!C7</f>
        <v>LOCAL, Russian Standard Time</v>
      </c>
      <c r="D22" s="25"/>
      <c r="E22" s="25"/>
    </row>
    <row r="23" spans="1:13">
      <c r="A23" s="18"/>
      <c r="B23" s="18" t="s">
        <v>272</v>
      </c>
      <c r="C23" s="7" t="s">
        <v>273</v>
      </c>
      <c r="D23" s="25"/>
      <c r="E23" s="25"/>
      <c r="G23" s="35"/>
    </row>
    <row r="24" spans="1:13">
      <c r="A24" s="32"/>
      <c r="B24" s="34" t="s">
        <v>274</v>
      </c>
      <c r="C24" s="33" t="s">
        <v>275</v>
      </c>
      <c r="D24" s="25"/>
      <c r="E24" s="25"/>
    </row>
    <row r="25" spans="1:13">
      <c r="A25" s="18"/>
      <c r="B25" s="18" t="s">
        <v>276</v>
      </c>
      <c r="C25" s="33" t="s">
        <v>277</v>
      </c>
      <c r="D25" s="25"/>
      <c r="E25" s="25"/>
    </row>
    <row r="26" spans="1:13">
      <c r="A26" s="18"/>
      <c r="B26" s="18" t="s">
        <v>278</v>
      </c>
      <c r="C26" s="7">
        <f>C9</f>
        <v>700</v>
      </c>
      <c r="D26" s="25"/>
      <c r="E26" s="25"/>
    </row>
    <row r="27" spans="1:13">
      <c r="A27" s="18"/>
      <c r="B27" s="18" t="s">
        <v>279</v>
      </c>
      <c r="C27" s="34" t="str">
        <f>CONCATENATE(Report!C14,".+2")</f>
        <v>LMZ_ASKUER.+2</v>
      </c>
      <c r="D27" s="48" t="str">
        <f>CONCATENATE(Report!C14,".+6")</f>
        <v>LMZ_ASKUER.+6</v>
      </c>
      <c r="E27" s="48" t="str">
        <f>CONCATENATE(Report!C14,".+10")</f>
        <v>LMZ_ASKUER.+10</v>
      </c>
      <c r="F27" s="84" t="s">
        <v>280</v>
      </c>
      <c r="G27" s="48" t="str">
        <f>CONCATENATE(Report!C14,".+17")</f>
        <v>LMZ_ASKUER.+17</v>
      </c>
      <c r="H27" s="48" t="str">
        <f>CONCATENATE(Report!C14,".+20")</f>
        <v>LMZ_ASKUER.+20</v>
      </c>
      <c r="I27" s="84" t="s">
        <v>280</v>
      </c>
      <c r="J27" s="34" t="str">
        <f>CONCATENATE(Report!C14,".+29")</f>
        <v>LMZ_ASKUER.+29</v>
      </c>
      <c r="K27" s="34" t="str">
        <f>CONCATENATE(Report!C14,".+32")</f>
        <v>LMZ_ASKUER.+32</v>
      </c>
      <c r="L27" s="34" t="str">
        <f>CONCATENATE(Report!C14,".+35")</f>
        <v>LMZ_ASKUER.+35</v>
      </c>
      <c r="M27" s="34" t="str">
        <f>CONCATENATE(Report!C14,".+38")</f>
        <v>LMZ_ASKUER.+38</v>
      </c>
    </row>
    <row r="28" spans="1:13">
      <c r="B28" s="18" t="s">
        <v>281</v>
      </c>
      <c r="C28" s="18"/>
      <c r="D28" s="25"/>
      <c r="E28" s="25"/>
    </row>
    <row r="29" spans="1:13">
      <c r="B29" s="18" t="s">
        <v>282</v>
      </c>
      <c r="C29" s="18"/>
      <c r="D29" s="25"/>
      <c r="E29" s="25"/>
    </row>
    <row r="30" spans="1:13">
      <c r="B30" s="18" t="s">
        <v>283</v>
      </c>
      <c r="C30" s="18" t="s">
        <v>284</v>
      </c>
      <c r="D30" s="18"/>
      <c r="E30" s="32"/>
    </row>
    <row r="31" spans="1:13">
      <c r="B31" s="18" t="s">
        <v>285</v>
      </c>
      <c r="C31" s="18"/>
      <c r="D31" s="18"/>
      <c r="E31" s="32"/>
    </row>
    <row r="32" spans="1:13">
      <c r="B32" s="18" t="s">
        <v>286</v>
      </c>
      <c r="C32" s="18"/>
      <c r="D32" s="18"/>
      <c r="E32" s="32"/>
      <c r="H32" s="18"/>
      <c r="I32" s="32"/>
    </row>
    <row r="33" spans="1:5">
      <c r="B33" s="18" t="s">
        <v>287</v>
      </c>
      <c r="C33" s="18"/>
      <c r="D33" s="18"/>
      <c r="E33" s="32"/>
    </row>
    <row r="34" spans="1:5">
      <c r="B34" s="18" t="s">
        <v>288</v>
      </c>
    </row>
    <row r="35" spans="1:5" s="34" customFormat="1" ht="15" customHeight="1">
      <c r="B35" s="32"/>
    </row>
    <row r="36" spans="1:5">
      <c r="A36" s="34"/>
      <c r="B36" s="34"/>
      <c r="C36" s="32"/>
    </row>
    <row r="38" spans="1:5">
      <c r="A38" s="32" t="s">
        <v>289</v>
      </c>
      <c r="B38" s="32" t="s">
        <v>290</v>
      </c>
      <c r="C38" s="32" t="s">
        <v>36</v>
      </c>
    </row>
    <row r="39" spans="1:5">
      <c r="A39" s="32"/>
      <c r="B39" s="32" t="s">
        <v>291</v>
      </c>
      <c r="C39" s="32" t="str">
        <f>CONCATENATE("PikStep_",C6)</f>
        <v>PikStep_4</v>
      </c>
    </row>
    <row r="40" spans="1:5">
      <c r="A40" s="31"/>
      <c r="B40" s="32"/>
      <c r="C40" s="32"/>
    </row>
    <row r="41" spans="1:5">
      <c r="A41" s="32" t="s">
        <v>289</v>
      </c>
      <c r="B41" s="32" t="s">
        <v>290</v>
      </c>
      <c r="C41" s="32" t="s">
        <v>37</v>
      </c>
    </row>
    <row r="42" spans="1:5">
      <c r="A42" s="32"/>
      <c r="B42" s="32" t="s">
        <v>291</v>
      </c>
      <c r="C42" s="32" t="str">
        <f>C8</f>
        <v>КМ-5 ЮАБЗ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9</vt:i4>
      </vt:variant>
    </vt:vector>
  </HeadingPairs>
  <TitlesOfParts>
    <vt:vector size="33" baseType="lpstr">
      <vt:lpstr>Report</vt:lpstr>
      <vt:lpstr>Step1</vt:lpstr>
      <vt:lpstr>Tmp</vt:lpstr>
      <vt:lpstr>Step2</vt:lpstr>
      <vt:lpstr>PikStep_0</vt:lpstr>
      <vt:lpstr>PikStep_1</vt:lpstr>
      <vt:lpstr>PikStep_2</vt:lpstr>
      <vt:lpstr>PikStep_3</vt:lpstr>
      <vt:lpstr>PikStep_4</vt:lpstr>
      <vt:lpstr>PikStep_5</vt:lpstr>
      <vt:lpstr>PikStep_6</vt:lpstr>
      <vt:lpstr>PikStep_7</vt:lpstr>
      <vt:lpstr>PikStep_8</vt:lpstr>
      <vt:lpstr>Timings</vt:lpstr>
      <vt:lpstr>Localization - ru</vt:lpstr>
      <vt:lpstr>КМ-5 24 цех</vt:lpstr>
      <vt:lpstr>КМ-5 ЦЗЛ</vt:lpstr>
      <vt:lpstr>КМ-5 28 цех</vt:lpstr>
      <vt:lpstr>КМ-5 САБЗ</vt:lpstr>
      <vt:lpstr>КМ-5 ЮАБЗ</vt:lpstr>
      <vt:lpstr>КМ-5 Инженерный корпус</vt:lpstr>
      <vt:lpstr>КМ-5 ИТП1 ЗУпр</vt:lpstr>
      <vt:lpstr>КМ-5 ИТП2 ЗУпр</vt:lpstr>
      <vt:lpstr>КМ-5 202 цех</vt:lpstr>
      <vt:lpstr>'КМ-5 202 цех'!Область_печати</vt:lpstr>
      <vt:lpstr>'КМ-5 24 цех'!Область_печати</vt:lpstr>
      <vt:lpstr>'КМ-5 28 цех'!Область_печати</vt:lpstr>
      <vt:lpstr>'КМ-5 Инженерный корпус'!Область_печати</vt:lpstr>
      <vt:lpstr>'КМ-5 ИТП1 ЗУпр'!Область_печати</vt:lpstr>
      <vt:lpstr>'КМ-5 ИТП2 ЗУпр'!Область_печати</vt:lpstr>
      <vt:lpstr>'КМ-5 САБЗ'!Область_печати</vt:lpstr>
      <vt:lpstr>'КМ-5 ЦЗЛ'!Область_печати</vt:lpstr>
      <vt:lpstr>'КМ-5 ЮАБЗ'!Область_печати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Салин Дмитрий Алексеевич</dc:creator>
  <cp:lastModifiedBy>Салин Дмитрий Алексеевич</cp:lastModifiedBy>
  <cp:lastPrinted>2020-04-15T12:14:40Z</cp:lastPrinted>
  <dcterms:created xsi:type="dcterms:W3CDTF">2014-09-02T03:28:54Z</dcterms:created>
  <dcterms:modified xsi:type="dcterms:W3CDTF">2021-11-15T05:17:00Z</dcterms:modified>
</cp:coreProperties>
</file>