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<sst xmlns="http://schemas.openxmlformats.org/spreadsheetml/2006/main" count="979" uniqueCount="582">
  <si>
    <t>name</t>
  </si>
  <si>
    <t>patched_cell_container</t>
  </si>
  <si>
    <t>recording_date</t>
  </si>
  <si>
    <t>rna_qc</t>
  </si>
  <si>
    <t>go_no_go_63x</t>
  </si>
  <si>
    <t>link_20x</t>
  </si>
  <si>
    <t>Gad2-IRES-Cre;Ai14-350672.06.02.01</t>
  </si>
  <si>
    <t>Gad2-IRES-Cre;Ai14-350674.06.02.01</t>
  </si>
  <si>
    <t>Oxtr-T2A-Cre;Ai14-351470.06.01.01</t>
  </si>
  <si>
    <t>Oxtr-T2A-Cre;Ai14-351471.06.02.01</t>
  </si>
  <si>
    <t>Nos1-CreERT2;Sst-IRES-FlpO;Ai65-350938.05.01.01</t>
  </si>
  <si>
    <t>Nr5a1-Cre;Ai14-350881.06.01.01</t>
  </si>
  <si>
    <t>Gad2-IRES-Cre;Ai14-350676.06.01.01</t>
  </si>
  <si>
    <t>Oxtr-T2A-Cre;Ai14-351472.05.02.01</t>
  </si>
  <si>
    <t>Oxtr-T2A-Cre;Ai14-351472.05.01.01</t>
  </si>
  <si>
    <t>Oxtr-T2A-Cre;Ai14-351473.05.02.01</t>
  </si>
  <si>
    <t>Oxtr-T2A-Cre;Ai14-351473.05.02.02</t>
  </si>
  <si>
    <t>Chrna2-Cre_OE25;Ai14-351080.05.02.01</t>
  </si>
  <si>
    <t>Ndnf-IRES2-dgCre;Ai14-353735.05.01.01</t>
  </si>
  <si>
    <t>Gad2-IRES-Cre;Ai14-352686.05.01.01</t>
  </si>
  <si>
    <t>Vip-IRES-Cre;Ai14-354376.06.01.01</t>
  </si>
  <si>
    <t>Scnn1a-Tg3-Cre;Ai14-353198.05.02.01</t>
  </si>
  <si>
    <t>H17.03.014.11.03.01</t>
  </si>
  <si>
    <t>Sim1-Cre_KJ18;Ai14-350522.05.01.01</t>
  </si>
  <si>
    <t>Sim1-Cre_KJ18;Ai14-350522.04.01.01</t>
  </si>
  <si>
    <t>Ndnf-IRES2-dgCre;Ai14-353740.04.02.01</t>
  </si>
  <si>
    <t>Pdyn-T2A-CreERT2;Ai14-353427.06.02.01</t>
  </si>
  <si>
    <t>Nr5a1-Cre;Ai14-355059.06.02.01</t>
  </si>
  <si>
    <t>Nr5a1-Cre;Ai14-355059.05.02.01</t>
  </si>
  <si>
    <t>Nr5a1-Cre;Ai14-355059.05.02.02</t>
  </si>
  <si>
    <t>Chrna2-Cre_OE25;Ai14-355016.03.02.01</t>
  </si>
  <si>
    <t>Nos1-CreERT2;Sst-IRES-FlpO;Ai65-353543.05.01.01</t>
  </si>
  <si>
    <t>Nos1-CreERT2;Sst-IRES-FlpO;Ai65-353543.04.01.01</t>
  </si>
  <si>
    <t>Nr5a1-Cre;Ai14-355060.06.01.01</t>
  </si>
  <si>
    <t>Nos1-CreERT2;Sst-IRES-FlpO;Ai65-353653.06.01.01</t>
  </si>
  <si>
    <t>Chrna2-Cre_OE25;Ai14-355476.06.01.01</t>
  </si>
  <si>
    <t>Pdyn-T2A-CreERT2;Ai14-353885.05.01.01</t>
  </si>
  <si>
    <t>Chrna2-Cre_OE25;Ai14-355478.05.02.01</t>
  </si>
  <si>
    <t>Chrna2-Cre_OE25;Ai14-355478.03.02.01</t>
  </si>
  <si>
    <t>Rbp4-Cre_KL100;Ai14-356489.05.01.01</t>
  </si>
  <si>
    <t>Ndnf-IRES2-dgCre;Ai14-355223.05.02.01</t>
  </si>
  <si>
    <t>Oxtr-T2A-Cre;Ai14-355295.06.02.01</t>
  </si>
  <si>
    <t>Oxtr-T2A-Cre;Ai14-355295.06.01.01</t>
  </si>
  <si>
    <t>Rorb-IRES2-Cre;Ai14-355894.05.02.01</t>
  </si>
  <si>
    <t>Rorb-IRES2-Cre;Ai14-355894.05.02.02</t>
  </si>
  <si>
    <t>Ndnf-IRES2-dgCre;Ai14-355226.05.02.01</t>
  </si>
  <si>
    <t>Rorb-IRES2-Cre;Ai14-355888.06.02.02</t>
  </si>
  <si>
    <t>Rorb-IRES2-Cre;Ai14-355888.06.01.01</t>
  </si>
  <si>
    <t>Ndnf-IRES2-dgCre;Ai14-355228.05.02.01</t>
  </si>
  <si>
    <t>Slc17a8-IRES2-Cre;Slc32a1-IRES2-FlpO;Ai65-354751.06.01.01</t>
  </si>
  <si>
    <t>Sim1-Cre_KJ18;Ai14-354911.05.01.01</t>
  </si>
  <si>
    <t>Sim1-Cre_KJ18;Ai14-354911.06.01.01</t>
  </si>
  <si>
    <t>Sim1-Cre_KJ18;Ai14-354917.06.01.01</t>
  </si>
  <si>
    <t>Tlx3-Cre_PL56;Ai14-353876.06.02.01</t>
  </si>
  <si>
    <t>Rbp4-Cre_KL100;Ai14-357014.06.02.01</t>
  </si>
  <si>
    <t>Tlx3-Cre_PL56;Ai14-353876.05.02.01</t>
  </si>
  <si>
    <t>Rbp4-Cre_KL100;Ai14-357013.06.02.01</t>
  </si>
  <si>
    <t>Rbp4-Cre_KL100;Ai14-357013.06.02.02</t>
  </si>
  <si>
    <t>Sim1-Cre_KJ18;Ai14-354918.05.01.01</t>
  </si>
  <si>
    <t>Slc17a8-iCre;Ai14-356688.04.01.01</t>
  </si>
  <si>
    <t>Pvalb-IRES-Cre;Ai14-357945.05.02.01</t>
  </si>
  <si>
    <t>Ntsr1-Cre_GN220;Ai14-357985.05.01.01</t>
  </si>
  <si>
    <t>Ntsr1-Cre_GN220;Ai14-357985.05.01.02</t>
  </si>
  <si>
    <t>Scnn1a-Tg2-Cre;Ai14-358945.0.05.02.01</t>
  </si>
  <si>
    <t>Vip-IRES-Cre;Ai14-358735.0.05.02.01</t>
  </si>
  <si>
    <t>Scnn1a-Tg2-Cre;Ai14-358947.05.02.01</t>
  </si>
  <si>
    <t>Pvalb-IRES-Cre;Ai14-359332.05.02.01</t>
  </si>
  <si>
    <t>Slc17a8-IRES2-Cre;Slc32a1-IRES2-FlpO;Ai65-358882.06.01.01</t>
  </si>
  <si>
    <t>Slc17a8-IRES2-Cre;Slc32a1-IRES2-FlpO;Ai65-358881.05.02.01</t>
  </si>
  <si>
    <t>Pvalb-IRES-Cre;Ai14-359338.06.02.01</t>
  </si>
  <si>
    <t>Pvalb-IRES-Cre;Ai14-359336.06.02.01</t>
  </si>
  <si>
    <t>Ctgf-T2A-dgCre;Ai14-362002.03.02.01</t>
  </si>
  <si>
    <t>Rbp4-Cre_KL100;Ai14-362155.05.02.02</t>
  </si>
  <si>
    <t>Rbp4-Cre_KL100;Ai14-362155.05.02.03</t>
  </si>
  <si>
    <t>Rbp4-Cre_KL100;Ai14-362155.05.02.04</t>
  </si>
  <si>
    <t>Ndnf-IRES2-dgCre;Ai14-361703.06.02.01</t>
  </si>
  <si>
    <t>Chrna2-Cre_OE25;Ai14-363000.05.02.01</t>
  </si>
  <si>
    <t>Chrna2-Cre_OE25;Ai14-362809.05.02.01</t>
  </si>
  <si>
    <t>H17.06.015.13.09.01</t>
  </si>
  <si>
    <t>H17.06.015.13.09.02</t>
  </si>
  <si>
    <t>Chrna2-Cre_OE25;Ai14-362996.04.02.01</t>
  </si>
  <si>
    <t>Chrna2-Cre_OE25;Ai14-362996.04.01.01</t>
  </si>
  <si>
    <t>Gad2-IRES-Cre;Ai14-362149.06.02.01</t>
  </si>
  <si>
    <t>Gad2-IRES-Cre;Ai14-362149.06.01.01</t>
  </si>
  <si>
    <t>Chrna2-Cre_OE25;Ai14-362810.05.02.01</t>
  </si>
  <si>
    <t>Chrna2-Cre_OE25;Ai14-362810.05.02.02</t>
  </si>
  <si>
    <t>Chrna2-Cre_OE25;Ai14-362810.05.01.01</t>
  </si>
  <si>
    <t>Chrna2-Cre_OE25;Ai14-362810.05.01.02</t>
  </si>
  <si>
    <t>Chrna2-Cre_OE25;Ai14-362810.05.01.03</t>
  </si>
  <si>
    <t>Crh-IRES-Cre_ZJH;Sst-IRES-FlpO;Ai65-360064.05.02.01</t>
  </si>
  <si>
    <t>Chrna2-Cre_OE25;Ai14-362995.05.02.02</t>
  </si>
  <si>
    <t>Chrna2-Cre_OE25;Ai14-362995.05.01.01</t>
  </si>
  <si>
    <t>Chrna2-Cre_OE25;Ai14-362995.05.01.02</t>
  </si>
  <si>
    <t>Vipr2-IRES2-Cre;Ai14-359788.05.02.01</t>
  </si>
  <si>
    <t>Vipr2-IRES2-Cre;Ai14-359788.05.02.02</t>
  </si>
  <si>
    <t>Pdyn-T2A-CreERT2;Ai14-363961.05.02.01</t>
  </si>
  <si>
    <t>Rbp4-Cre_KL100;Ai14-366313.05.02.01</t>
  </si>
  <si>
    <t>Ndnf-IRES2-dgCre;Ai14-363967.05.02.01</t>
  </si>
  <si>
    <t>H17.26.005.11.06.01</t>
  </si>
  <si>
    <t>Slc32a1-IRES2-FlpO;Ai65F-363946.05.02.01</t>
  </si>
  <si>
    <t>H17.03.016.11.14.01</t>
  </si>
  <si>
    <t>Chat-IRES-Cre-neo;Ai14-364379.06.01.01</t>
  </si>
  <si>
    <t>Chat-IRES-Cre-neo;Ai14-364380.05.02.01</t>
  </si>
  <si>
    <t>Pdyn-T2A-CreERT2;Ai14-366660.05.02.01</t>
  </si>
  <si>
    <t>Pdyn-T2A-CreERT2;Ai14-366660.04.02.01</t>
  </si>
  <si>
    <t>Nos1-CreERT2;Ai14-367206.05.02.01</t>
  </si>
  <si>
    <t>Nos1-CreERT2;Ai14-367206.05.02.02</t>
  </si>
  <si>
    <t>Vipr2-IRES2-Cre;Pvalb-T2A-FlpO;Ai65-367940.04.01.01</t>
  </si>
  <si>
    <t>Chat-IRES-Cre-neo;Ai14-367630.05.02.01</t>
  </si>
  <si>
    <t>Chat-IRES-Cre-neo;Ai14-367631.05.02.01</t>
  </si>
  <si>
    <t>Vipr2-IRES2-Cre;Slc32a1-T2A-FlpO;Ai65-367714.06.02.01</t>
  </si>
  <si>
    <t>Pdyn-T2A-CreERT2;Ai14-367956.05.02.01</t>
  </si>
  <si>
    <t>Chrna2-Cre_OE25;Ai14-367171.05.02.01</t>
  </si>
  <si>
    <t>Chrna2-Cre_OE25;Ai14-367171.05.02.02</t>
  </si>
  <si>
    <t>Vip-IRES-Cre;Ai14-366689.05.02.01</t>
  </si>
  <si>
    <t>Vipr2-IRES2-Cre;Slc32a1-T2A-FlpO;Ai65-368792.05.02.01</t>
  </si>
  <si>
    <t>Chat-IRES-Cre-neo;Ai14-367632.06.02.01</t>
  </si>
  <si>
    <t>Chat-IRES-Cre-neo;Ai14-367633.05.02.02</t>
  </si>
  <si>
    <t>Chat-IRES-Cre-neo;Ai14-367633.05.01.01</t>
  </si>
  <si>
    <t>Chrna2-Cre_OE25;Ai14-367172.05.01.01</t>
  </si>
  <si>
    <t>Chrna2-Cre_OE25;Ai14-367172.05.01.02</t>
  </si>
  <si>
    <t>Nos1-CreERT2;Ai14-367208.06.02.01</t>
  </si>
  <si>
    <t>Htr3a-Cre_NO152;Ai14-368658.06.02.01</t>
  </si>
  <si>
    <t>Htr3a-Cre_NO152;Ai14-368658.05.02.01</t>
  </si>
  <si>
    <t>Htr3a-Cre_NO152;Ai14-368659.06.02.01</t>
  </si>
  <si>
    <t>Sst-IRES-Cre;Ai14-368770.04.02.01</t>
  </si>
  <si>
    <t>Vip-IRES-Cre;Ai14-368553.06.02.01</t>
  </si>
  <si>
    <t>Vip-IRES-Cre;Ai14-368553.05.02.01</t>
  </si>
  <si>
    <t>Sst-IRES-Cre;Ai14-368771.06.02.01</t>
  </si>
  <si>
    <t>Sst-IRES-Cre;Ai14-368771.05.02.01</t>
  </si>
  <si>
    <t>Ndnf-IRES2-dgCre;Ai14-368852.05.01.01</t>
  </si>
  <si>
    <t>Sst-IRES-Cre;Ai14-370041.06.02.01</t>
  </si>
  <si>
    <t>Sst-IRES-Cre;Ai14-370041.06.02.02</t>
  </si>
  <si>
    <t>Th-Cre_FI172;Ai14-363500.06.02.01</t>
  </si>
  <si>
    <t>Chat-IRES-Cre-neo;Ai14-367634.05.02.01</t>
  </si>
  <si>
    <t>Chat-IRES-Cre-neo;Ai14-367634.05.01.01</t>
  </si>
  <si>
    <t>Chat-IRES-Cre-neo;Ai14-367634.04.02.01</t>
  </si>
  <si>
    <t>Slc17a8-IRES2-Cre;Slc32a1-IRES2-FlpO;Ai65-365757.05.02.01</t>
  </si>
  <si>
    <t>Htr3a-Cre_NO152;Ai14-368860.05.01.01</t>
  </si>
  <si>
    <t>Sst-IRES-Cre;Ai14-368549.05.02.01</t>
  </si>
  <si>
    <t>Ndnf-IRES2-dgCre;Slc32a1-IRES2-FlpO;Ai65-368761.05.02.01</t>
  </si>
  <si>
    <t>Ndnf-IRES2-dgCre;Slc32a1-IRES2-FlpO;Ai65-368761.05.02.02</t>
  </si>
  <si>
    <t>Htr3a-Cre_NO152;Ai14-368861.05.02.01</t>
  </si>
  <si>
    <t>Htr3a-Cre_NO152;Ai14-368861.06.02.01</t>
  </si>
  <si>
    <t>Pvalb-IRES-Cre;Ai14-370501.01.01.01</t>
  </si>
  <si>
    <t>Htr3a-Cre_NO152;Ai14-368862.05.02.01</t>
  </si>
  <si>
    <t>Htr3a-Cre_NO152;Ai14-368862.06.02.01</t>
  </si>
  <si>
    <t>Htr3a-Cre_NO152;Ai14-368862.06.01.01</t>
  </si>
  <si>
    <t>Oxtr-T2A-Cre;Pvalb-T2A-FlpO;Ai65-370683.06.01.01</t>
  </si>
  <si>
    <t>Oxtr-T2A-Cre;Pvalb-T2A-FlpO;Ai65-370683.05.01.01</t>
  </si>
  <si>
    <t>Vip-IRES-Cre;Ai14-370736.05.02.01</t>
  </si>
  <si>
    <t>Nos1-CreERT2;Sst-IRES-FlpO;Ai65-372260.06.01.01</t>
  </si>
  <si>
    <t>Chat-IRES-Cre-neo;Ai14-372433.05.02.01</t>
  </si>
  <si>
    <t>Htr3a-Cre_NO152;Ai14-372795.06.02.01</t>
  </si>
  <si>
    <t>Sst-IRES-Cre;Ai14-372548.05.01.01</t>
  </si>
  <si>
    <t>Pdyn-T2A-CreERT2;Ai14-373524.05.01.01</t>
  </si>
  <si>
    <t>Chrna2-Cre_OE25;Ai14-372684.05.02.01</t>
  </si>
  <si>
    <t>Htr3a-Cre_NO152;Ai14-372798.06.02.01</t>
  </si>
  <si>
    <t>Chat-IRES-Cre-neo;Ai14-372437.06.01.01</t>
  </si>
  <si>
    <t>Sst-IRES-Cre;Ai14-372549.06.02.01</t>
  </si>
  <si>
    <t>Sst-IRES-Cre;Ai14-372549.06.02.02</t>
  </si>
  <si>
    <t>Oxtr-T2A-Cre;Ai14-370512.06.02.01</t>
  </si>
  <si>
    <t>Chat-IRES-Cre-neo;Ai14-373623.06.01.01</t>
  </si>
  <si>
    <t>Chat-IRES-Cre-neo;Ai14-373623.05.01.01</t>
  </si>
  <si>
    <t>Chat-IRES-Cre-neo;Ai14-374838.05.02.01</t>
  </si>
  <si>
    <t>Chat-IRES-Cre-neo;Ai14-374839.05.02.01</t>
  </si>
  <si>
    <t>Chat-IRES-Cre-neo;Ai14-374839.05.01.01</t>
  </si>
  <si>
    <t>Chat-IRES-Cre-neo;Ai14-374836.05.02.01</t>
  </si>
  <si>
    <t>Chat-IRES-Cre-neo;Ai14-374837.05.02.01</t>
  </si>
  <si>
    <t>Oxtr-T2A-Cre;Ai14-374537.06.02.01</t>
  </si>
  <si>
    <t>Oxtr-T2A-Cre;Ai14-374537.06.02.02</t>
  </si>
  <si>
    <t>Chat-IRES-Cre-neo;Ai14-374840.05.02.01</t>
  </si>
  <si>
    <t>Chat-IRES-Cre-neo;Ai14-374840.05.02.02</t>
  </si>
  <si>
    <t>Chat-IRES-Cre-neo;Ai14-373625.05.02.01</t>
  </si>
  <si>
    <t>Cux2-CreERT2;Ai14-375871.05.02.01</t>
  </si>
  <si>
    <t>Rbp4-Cre_KL100;Ai14-374884.07.01.01</t>
  </si>
  <si>
    <t>Scnn1a-Tg2-Cre;Ai14-375568.08.02.01</t>
  </si>
  <si>
    <t>Sst-IRES-Cre;Ai14-376201.06.01.01</t>
  </si>
  <si>
    <t>Ntsr1-Cre_GN220;Ai14-376628.06.02.01</t>
  </si>
  <si>
    <t>Cux2-CreERT2;Ai14-376048.06.02.01</t>
  </si>
  <si>
    <t>Cux2-CreERT2;Ai14-376048.06.02.02</t>
  </si>
  <si>
    <t>Slc17a6-IRES-Cre;Ai14-376995.04.02.01</t>
  </si>
  <si>
    <t>Ndnf-IRES2-dgCre;Ai14-377309.06.02.01</t>
  </si>
  <si>
    <t>Ndnf-IRES2-dgCre;Ai14-377309.06.01.01</t>
  </si>
  <si>
    <t>Sst-IRES-Cre;Ai14-376204.05.02.01</t>
  </si>
  <si>
    <t>Sst-IRES-Cre;Ai14-376204.05.02.02</t>
  </si>
  <si>
    <t>Ndnf-IRES2-dgCre;Ai14-377310.05.02.01</t>
  </si>
  <si>
    <t>Ndnf-IRES2-dgCre;Ai14-377310.05.01.01</t>
  </si>
  <si>
    <t>Sst-IRES-Cre;Ai14-376205.05.02.01</t>
  </si>
  <si>
    <t>Ndnf-IRES2-dgCre;Ai14-377316.05.02.01</t>
  </si>
  <si>
    <t>Ndnf-IRES2-dgCre;Ai14-377316.06.02.01</t>
  </si>
  <si>
    <t>Vip-IRES-Cre;Ai14-377300.05.02.01</t>
  </si>
  <si>
    <t>Sst-IRES-Cre;Ai14-376206.06.02.01</t>
  </si>
  <si>
    <t>Sst-IRES-Cre;Ai14-376206.06.01.01</t>
  </si>
  <si>
    <t>Pvalb-IRES-Cre;Ai14-378386.05.01.01</t>
  </si>
  <si>
    <t>Vip-IRES-Cre;Ai14-377304.05.02.01</t>
  </si>
  <si>
    <t>Vip-IRES-Cre;Ai14-377304.05.01.01</t>
  </si>
  <si>
    <t>Ndnf-IRES2-dgCre;Ai14-379873.06.02.01</t>
  </si>
  <si>
    <t>H18.03.004.11.12.01</t>
  </si>
  <si>
    <t>H18.03.004.11.12.02</t>
  </si>
  <si>
    <t>H18.03.004.11.12.03</t>
  </si>
  <si>
    <t>Chrna2-Cre_OE25;Ai14-379136.06.02.01</t>
  </si>
  <si>
    <t>Slc32a1-IRES-Cre;Ai14-379844.05.02.01</t>
  </si>
  <si>
    <t>Chrna2-Cre_OE25;Ai14-379152.05.02.01</t>
  </si>
  <si>
    <t>Chrna2-Cre_OE25;Ai14-379152.05.01.01</t>
  </si>
  <si>
    <t>Slc32a1-IRES-Cre;Ai14-379845.05.02.01</t>
  </si>
  <si>
    <t>Slc32a1-IRES-Cre;Ai14-379843.06.02.01</t>
  </si>
  <si>
    <t>Slc32a1-IRES-Cre;Ai14-379843.06.01.01</t>
  </si>
  <si>
    <t>Sst-IRES-Cre;Ai14-381578.06.01.01</t>
  </si>
  <si>
    <t>Pvalb-IRES-Cre;Ai14-380351.04.02.01</t>
  </si>
  <si>
    <t>Pvalb-IRES-Cre;Ai14-380351.04.01.01</t>
  </si>
  <si>
    <t>Ndnf-IRES2-dgCre;Slc32a1-IRES2-FlpO;Ai65-380156.04.01.01</t>
  </si>
  <si>
    <t>Htr3a-Cre_NO152;Ai14-381042.04.02.01</t>
  </si>
  <si>
    <t>Sst-IRES-Cre;Ai14-381580.05.02.01</t>
  </si>
  <si>
    <t>Htr3a-Cre_NO152;Ai14-381045.05.02.01</t>
  </si>
  <si>
    <t>H18.03.005.11.04.01</t>
  </si>
  <si>
    <t>Ndnf-IRES2-dgCre;Slc32a1-IRES2-FlpO;Ai65-380161.02.01.01</t>
  </si>
  <si>
    <t>Htr3a-Cre_NO152;Ai14-381047.06.01.01</t>
  </si>
  <si>
    <t>Htr3a-Cre_NO152;Ai14-381048.05.02.01</t>
  </si>
  <si>
    <t>Chrna2-Cre_OE25;Ai14-379154.03.01.01</t>
  </si>
  <si>
    <t>Vip-IRES-Cre;Ai14-381886.05.02.01</t>
  </si>
  <si>
    <t>Gad2-IRES-Cre;Ai14-380655.03.01.01</t>
  </si>
  <si>
    <t>Ndnf-IRES2-dgCre;Slc32a1-IRES2-FlpO;Ai65-381810.05.01.01</t>
  </si>
  <si>
    <t>Vip-IRES-Cre;Ai14-381889.05.01.01</t>
  </si>
  <si>
    <t>Vip-IRES-Cre;Ai14-381889.05.01.02</t>
  </si>
  <si>
    <t>Vip-IRES-Cre;Ai14-381890.02.01.01</t>
  </si>
  <si>
    <t>Oxtr-T2A-Cre;Ai14-381904.03.01.01</t>
  </si>
  <si>
    <t>Oxtr-T2A-Cre;Ai14-381904.03.01.02</t>
  </si>
  <si>
    <t>Vip-IRES-Cre;Ai14-381891.05.01.01</t>
  </si>
  <si>
    <t>Slc17a8-IRES2-Cre;Ai14-382382.05.02.01</t>
  </si>
  <si>
    <t>Rbp4-Cre_KL100;Ai14-382104.03.02.01</t>
  </si>
  <si>
    <t>Sst-IRES-Cre;Ai14-382542.06.02.01</t>
  </si>
  <si>
    <t>Sst-IRES-Cre;Ai14-382542.06.02.02</t>
  </si>
  <si>
    <t>Sst-IRES-Cre;Ai14-382543.05.02.01</t>
  </si>
  <si>
    <t>Th-Cre_FI172;Ai14-382501.05.02.01</t>
  </si>
  <si>
    <t>Sst-IRES-Cre;Ai14-382544.05.01.01</t>
  </si>
  <si>
    <t>Gad2-IRES-Cre;Ai14-382695.05.02.01</t>
  </si>
  <si>
    <t>Rbp4-Cre_KL100;Ai14-383389.06.02.01</t>
  </si>
  <si>
    <t>Rbp4-Cre_KL100;Ai14-383389.06.01.01</t>
  </si>
  <si>
    <t>Slc32a1-IRES-Cre;Ai14-384211.05.02.01</t>
  </si>
  <si>
    <t>Slc32a1-IRES-Cre;Ai14-384211.05.02.02</t>
  </si>
  <si>
    <t>Slc32a1-IRES-Cre;Ai14-384211.05.02.03</t>
  </si>
  <si>
    <t>Gad2-IRES-Cre;Ai14-383745.06.02.01</t>
  </si>
  <si>
    <t>Gad2-IRES-Cre;Ai14-383745.06.02.02</t>
  </si>
  <si>
    <t>Gad2-IRES-Cre;Ai14-384859.05.02.01</t>
  </si>
  <si>
    <t>Gad2-IRES-Cre;Ai14-384859.05.01.01</t>
  </si>
  <si>
    <t>Sst-IRES-Cre;Ai14-385815.05.01.01</t>
  </si>
  <si>
    <t>Sst-IRES-Cre;Ai14-385815.05.01.02</t>
  </si>
  <si>
    <t>Gad2-IRES-Cre;Ai14-384861.05.02.01</t>
  </si>
  <si>
    <t>H18.03.008.11.02.01</t>
  </si>
  <si>
    <t>H18.03.008.11.02.02</t>
  </si>
  <si>
    <t>H18.03.008.11.02.03</t>
  </si>
  <si>
    <t>Sst-IRES-Cre;Ai14-385817.03.01.01</t>
  </si>
  <si>
    <t>Sst-IRES-Cre;Ai14-385817.03.01.02</t>
  </si>
  <si>
    <t>Ndnf-IRES2-dgCre;Ai14-384591.05.02.01</t>
  </si>
  <si>
    <t>Nkx2-1-CreERT2;Ai14(TAM at e17)-384987.05.02.01</t>
  </si>
  <si>
    <t>Nkx2-1-CreERT2;Ai14(TAM at e17)-384990.05.02.01</t>
  </si>
  <si>
    <t>Sst-IRES-Cre;Ai14-386474.05.02.01</t>
  </si>
  <si>
    <t>Sst-IRES-Cre;Ai14-386474.05.02.02</t>
  </si>
  <si>
    <t>Sst-IRES-Cre;Ai14-386474.05.01.01</t>
  </si>
  <si>
    <t>Pvalb-IRES-Cre;Ai14-384390.04.02.01</t>
  </si>
  <si>
    <t>Pvalb-IRES-Cre;Ai14-384390.03.01.01</t>
  </si>
  <si>
    <t>Sst-IRES-Cre;Ai14-386476.05.01.01</t>
  </si>
  <si>
    <t>Nos1-CreERT2;Ai14-386167.04.02.01</t>
  </si>
  <si>
    <t>Nos1-CreERT2;Ai14-386167.04.02.02</t>
  </si>
  <si>
    <t>Nos1-CreERT2;Ai14-386167.04.01.01</t>
  </si>
  <si>
    <t>H18.03.009.11.13.01</t>
  </si>
  <si>
    <t>H18.03.009.11.13.02</t>
  </si>
  <si>
    <t>H18.03.009.11.13.03</t>
  </si>
  <si>
    <t>H18.03.009.11.13.04</t>
  </si>
  <si>
    <t>H18.03.009.11.13.05</t>
  </si>
  <si>
    <t>Sst-IRES-Cre;Ai14-386478.05.02.01</t>
  </si>
  <si>
    <t>Pvalb-IRES-Cre;Ai14-384391.04.02.01</t>
  </si>
  <si>
    <t>Nos1-CreERT2;Ai14-386169.04.01.01</t>
  </si>
  <si>
    <t>Chat-IRES-Cre-neo;Ai14-386649.04.02.01</t>
  </si>
  <si>
    <t>Sst-IRES-Cre;Ai14-387577.05.02.01</t>
  </si>
  <si>
    <t>Sst-IRES-Cre;Ai14-387577.05.01.01</t>
  </si>
  <si>
    <t>Ndnf-IRES2-dgCre;Slc32a1-IRES2-FlpO;Ai65-387320.04.02.01</t>
  </si>
  <si>
    <t>Vip-IRES-Cre;Ai14-387146.04.02.01</t>
  </si>
  <si>
    <t>Vip-IRES-Cre;Ai14-387146.04.02.03</t>
  </si>
  <si>
    <t>Pvalb-IRES-Cre;Ai14-388062.03.02.01</t>
  </si>
  <si>
    <t>Pvalb-IRES-Cre;Ai14-388062.03.02.02</t>
  </si>
  <si>
    <t>Sst-IRES-Cre;Ai14-387579.03.02.01</t>
  </si>
  <si>
    <t>Vip-IRES-Cre;Ai14-387148.05.02.01</t>
  </si>
  <si>
    <t>Slc17a6-IRES-Cre;Ai14-386824.03.02.01</t>
  </si>
  <si>
    <t>Slc17a6-IRES-Cre;Ai14-386824.03.02.02</t>
  </si>
  <si>
    <t>Th-P2A-FlpO;Ai65F-389710.03.02.01</t>
  </si>
  <si>
    <t>Rbp4-Cre_KL100;Ai14-388821.03.01.01</t>
  </si>
  <si>
    <t>Vip-IRES-Cre;Ai14-388042.02.01.01</t>
  </si>
  <si>
    <t>Vip-IRES-Cre;Ai14-390085.04.02.01</t>
  </si>
  <si>
    <t>Rbp4-Cre_KL100;Ai14-388823.03.02.02</t>
  </si>
  <si>
    <t>Sst-IRES-Cre;Ai14-387691.02.02.01</t>
  </si>
  <si>
    <t>PAS4_171002_451_A01</t>
  </si>
  <si>
    <t>PAS4_171003_451_A01</t>
  </si>
  <si>
    <t>PAS4_171003_452_A01</t>
  </si>
  <si>
    <t>PAS4_171004_451_A01</t>
  </si>
  <si>
    <t>PAS4_171004_452_A01</t>
  </si>
  <si>
    <t>PAS4_171004_453_A01</t>
  </si>
  <si>
    <t>PAS4_171005_451_A01</t>
  </si>
  <si>
    <t>PAS4_171005_452_A01</t>
  </si>
  <si>
    <t>PAS4_171005_453_A01</t>
  </si>
  <si>
    <t>PAS4_171006_451_A01</t>
  </si>
  <si>
    <t>PAS4_171006_452_A01</t>
  </si>
  <si>
    <t>PAS4_171006_453_A01</t>
  </si>
  <si>
    <t>PAS4_171009_451_A01</t>
  </si>
  <si>
    <t>PAS4_171009_452_A01</t>
  </si>
  <si>
    <t>PAS4_171009_453_A01</t>
  </si>
  <si>
    <t>PAS4_171010_451_A01</t>
  </si>
  <si>
    <t>PAS4_171010_452_A01</t>
  </si>
  <si>
    <t>PAS4_171011_451_A01</t>
  </si>
  <si>
    <t>PAS4_171011_452_A01</t>
  </si>
  <si>
    <t>PAS4_171012_451_A01</t>
  </si>
  <si>
    <t>PAS4_171016_451_A01</t>
  </si>
  <si>
    <t>PAS4_171016_452_A01</t>
  </si>
  <si>
    <t>PAS4_171016_453_A01</t>
  </si>
  <si>
    <t>PAS4_171016_454_A01</t>
  </si>
  <si>
    <t>PAS4_171016_455_A01</t>
  </si>
  <si>
    <t>PAS4_171018_451_A01</t>
  </si>
  <si>
    <t>PAS4_171018_452_A01</t>
  </si>
  <si>
    <t>PAS4_171018_453_A01</t>
  </si>
  <si>
    <t>PAS4_171019_451_A01</t>
  </si>
  <si>
    <t>PAS4_171019_452_A01</t>
  </si>
  <si>
    <t>PAS4_171020_452_A01</t>
  </si>
  <si>
    <t>PAS4_171020_453_A01</t>
  </si>
  <si>
    <t>PAS4_171020_454_A01</t>
  </si>
  <si>
    <t>PAS4_171023_451_A01</t>
  </si>
  <si>
    <t>PAS4_171024_451_A01</t>
  </si>
  <si>
    <t>PAS4_171024_452_A01</t>
  </si>
  <si>
    <t>PAS4_171024_453_A01</t>
  </si>
  <si>
    <t>PAS4_171025_451_A01</t>
  </si>
  <si>
    <t>PAS4_171025_452_A01</t>
  </si>
  <si>
    <t>PAS4_171026_451_A01</t>
  </si>
  <si>
    <t>PAS4_171027_452_A01</t>
  </si>
  <si>
    <t>PAS4_171027_453_A01</t>
  </si>
  <si>
    <t>PAS4_171027_454_A01</t>
  </si>
  <si>
    <t>PAS4_171030_451_A01</t>
  </si>
  <si>
    <t>PAS4_171030_452_A01</t>
  </si>
  <si>
    <t>PAS4_171030_453_A01</t>
  </si>
  <si>
    <t>PAS4_171031_451_A01</t>
  </si>
  <si>
    <t>PAS4_171101_451_A01</t>
  </si>
  <si>
    <t>PAS4_171101_452_A01</t>
  </si>
  <si>
    <t>PAS4_171101_453_A01</t>
  </si>
  <si>
    <t>PAS4_171102_451_A01</t>
  </si>
  <si>
    <t>PAS4_171102_452_A01</t>
  </si>
  <si>
    <t>PAS4_171102_453_A01</t>
  </si>
  <si>
    <t>PAS4_171103_452_A01</t>
  </si>
  <si>
    <t>PAS4_171107_451_A01</t>
  </si>
  <si>
    <t>PAS4_171107_452_A01</t>
  </si>
  <si>
    <t>PAS4_171107_453_A01</t>
  </si>
  <si>
    <t>PAS4_171113_451_A01</t>
  </si>
  <si>
    <t>PAS4_171113_452_A01</t>
  </si>
  <si>
    <t>PAS4_171114_451_A01</t>
  </si>
  <si>
    <t>PAS4_171115_451_A01</t>
  </si>
  <si>
    <t>PAS4_171115_452_A01</t>
  </si>
  <si>
    <t>PAS4_171116_451_A01</t>
  </si>
  <si>
    <t>PAS4_171120_451_A01</t>
  </si>
  <si>
    <t>PAS4_171121_451_A01</t>
  </si>
  <si>
    <t>PAS4_171129_451_A01</t>
  </si>
  <si>
    <t>PAS4_171201_452_A01</t>
  </si>
  <si>
    <t>PAS4_171201_453_A01</t>
  </si>
  <si>
    <t>PAS4_171201_454_A01</t>
  </si>
  <si>
    <t>PAS4_171201_455_A01</t>
  </si>
  <si>
    <t>PAS4_171204_451_A01</t>
  </si>
  <si>
    <t>PAS4_171205_451_A01</t>
  </si>
  <si>
    <t>PAS4_171205_452_A01</t>
  </si>
  <si>
    <t>PAS4_171205_453_A01</t>
  </si>
  <si>
    <t>PAS4_171206_451_A01</t>
  </si>
  <si>
    <t>PAS4_171206_452_A01</t>
  </si>
  <si>
    <t>PAS4_171206_453_A01</t>
  </si>
  <si>
    <t>PAS4_171206_454_A01</t>
  </si>
  <si>
    <t>PAS4_171207_451_A01</t>
  </si>
  <si>
    <t>PAS4_171207_452_A01</t>
  </si>
  <si>
    <t>PAS4_171207_453_A01</t>
  </si>
  <si>
    <t>PAS4_171207_454_A01</t>
  </si>
  <si>
    <t>PAS4_171207_455_A01</t>
  </si>
  <si>
    <t>PAS4_171207_456_A01</t>
  </si>
  <si>
    <t>PAS4_171208_452_A01</t>
  </si>
  <si>
    <t>PAS4_171208_453_A01</t>
  </si>
  <si>
    <t>PAS4_171208_454_A01</t>
  </si>
  <si>
    <t>PAS4_171208_455_A01</t>
  </si>
  <si>
    <t>PAS4_171208_456_A01</t>
  </si>
  <si>
    <t>PAS4_171211_451_A01</t>
  </si>
  <si>
    <t>PAS4_171211_452_A01</t>
  </si>
  <si>
    <t>PAS4_171212_451_A01</t>
  </si>
  <si>
    <t>PAS4_171212_452_A01</t>
  </si>
  <si>
    <t>PAS4_171219_451_A01</t>
  </si>
  <si>
    <t>PAS4_171219_452_A01</t>
  </si>
  <si>
    <t>PAS4_171220_451_A01</t>
  </si>
  <si>
    <t>PAS4_171221_451_A01</t>
  </si>
  <si>
    <t>PAS4_180103_451_A01</t>
  </si>
  <si>
    <t>PAS4_180103_452_A01</t>
  </si>
  <si>
    <t>PAS4_180108_451_A01</t>
  </si>
  <si>
    <t>PAS4_180108_452_A01</t>
  </si>
  <si>
    <t>PAS4_180108_453_A01</t>
  </si>
  <si>
    <t>PAS4_180108_454_A01</t>
  </si>
  <si>
    <t>PAS4_180109_451_A01</t>
  </si>
  <si>
    <t>PAS4_180109_452_A01</t>
  </si>
  <si>
    <t>PAS4_180109_453_A01</t>
  </si>
  <si>
    <t>PAS4_180110_451_A01</t>
  </si>
  <si>
    <t>PAS4_180110_452_A01</t>
  </si>
  <si>
    <t>PAS4_180110_453_A01</t>
  </si>
  <si>
    <t>PAS4_180110_454_A01</t>
  </si>
  <si>
    <t>PAS4_180111_451_A01</t>
  </si>
  <si>
    <t>PAS4_180112_452_A01</t>
  </si>
  <si>
    <t>PAS4_180112_453_A01</t>
  </si>
  <si>
    <t>PAS4_180112_454_A01</t>
  </si>
  <si>
    <t>PAS4_180112_455_A01</t>
  </si>
  <si>
    <t>PAS4_180112_456_A01</t>
  </si>
  <si>
    <t>PAS4_180115_451_A01</t>
  </si>
  <si>
    <t>PAS4_180115_452_A01</t>
  </si>
  <si>
    <t>PAS4_180115_453_A01</t>
  </si>
  <si>
    <t>PAS4_180115_454_A01</t>
  </si>
  <si>
    <t>PAS4_180115_455_A01</t>
  </si>
  <si>
    <t>PAS4_180115_456_A01</t>
  </si>
  <si>
    <t>PAS4_180116_452_A01</t>
  </si>
  <si>
    <t>PAS4_180116_453_A01</t>
  </si>
  <si>
    <t>PAS4_180117_451_A01</t>
  </si>
  <si>
    <t>PAS4_180118_451_A01</t>
  </si>
  <si>
    <t>PAS4_180118_452_A01</t>
  </si>
  <si>
    <t>PAS4_180118_453_A01</t>
  </si>
  <si>
    <t>PAS4_180118_454_A01</t>
  </si>
  <si>
    <t>PAS4_180118_455_A01</t>
  </si>
  <si>
    <t>PAS4_180118_456_A01</t>
  </si>
  <si>
    <t>PAS4_180122_451_A01</t>
  </si>
  <si>
    <t>PAS4_180122_452_A01</t>
  </si>
  <si>
    <t>PAS4_180122_453_A01</t>
  </si>
  <si>
    <t>PAS4_180123_451_A01</t>
  </si>
  <si>
    <t>PAS4_180123_452_A01</t>
  </si>
  <si>
    <t>PAS4_180123_453_A01</t>
  </si>
  <si>
    <t>PAS4_180123_454_A01</t>
  </si>
  <si>
    <t>PAS4_180124_451_A01</t>
  </si>
  <si>
    <t>PAS4_180124_452_A01</t>
  </si>
  <si>
    <t>PAS4_180124_453_A01</t>
  </si>
  <si>
    <t>PAS4_180124_454_A01</t>
  </si>
  <si>
    <t>PAS4_180125_451_A01</t>
  </si>
  <si>
    <t>PAS4_180125_452_A01</t>
  </si>
  <si>
    <t>PAS4_180126_451_A01</t>
  </si>
  <si>
    <t>PAS4_180129_451_A01</t>
  </si>
  <si>
    <t>PAS4_180129_452_A01</t>
  </si>
  <si>
    <t>PAS4_180130_451_A01</t>
  </si>
  <si>
    <t>PAS4_180131_451_A01</t>
  </si>
  <si>
    <t>PAS4_180131_452_A01</t>
  </si>
  <si>
    <t>PAS4_180131_453_A01</t>
  </si>
  <si>
    <t>PAS4_180201_451_A01</t>
  </si>
  <si>
    <t>PAS4_180201_452_A01</t>
  </si>
  <si>
    <t>PAS4_180202_451_A01</t>
  </si>
  <si>
    <t>PAS4_180202_452_A01</t>
  </si>
  <si>
    <t>PAS4_180202_453_A01</t>
  </si>
  <si>
    <t>PAS4_180205_451_A01</t>
  </si>
  <si>
    <t>PAS4_180205_452_A01</t>
  </si>
  <si>
    <t>PAS4_180205_453_A01</t>
  </si>
  <si>
    <t>PAS4_180206_451_A01</t>
  </si>
  <si>
    <t>PAS4_180206_452_A01</t>
  </si>
  <si>
    <t>PAS4_180206_453_A01</t>
  </si>
  <si>
    <t>PAS4_180206_454_A01</t>
  </si>
  <si>
    <t>PAS4_180207_451_A01</t>
  </si>
  <si>
    <t>PAS4_180207_452_A01</t>
  </si>
  <si>
    <t>PAS4_180207_453_A01</t>
  </si>
  <si>
    <t>PAS4_180207_454_A01</t>
  </si>
  <si>
    <t>PAS4_180207_455_A01</t>
  </si>
  <si>
    <t>PAS4_180214_451_A01</t>
  </si>
  <si>
    <t>PAS4_180214_452_A01</t>
  </si>
  <si>
    <t>PAS4_180214_453_A01</t>
  </si>
  <si>
    <t>PAS4_180220_451_A01</t>
  </si>
  <si>
    <t>PAS4_180220_452_A01</t>
  </si>
  <si>
    <t>PAS4_180223_451_A01</t>
  </si>
  <si>
    <t>PAS4_180223_452_A01</t>
  </si>
  <si>
    <t>PAS4_180226_451_A01</t>
  </si>
  <si>
    <t>PAS4_180226_452_A01</t>
  </si>
  <si>
    <t>PAS4_180226_453_A01</t>
  </si>
  <si>
    <t>PAS4_180227_451_A01</t>
  </si>
  <si>
    <t>PAS4_180227_452_A01</t>
  </si>
  <si>
    <t>PAS4_180227_453_A01</t>
  </si>
  <si>
    <t>PAS4_180227_454_A01</t>
  </si>
  <si>
    <t>PAS4_180228_451_A01</t>
  </si>
  <si>
    <t>PAS4_180228_452_A01</t>
  </si>
  <si>
    <t>PAS4_180228_453_A01</t>
  </si>
  <si>
    <t>PAS4_180228_454_A01</t>
  </si>
  <si>
    <t>PAS4_180302_451_A01</t>
  </si>
  <si>
    <t>PAS4_180302_452_A01</t>
  </si>
  <si>
    <t>PAS4_180306_451_A01</t>
  </si>
  <si>
    <t>PAS4_180307_451_A01</t>
  </si>
  <si>
    <t>PAS4_180307_452_A01</t>
  </si>
  <si>
    <t>PAS4_180312_451_A01</t>
  </si>
  <si>
    <t>PAS4_180313_451_A01</t>
  </si>
  <si>
    <t>PAS4_180313_452_A01</t>
  </si>
  <si>
    <t>PAS4_180313_453_A01</t>
  </si>
  <si>
    <t>PAS4_180314_451_A01</t>
  </si>
  <si>
    <t>PAS4_180314_452_A01</t>
  </si>
  <si>
    <t>PAS4_180315_451_A01</t>
  </si>
  <si>
    <t>PAS4_180315_452_A01</t>
  </si>
  <si>
    <t>PAS4_180315_453_A01</t>
  </si>
  <si>
    <t>PAS4_180316_451_A01</t>
  </si>
  <si>
    <t>PAS4_180316_452_A01</t>
  </si>
  <si>
    <t>PAS4_180319_451_A01</t>
  </si>
  <si>
    <t>PAS4_180319_452_A01</t>
  </si>
  <si>
    <t>PAS4_180319_453_A01</t>
  </si>
  <si>
    <t>PAS4_180319_454_A01</t>
  </si>
  <si>
    <t>PAS4_180319_455_A01</t>
  </si>
  <si>
    <t>PAS4_180320_451_A01</t>
  </si>
  <si>
    <t>PAS4_180320_452_A01</t>
  </si>
  <si>
    <t>PAS4_180321_451_A01</t>
  </si>
  <si>
    <t>PAS4_180321_452_A01</t>
  </si>
  <si>
    <t>PAS4_180321_453_A01</t>
  </si>
  <si>
    <t>PAS4_180323_451_A01</t>
  </si>
  <si>
    <t>PAS4_180323_452_A01</t>
  </si>
  <si>
    <t>PAS4_180327_451_A01</t>
  </si>
  <si>
    <t>PAS4_180327_452_A01</t>
  </si>
  <si>
    <t>PAS4_180327_453_A01</t>
  </si>
  <si>
    <t>PAS4_180328_451_A01</t>
  </si>
  <si>
    <t>PAS4_180328_452_A01</t>
  </si>
  <si>
    <t>PAS4_180328_453_A01</t>
  </si>
  <si>
    <t>PAS4_180328_454_A01</t>
  </si>
  <si>
    <t>PAS4_180328_455_A01</t>
  </si>
  <si>
    <t>PAS4_180330_451_A01</t>
  </si>
  <si>
    <t>PAS4_180330_452_A01</t>
  </si>
  <si>
    <t>PAS4_180402_451_A01</t>
  </si>
  <si>
    <t>PAS4_180403_451_A01</t>
  </si>
  <si>
    <t>PAS4_180403_452_A01</t>
  </si>
  <si>
    <t>PAS4_180404_451_A01</t>
  </si>
  <si>
    <t>PAS4_180404_452_A01</t>
  </si>
  <si>
    <t>PAS4_180406_451_A01</t>
  </si>
  <si>
    <t>PAS4_180406_452_A01</t>
  </si>
  <si>
    <t>PAS4_180409_451_A01</t>
  </si>
  <si>
    <t>PAS4_180409_452_A01</t>
  </si>
  <si>
    <t>PAS4_180411_451_A01</t>
  </si>
  <si>
    <t>PAS4_180411_452_A01</t>
  </si>
  <si>
    <t>PAS4_180411_453_A01</t>
  </si>
  <si>
    <t>PAS4_180413_451_A01</t>
  </si>
  <si>
    <t>PAS4_180413_452_A01</t>
  </si>
  <si>
    <t>PAS4_180416_451_A01</t>
  </si>
  <si>
    <t>PAS4_180416_452_A01</t>
  </si>
  <si>
    <t>PAS4_180417_451_A01</t>
  </si>
  <si>
    <t>PAS4_180417_452_A01</t>
  </si>
  <si>
    <t>PAS4_180417_453_A01</t>
  </si>
  <si>
    <t>PAS4_180417_454_A01</t>
  </si>
  <si>
    <t>PAS4_180417_455_A01</t>
  </si>
  <si>
    <t>PAS4_180417_456_A01</t>
  </si>
  <si>
    <t>PAS4_180418_451_A01</t>
  </si>
  <si>
    <t>PAS4_180418_452_A01</t>
  </si>
  <si>
    <t>PAS4_180418_453_A01</t>
  </si>
  <si>
    <t>PAS4_180419_451_A01</t>
  </si>
  <si>
    <t>PAS4_180419_452_A01</t>
  </si>
  <si>
    <t>PAS4_180423_451_A01</t>
  </si>
  <si>
    <t>PAS4_180423_452_A01</t>
  </si>
  <si>
    <t>PAS4_180423_453_A01</t>
  </si>
  <si>
    <t>PAS4_180423_454_A01</t>
  </si>
  <si>
    <t>PAS4_180423_455_A01</t>
  </si>
  <si>
    <t>PAS4_180424_451_A01</t>
  </si>
  <si>
    <t>PAS4_180424_452_A01</t>
  </si>
  <si>
    <t>PAS4_180424_453_A01</t>
  </si>
  <si>
    <t>PAS4_180424_454_A01</t>
  </si>
  <si>
    <t>PAS4_180424_455_A01</t>
  </si>
  <si>
    <t>PAS4_180424_456_A01</t>
  </si>
  <si>
    <t>PAS4_180424_457_A01</t>
  </si>
  <si>
    <t>PAS4_180424_458_A01</t>
  </si>
  <si>
    <t>PAS4_180424_459_A01</t>
  </si>
  <si>
    <t>PAS4_180425_451_A01</t>
  </si>
  <si>
    <t>PAS4_180425_452_A01</t>
  </si>
  <si>
    <t>PAS4_180425_453_A01</t>
  </si>
  <si>
    <t>PAS4_180425_454_A01</t>
  </si>
  <si>
    <t>PAS4_180430_451_A01</t>
  </si>
  <si>
    <t>PAS4_180430_452_A01</t>
  </si>
  <si>
    <t>PAS4_180430_453_A01</t>
  </si>
  <si>
    <t>PAS4_180501_451_A01</t>
  </si>
  <si>
    <t>PAS4_180501_453_A01</t>
  </si>
  <si>
    <t>PAS4_180501_454_A01</t>
  </si>
  <si>
    <t>PAS4_180501_455_A01</t>
  </si>
  <si>
    <t>PAS4_180502_451_A01</t>
  </si>
  <si>
    <t>PAS4_180502_452_A01</t>
  </si>
  <si>
    <t>PAS4_180502_453_A01</t>
  </si>
  <si>
    <t>PAS4_180502_454_A01</t>
  </si>
  <si>
    <t>PAS4_180504_454_A01</t>
  </si>
  <si>
    <t>PAS4_180507_451_A01</t>
  </si>
  <si>
    <t>PAS4_180507_453_A01</t>
  </si>
  <si>
    <t>PAS4_180508_451_A01</t>
  </si>
  <si>
    <t>PAS4_180508_454_A01</t>
  </si>
  <si>
    <t>PAS4_180509_451_A01</t>
  </si>
  <si>
    <t>passed</t>
  </si>
  <si>
    <t>failed</t>
  </si>
  <si>
    <t>63x no go</t>
  </si>
  <si>
    <t>63x go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</si>
</sst>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7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2418</v>
      </c>
      <c r="B2" t="s">
        <v>6</v>
      </c>
      <c r="C2" t="s">
        <v>292</v>
      </c>
      <c r="D2" s="2">
        <v>43010.85775462963</v>
      </c>
      <c r="E2" t="s">
        <v>578</v>
      </c>
      <c r="F2" t="s">
        <v>580</v>
      </c>
      <c r="G2">
        <f>HYPERLINK("http://lims2/focal_plane_image_series?id=643497953")</f>
        <v>0</v>
      </c>
    </row>
    <row r="3" spans="1:7">
      <c r="A3" s="1">
        <v>2038</v>
      </c>
      <c r="B3" t="s">
        <v>7</v>
      </c>
      <c r="C3" t="s">
        <v>293</v>
      </c>
      <c r="D3" s="2">
        <v>43011.7143287037</v>
      </c>
      <c r="E3" t="s">
        <v>578</v>
      </c>
      <c r="F3" t="s">
        <v>580</v>
      </c>
      <c r="G3">
        <f>HYPERLINK("http://lims2/focal_plane_image_series?id=643498599")</f>
        <v>0</v>
      </c>
    </row>
    <row r="4" spans="1:7">
      <c r="A4" s="1">
        <v>2335</v>
      </c>
      <c r="B4" t="s">
        <v>8</v>
      </c>
      <c r="C4" t="s">
        <v>294</v>
      </c>
      <c r="D4" s="2">
        <v>43011.90899305556</v>
      </c>
      <c r="E4" t="s">
        <v>578</v>
      </c>
      <c r="F4" t="s">
        <v>581</v>
      </c>
      <c r="G4">
        <f>HYPERLINK("http://lims2/focal_plane_image_series?id=643499358")</f>
        <v>0</v>
      </c>
    </row>
    <row r="5" spans="1:7">
      <c r="A5" s="1">
        <v>1279</v>
      </c>
      <c r="B5" t="s">
        <v>9</v>
      </c>
      <c r="C5" t="s">
        <v>295</v>
      </c>
      <c r="D5" s="2">
        <v>43012.72872685185</v>
      </c>
      <c r="E5" t="s">
        <v>578</v>
      </c>
      <c r="F5" t="s">
        <v>580</v>
      </c>
      <c r="G5">
        <f>HYPERLINK("http://lims2/focal_plane_image_series?id=643500805")</f>
        <v>0</v>
      </c>
    </row>
    <row r="6" spans="1:7">
      <c r="A6" s="1">
        <v>1712</v>
      </c>
      <c r="B6" t="s">
        <v>10</v>
      </c>
      <c r="C6" t="s">
        <v>296</v>
      </c>
      <c r="D6" s="2">
        <v>43012.77657407407</v>
      </c>
      <c r="E6" t="s">
        <v>578</v>
      </c>
      <c r="F6" t="s">
        <v>581</v>
      </c>
      <c r="G6">
        <f>HYPERLINK("http://lims2/focal_plane_image_series?id=643501943")</f>
        <v>0</v>
      </c>
    </row>
    <row r="7" spans="1:7">
      <c r="A7" s="1">
        <v>2134</v>
      </c>
      <c r="B7" t="s">
        <v>11</v>
      </c>
      <c r="C7" t="s">
        <v>297</v>
      </c>
      <c r="D7" s="2">
        <v>43012.8928125</v>
      </c>
      <c r="E7" t="s">
        <v>578</v>
      </c>
      <c r="F7" t="s">
        <v>581</v>
      </c>
      <c r="G7">
        <f>HYPERLINK("http://lims2/focal_plane_image_series?id=643502044")</f>
        <v>0</v>
      </c>
    </row>
    <row r="8" spans="1:7">
      <c r="A8" s="1">
        <v>1012</v>
      </c>
      <c r="B8" t="s">
        <v>12</v>
      </c>
      <c r="C8" t="s">
        <v>298</v>
      </c>
      <c r="D8" s="2">
        <v>43013.74946759259</v>
      </c>
      <c r="E8" t="s">
        <v>578</v>
      </c>
      <c r="F8" t="s">
        <v>580</v>
      </c>
      <c r="G8">
        <f>HYPERLINK("http://lims2/focal_plane_image_series?id=643502580")</f>
        <v>0</v>
      </c>
    </row>
    <row r="9" spans="1:7">
      <c r="A9" s="1">
        <v>1444</v>
      </c>
      <c r="B9" t="s">
        <v>13</v>
      </c>
      <c r="C9" t="s">
        <v>299</v>
      </c>
      <c r="D9" s="2">
        <v>43013.87216435185</v>
      </c>
      <c r="E9" t="s">
        <v>578</v>
      </c>
      <c r="F9" t="s">
        <v>581</v>
      </c>
      <c r="G9">
        <f>HYPERLINK("http://lims2/focal_plane_image_series?id=643503114")</f>
        <v>0</v>
      </c>
    </row>
    <row r="10" spans="1:7">
      <c r="A10" s="1">
        <v>886</v>
      </c>
      <c r="B10" t="s">
        <v>14</v>
      </c>
      <c r="C10" t="s">
        <v>300</v>
      </c>
      <c r="D10" s="2">
        <v>43013.908125</v>
      </c>
      <c r="E10" t="s">
        <v>578</v>
      </c>
      <c r="F10" t="s">
        <v>580</v>
      </c>
      <c r="G10">
        <f>HYPERLINK("http://lims2/focal_plane_image_series?id=643503139")</f>
        <v>0</v>
      </c>
    </row>
    <row r="11" spans="1:7">
      <c r="A11" s="1">
        <v>1608</v>
      </c>
      <c r="B11" t="s">
        <v>15</v>
      </c>
      <c r="C11" t="s">
        <v>301</v>
      </c>
      <c r="D11" s="2">
        <v>43014.72105324074</v>
      </c>
      <c r="E11" t="s">
        <v>579</v>
      </c>
      <c r="G11">
        <f>HYPERLINK("http://lims2/focal_plane_image_series?id=643503550")</f>
        <v>0</v>
      </c>
    </row>
    <row r="12" spans="1:7">
      <c r="A12" s="1">
        <v>415</v>
      </c>
      <c r="B12" t="s">
        <v>16</v>
      </c>
      <c r="C12" t="s">
        <v>302</v>
      </c>
      <c r="D12" s="2">
        <v>43014.73804398148</v>
      </c>
      <c r="E12" t="s">
        <v>578</v>
      </c>
      <c r="F12" t="s">
        <v>581</v>
      </c>
      <c r="G12">
        <f>HYPERLINK("http://lims2/focal_plane_image_series?id=643503550")</f>
        <v>0</v>
      </c>
    </row>
    <row r="13" spans="1:7">
      <c r="A13" s="1">
        <v>1527</v>
      </c>
      <c r="B13" t="s">
        <v>17</v>
      </c>
      <c r="C13" t="s">
        <v>303</v>
      </c>
      <c r="D13" s="2">
        <v>43014.83793981482</v>
      </c>
      <c r="E13" t="s">
        <v>579</v>
      </c>
      <c r="G13">
        <f>HYPERLINK("http://lims2/focal_plane_image_series?id=643503741")</f>
        <v>0</v>
      </c>
    </row>
    <row r="14" spans="1:7">
      <c r="A14" s="1">
        <v>2481</v>
      </c>
      <c r="B14" t="s">
        <v>18</v>
      </c>
      <c r="C14" t="s">
        <v>304</v>
      </c>
      <c r="D14" s="2">
        <v>43017.76377314814</v>
      </c>
      <c r="E14" t="s">
        <v>578</v>
      </c>
      <c r="F14" t="s">
        <v>580</v>
      </c>
      <c r="G14">
        <f>HYPERLINK("http://lims2/focal_plane_image_series?id=644738007")</f>
        <v>0</v>
      </c>
    </row>
    <row r="15" spans="1:7">
      <c r="A15" s="1">
        <v>891</v>
      </c>
      <c r="B15" t="s">
        <v>19</v>
      </c>
      <c r="C15" t="s">
        <v>305</v>
      </c>
      <c r="D15" s="2">
        <v>43017.85659722222</v>
      </c>
      <c r="E15" t="s">
        <v>578</v>
      </c>
      <c r="F15" t="s">
        <v>581</v>
      </c>
      <c r="G15">
        <f>HYPERLINK("http://lims2/focal_plane_image_series?id=644738270")</f>
        <v>0</v>
      </c>
    </row>
    <row r="16" spans="1:7">
      <c r="A16" s="1">
        <v>539</v>
      </c>
      <c r="B16" t="s">
        <v>20</v>
      </c>
      <c r="C16" t="s">
        <v>306</v>
      </c>
      <c r="D16" s="2">
        <v>43017.93375</v>
      </c>
      <c r="E16" t="s">
        <v>578</v>
      </c>
      <c r="F16" t="s">
        <v>581</v>
      </c>
      <c r="G16">
        <f>HYPERLINK("http://lims2/focal_plane_image_series?id=644738366")</f>
        <v>0</v>
      </c>
    </row>
    <row r="17" spans="1:7">
      <c r="A17" s="1">
        <v>1209</v>
      </c>
      <c r="B17" t="s">
        <v>21</v>
      </c>
      <c r="C17" t="s">
        <v>307</v>
      </c>
      <c r="D17" s="2">
        <v>43018.72241898148</v>
      </c>
      <c r="E17" t="s">
        <v>578</v>
      </c>
      <c r="F17" t="s">
        <v>580</v>
      </c>
      <c r="G17">
        <f>HYPERLINK("http://lims2/focal_plane_image_series?id=644738511")</f>
        <v>0</v>
      </c>
    </row>
    <row r="18" spans="1:7">
      <c r="A18" s="1">
        <v>2525</v>
      </c>
      <c r="B18" t="s">
        <v>22</v>
      </c>
      <c r="C18" t="s">
        <v>308</v>
      </c>
      <c r="D18" s="2">
        <v>43019.1171412037</v>
      </c>
      <c r="E18" t="s">
        <v>578</v>
      </c>
      <c r="G18">
        <f>HYPERLINK("http://lims2/focal_plane_image_series?id=644739447")</f>
        <v>0</v>
      </c>
    </row>
    <row r="19" spans="1:7">
      <c r="A19" s="1">
        <v>2066</v>
      </c>
      <c r="B19" t="s">
        <v>23</v>
      </c>
      <c r="C19" t="s">
        <v>309</v>
      </c>
      <c r="D19" s="2">
        <v>43019.80978009259</v>
      </c>
      <c r="E19" t="s">
        <v>579</v>
      </c>
      <c r="G19">
        <f>HYPERLINK("http://lims2/focal_plane_image_series?id=644738829")</f>
        <v>0</v>
      </c>
    </row>
    <row r="20" spans="1:7">
      <c r="A20" s="1">
        <v>1177</v>
      </c>
      <c r="B20" t="s">
        <v>24</v>
      </c>
      <c r="C20" t="s">
        <v>310</v>
      </c>
      <c r="D20" s="2">
        <v>43019.8878125</v>
      </c>
      <c r="E20" t="s">
        <v>578</v>
      </c>
      <c r="F20" t="s">
        <v>581</v>
      </c>
      <c r="G20">
        <f>HYPERLINK("http://lims2/focal_plane_image_series?id=644738907")</f>
        <v>0</v>
      </c>
    </row>
    <row r="21" spans="1:7">
      <c r="A21" s="1">
        <v>1040</v>
      </c>
      <c r="B21" t="s">
        <v>25</v>
      </c>
      <c r="C21" t="s">
        <v>311</v>
      </c>
      <c r="D21" s="2">
        <v>43020.88123842593</v>
      </c>
      <c r="E21" t="s">
        <v>578</v>
      </c>
      <c r="F21" t="s">
        <v>580</v>
      </c>
      <c r="G21">
        <f>HYPERLINK("http://lims2/focal_plane_image_series?id=644739333")</f>
        <v>0</v>
      </c>
    </row>
    <row r="22" spans="1:7">
      <c r="A22" s="1">
        <v>2247</v>
      </c>
      <c r="B22" t="s">
        <v>26</v>
      </c>
      <c r="C22" t="s">
        <v>312</v>
      </c>
      <c r="D22" s="2">
        <v>43024.74847222222</v>
      </c>
      <c r="E22" t="s">
        <v>579</v>
      </c>
      <c r="G22">
        <f>HYPERLINK("http://lims2/focal_plane_image_series?id=645325585")</f>
        <v>0</v>
      </c>
    </row>
    <row r="23" spans="1:7">
      <c r="A23" s="1">
        <v>2520</v>
      </c>
      <c r="B23" t="s">
        <v>27</v>
      </c>
      <c r="C23" t="s">
        <v>313</v>
      </c>
      <c r="D23" s="2">
        <v>43024.84244212963</v>
      </c>
      <c r="E23" t="s">
        <v>578</v>
      </c>
      <c r="F23" t="s">
        <v>580</v>
      </c>
      <c r="G23">
        <f>HYPERLINK("http://lims2/focal_plane_image_series?id=645325650")</f>
        <v>0</v>
      </c>
    </row>
    <row r="24" spans="1:7">
      <c r="A24" s="1">
        <v>2373</v>
      </c>
      <c r="B24" t="s">
        <v>28</v>
      </c>
      <c r="C24" t="s">
        <v>314</v>
      </c>
      <c r="D24" s="2">
        <v>43024.89208333333</v>
      </c>
      <c r="E24" t="s">
        <v>579</v>
      </c>
      <c r="G24">
        <f>HYPERLINK("http://lims2/focal_plane_image_series?id=645325943")</f>
        <v>0</v>
      </c>
    </row>
    <row r="25" spans="1:7">
      <c r="A25" s="1">
        <v>2488</v>
      </c>
      <c r="B25" t="s">
        <v>29</v>
      </c>
      <c r="C25" t="s">
        <v>315</v>
      </c>
      <c r="D25" s="2">
        <v>43024.91268518518</v>
      </c>
      <c r="E25" t="s">
        <v>578</v>
      </c>
      <c r="F25" t="s">
        <v>580</v>
      </c>
      <c r="G25">
        <f>HYPERLINK("http://lims2/focal_plane_image_series?id=645325943")</f>
        <v>0</v>
      </c>
    </row>
    <row r="26" spans="1:7">
      <c r="A26" s="1">
        <v>226</v>
      </c>
      <c r="B26" t="s">
        <v>30</v>
      </c>
      <c r="C26" t="s">
        <v>316</v>
      </c>
      <c r="D26" s="2">
        <v>43024.97525462963</v>
      </c>
      <c r="E26" t="s">
        <v>579</v>
      </c>
      <c r="G26">
        <f>HYPERLINK("http://lims2/focal_plane_image_series?id=645325983")</f>
        <v>0</v>
      </c>
    </row>
    <row r="27" spans="1:7">
      <c r="A27" s="1">
        <v>1795</v>
      </c>
      <c r="B27" t="s">
        <v>31</v>
      </c>
      <c r="C27" t="s">
        <v>317</v>
      </c>
      <c r="D27" s="2">
        <v>43026.76672453704</v>
      </c>
      <c r="E27" t="s">
        <v>578</v>
      </c>
      <c r="F27" t="s">
        <v>581</v>
      </c>
      <c r="G27">
        <f>HYPERLINK("http://lims2/focal_plane_image_series?id=645340435")</f>
        <v>0</v>
      </c>
    </row>
    <row r="28" spans="1:7">
      <c r="A28" s="1">
        <v>2198</v>
      </c>
      <c r="B28" t="s">
        <v>32</v>
      </c>
      <c r="C28" t="s">
        <v>318</v>
      </c>
      <c r="D28" s="2">
        <v>43026.80527777778</v>
      </c>
      <c r="E28" t="s">
        <v>578</v>
      </c>
      <c r="F28" t="s">
        <v>581</v>
      </c>
      <c r="G28">
        <f>HYPERLINK("http://lims2/focal_plane_image_series?id=645340454")</f>
        <v>0</v>
      </c>
    </row>
    <row r="29" spans="1:7">
      <c r="A29" s="1">
        <v>275</v>
      </c>
      <c r="B29" t="s">
        <v>33</v>
      </c>
      <c r="C29" t="s">
        <v>319</v>
      </c>
      <c r="D29" s="2">
        <v>43026.94189814815</v>
      </c>
      <c r="E29" t="s">
        <v>578</v>
      </c>
      <c r="F29" t="s">
        <v>580</v>
      </c>
      <c r="G29">
        <f>HYPERLINK("http://lims2/focal_plane_image_series?id=645341108")</f>
        <v>0</v>
      </c>
    </row>
    <row r="30" spans="1:7">
      <c r="A30" s="1">
        <v>2162</v>
      </c>
      <c r="B30" t="s">
        <v>34</v>
      </c>
      <c r="C30" t="s">
        <v>320</v>
      </c>
      <c r="D30" s="2">
        <v>43027.77082175926</v>
      </c>
      <c r="E30" t="s">
        <v>579</v>
      </c>
      <c r="G30">
        <f>HYPERLINK("http://lims2/focal_plane_image_series?id=645346158")</f>
        <v>0</v>
      </c>
    </row>
    <row r="31" spans="1:7">
      <c r="A31" s="1">
        <v>2457</v>
      </c>
      <c r="B31" t="s">
        <v>35</v>
      </c>
      <c r="C31" t="s">
        <v>321</v>
      </c>
      <c r="D31" s="2">
        <v>43027.89530092593</v>
      </c>
      <c r="E31" t="s">
        <v>578</v>
      </c>
      <c r="F31" t="s">
        <v>580</v>
      </c>
      <c r="G31">
        <f>HYPERLINK("http://lims2/focal_plane_image_series?id=645346234")</f>
        <v>0</v>
      </c>
    </row>
    <row r="32" spans="1:7">
      <c r="A32" s="1">
        <v>70</v>
      </c>
      <c r="B32" t="s">
        <v>36</v>
      </c>
      <c r="C32" t="s">
        <v>322</v>
      </c>
      <c r="D32" s="2">
        <v>43028.75623842593</v>
      </c>
      <c r="E32" t="s">
        <v>578</v>
      </c>
      <c r="F32" t="s">
        <v>581</v>
      </c>
      <c r="G32">
        <f>HYPERLINK("http://lims2/focal_plane_image_series?id=645346989")</f>
        <v>0</v>
      </c>
    </row>
    <row r="33" spans="1:7">
      <c r="A33" s="1">
        <v>1596</v>
      </c>
      <c r="B33" t="s">
        <v>37</v>
      </c>
      <c r="C33" t="s">
        <v>323</v>
      </c>
      <c r="D33" s="2">
        <v>43028.87864583333</v>
      </c>
      <c r="E33" t="s">
        <v>579</v>
      </c>
      <c r="G33">
        <f>HYPERLINK("http://lims2/focal_plane_image_series?id=645347261")</f>
        <v>0</v>
      </c>
    </row>
    <row r="34" spans="1:7">
      <c r="A34" s="1">
        <v>164</v>
      </c>
      <c r="B34" t="s">
        <v>38</v>
      </c>
      <c r="C34" t="s">
        <v>324</v>
      </c>
      <c r="D34" s="2">
        <v>43028.91700231482</v>
      </c>
      <c r="E34" t="s">
        <v>578</v>
      </c>
      <c r="F34" t="s">
        <v>580</v>
      </c>
      <c r="G34">
        <f>HYPERLINK("http://lims2/focal_plane_image_series?id=645347345")</f>
        <v>0</v>
      </c>
    </row>
    <row r="35" spans="1:7">
      <c r="A35" s="1">
        <v>1943</v>
      </c>
      <c r="B35" t="s">
        <v>39</v>
      </c>
      <c r="C35" t="s">
        <v>325</v>
      </c>
      <c r="D35" s="2">
        <v>43031.89387731482</v>
      </c>
      <c r="E35" t="s">
        <v>579</v>
      </c>
      <c r="G35">
        <f>HYPERLINK("http://lims2/focal_plane_image_series?id=646749867")</f>
        <v>0</v>
      </c>
    </row>
    <row r="36" spans="1:7">
      <c r="A36" s="1">
        <v>197</v>
      </c>
      <c r="B36" t="s">
        <v>40</v>
      </c>
      <c r="C36" t="s">
        <v>326</v>
      </c>
      <c r="D36" s="2">
        <v>43032.71784722222</v>
      </c>
      <c r="E36" t="s">
        <v>578</v>
      </c>
      <c r="F36" t="s">
        <v>580</v>
      </c>
      <c r="G36">
        <f>HYPERLINK("http://lims2/focal_plane_image_series?id=646751286")</f>
        <v>0</v>
      </c>
    </row>
    <row r="37" spans="1:7">
      <c r="A37" s="1">
        <v>486</v>
      </c>
      <c r="B37" t="s">
        <v>41</v>
      </c>
      <c r="C37" t="s">
        <v>327</v>
      </c>
      <c r="D37" s="2">
        <v>43032.7825</v>
      </c>
      <c r="E37" t="s">
        <v>579</v>
      </c>
      <c r="G37">
        <f>HYPERLINK("http://lims2/focal_plane_image_series?id=646751827")</f>
        <v>0</v>
      </c>
    </row>
    <row r="38" spans="1:7">
      <c r="A38" s="1">
        <v>1142</v>
      </c>
      <c r="B38" t="s">
        <v>42</v>
      </c>
      <c r="C38" t="s">
        <v>328</v>
      </c>
      <c r="D38" s="2">
        <v>43032.93519675926</v>
      </c>
      <c r="E38" t="s">
        <v>578</v>
      </c>
      <c r="F38" t="s">
        <v>580</v>
      </c>
      <c r="G38">
        <f>HYPERLINK("http://lims2/focal_plane_image_series?id=646752018")</f>
        <v>0</v>
      </c>
    </row>
    <row r="39" spans="1:7">
      <c r="A39" s="1">
        <v>1923</v>
      </c>
      <c r="B39" t="s">
        <v>43</v>
      </c>
      <c r="C39" t="s">
        <v>329</v>
      </c>
      <c r="D39" s="2">
        <v>43033.79635416667</v>
      </c>
      <c r="E39" t="s">
        <v>578</v>
      </c>
      <c r="F39" t="s">
        <v>581</v>
      </c>
      <c r="G39">
        <f>HYPERLINK("http://lims2/focal_plane_image_series?id=646753317")</f>
        <v>0</v>
      </c>
    </row>
    <row r="40" spans="1:7">
      <c r="A40" s="1">
        <v>1880</v>
      </c>
      <c r="B40" t="s">
        <v>44</v>
      </c>
      <c r="C40" t="s">
        <v>330</v>
      </c>
      <c r="D40" s="2">
        <v>43033.81481481482</v>
      </c>
      <c r="E40" t="s">
        <v>578</v>
      </c>
      <c r="F40" t="s">
        <v>581</v>
      </c>
      <c r="G40">
        <f>HYPERLINK("http://lims2/focal_plane_image_series?id=646753317")</f>
        <v>0</v>
      </c>
    </row>
    <row r="41" spans="1:7">
      <c r="A41" s="1">
        <v>2463</v>
      </c>
      <c r="B41" t="s">
        <v>45</v>
      </c>
      <c r="C41" t="s">
        <v>331</v>
      </c>
      <c r="D41" s="2">
        <v>43034.91121527777</v>
      </c>
      <c r="E41" t="s">
        <v>578</v>
      </c>
      <c r="F41" t="s">
        <v>581</v>
      </c>
      <c r="G41">
        <f>HYPERLINK("http://lims2/focal_plane_image_series?id=646757757")</f>
        <v>0</v>
      </c>
    </row>
    <row r="42" spans="1:7">
      <c r="A42" s="1">
        <v>1402</v>
      </c>
      <c r="B42" t="s">
        <v>46</v>
      </c>
      <c r="C42" t="s">
        <v>332</v>
      </c>
      <c r="D42" s="2">
        <v>43035.77694444444</v>
      </c>
      <c r="E42" t="s">
        <v>578</v>
      </c>
      <c r="F42" t="s">
        <v>580</v>
      </c>
      <c r="G42">
        <f>HYPERLINK("http://lims2/focal_plane_image_series?id=646757871")</f>
        <v>0</v>
      </c>
    </row>
    <row r="43" spans="1:7">
      <c r="A43" s="1">
        <v>443</v>
      </c>
      <c r="B43" t="s">
        <v>47</v>
      </c>
      <c r="C43" t="s">
        <v>333</v>
      </c>
      <c r="D43" s="2">
        <v>43035.81777777777</v>
      </c>
      <c r="E43" t="s">
        <v>579</v>
      </c>
      <c r="G43">
        <f>HYPERLINK("http://lims2/focal_plane_image_series?id=646757890")</f>
        <v>0</v>
      </c>
    </row>
    <row r="44" spans="1:7">
      <c r="A44" s="1">
        <v>453</v>
      </c>
      <c r="B44" t="s">
        <v>48</v>
      </c>
      <c r="C44" t="s">
        <v>334</v>
      </c>
      <c r="D44" s="2">
        <v>43035.89814814815</v>
      </c>
      <c r="E44" t="s">
        <v>578</v>
      </c>
      <c r="F44" t="s">
        <v>580</v>
      </c>
      <c r="G44">
        <f>HYPERLINK("http://lims2/focal_plane_image_series?id=646757948")</f>
        <v>0</v>
      </c>
    </row>
    <row r="45" spans="1:7">
      <c r="A45" s="1">
        <v>166</v>
      </c>
      <c r="B45" t="s">
        <v>49</v>
      </c>
      <c r="C45" t="s">
        <v>335</v>
      </c>
      <c r="D45" s="2">
        <v>43038.7340625</v>
      </c>
      <c r="E45" t="s">
        <v>578</v>
      </c>
      <c r="F45" t="s">
        <v>581</v>
      </c>
      <c r="G45">
        <f>HYPERLINK("http://lims2/focal_plane_image_series?id=648054520")</f>
        <v>0</v>
      </c>
    </row>
    <row r="46" spans="1:7">
      <c r="A46" s="1">
        <v>841</v>
      </c>
      <c r="B46" t="s">
        <v>50</v>
      </c>
      <c r="C46" t="s">
        <v>336</v>
      </c>
      <c r="D46" s="2">
        <v>43038.9077662037</v>
      </c>
      <c r="E46" t="s">
        <v>578</v>
      </c>
      <c r="F46" t="s">
        <v>580</v>
      </c>
      <c r="G46">
        <f>HYPERLINK("http://lims2/focal_plane_image_series?id=648054787")</f>
        <v>0</v>
      </c>
    </row>
    <row r="47" spans="1:7">
      <c r="A47" s="1">
        <v>2128</v>
      </c>
      <c r="B47" t="s">
        <v>51</v>
      </c>
      <c r="C47" t="s">
        <v>337</v>
      </c>
      <c r="D47" s="2">
        <v>43038.94590277778</v>
      </c>
      <c r="E47" t="s">
        <v>578</v>
      </c>
      <c r="F47" t="s">
        <v>580</v>
      </c>
      <c r="G47">
        <f>HYPERLINK("http://lims2/focal_plane_image_series?id=648055174")</f>
        <v>0</v>
      </c>
    </row>
    <row r="48" spans="1:7">
      <c r="A48" s="1">
        <v>1016</v>
      </c>
      <c r="B48" t="s">
        <v>52</v>
      </c>
      <c r="C48" t="s">
        <v>338</v>
      </c>
      <c r="D48" s="2">
        <v>43039.86408564815</v>
      </c>
      <c r="E48" t="s">
        <v>578</v>
      </c>
      <c r="F48" t="s">
        <v>580</v>
      </c>
      <c r="G48">
        <f>HYPERLINK("http://lims2/focal_plane_image_series?id=648056778")</f>
        <v>0</v>
      </c>
    </row>
    <row r="49" spans="1:7">
      <c r="A49" s="1">
        <v>2289</v>
      </c>
      <c r="B49" t="s">
        <v>53</v>
      </c>
      <c r="C49" t="s">
        <v>339</v>
      </c>
      <c r="D49" s="2">
        <v>43040.72094907407</v>
      </c>
      <c r="E49" t="s">
        <v>578</v>
      </c>
      <c r="F49" t="s">
        <v>580</v>
      </c>
      <c r="G49">
        <f>HYPERLINK("http://lims2/focal_plane_image_series?id=648057192")</f>
        <v>0</v>
      </c>
    </row>
    <row r="50" spans="1:7">
      <c r="A50" s="1">
        <v>1767</v>
      </c>
      <c r="B50" t="s">
        <v>54</v>
      </c>
      <c r="C50" t="s">
        <v>340</v>
      </c>
      <c r="D50" s="2">
        <v>43040.76157407407</v>
      </c>
      <c r="E50" t="s">
        <v>578</v>
      </c>
      <c r="F50" t="s">
        <v>580</v>
      </c>
      <c r="G50">
        <f>HYPERLINK("http://lims2/focal_plane_image_series?id=648058352")</f>
        <v>0</v>
      </c>
    </row>
    <row r="51" spans="1:7">
      <c r="A51" s="1">
        <v>1248</v>
      </c>
      <c r="B51" t="s">
        <v>55</v>
      </c>
      <c r="C51" t="s">
        <v>341</v>
      </c>
      <c r="D51" s="2">
        <v>43040.91121527777</v>
      </c>
      <c r="E51" t="s">
        <v>578</v>
      </c>
      <c r="F51" t="s">
        <v>580</v>
      </c>
      <c r="G51">
        <f>HYPERLINK("http://lims2/focal_plane_image_series?id=648058934")</f>
        <v>0</v>
      </c>
    </row>
    <row r="52" spans="1:7">
      <c r="A52" s="1">
        <v>2306</v>
      </c>
      <c r="B52" t="s">
        <v>56</v>
      </c>
      <c r="C52" t="s">
        <v>342</v>
      </c>
      <c r="D52" s="2">
        <v>43041.71142361111</v>
      </c>
      <c r="E52" t="s">
        <v>578</v>
      </c>
      <c r="F52" t="s">
        <v>580</v>
      </c>
      <c r="G52">
        <f>HYPERLINK("http://lims2/focal_plane_image_series?id=648060034")</f>
        <v>0</v>
      </c>
    </row>
    <row r="53" spans="1:7">
      <c r="A53" s="1">
        <v>1556</v>
      </c>
      <c r="B53" t="s">
        <v>57</v>
      </c>
      <c r="C53" t="s">
        <v>343</v>
      </c>
      <c r="D53" s="2">
        <v>43041.729375</v>
      </c>
      <c r="E53" t="s">
        <v>578</v>
      </c>
      <c r="F53" t="s">
        <v>580</v>
      </c>
      <c r="G53">
        <f>HYPERLINK("http://lims2/focal_plane_image_series?id=648060034")</f>
        <v>0</v>
      </c>
    </row>
    <row r="54" spans="1:7">
      <c r="A54" s="1">
        <v>763</v>
      </c>
      <c r="B54" t="s">
        <v>58</v>
      </c>
      <c r="C54" t="s">
        <v>344</v>
      </c>
      <c r="D54" s="2">
        <v>43041.80796296296</v>
      </c>
      <c r="E54" t="s">
        <v>578</v>
      </c>
      <c r="F54" t="s">
        <v>581</v>
      </c>
      <c r="G54">
        <f>HYPERLINK("http://lims2/focal_plane_image_series?id=648060424")</f>
        <v>0</v>
      </c>
    </row>
    <row r="55" spans="1:7">
      <c r="A55" s="1">
        <v>78</v>
      </c>
      <c r="B55" t="s">
        <v>59</v>
      </c>
      <c r="C55" t="s">
        <v>345</v>
      </c>
      <c r="D55" s="2">
        <v>43042.79552083334</v>
      </c>
      <c r="E55" t="s">
        <v>578</v>
      </c>
      <c r="F55" t="s">
        <v>581</v>
      </c>
      <c r="G55">
        <f>HYPERLINK("http://lims2/focal_plane_image_series?id=648060872")</f>
        <v>0</v>
      </c>
    </row>
    <row r="56" spans="1:7">
      <c r="A56" s="1">
        <v>2120</v>
      </c>
      <c r="B56" t="s">
        <v>60</v>
      </c>
      <c r="C56" t="s">
        <v>346</v>
      </c>
      <c r="D56" s="2">
        <v>43046.75582175926</v>
      </c>
      <c r="E56" t="s">
        <v>578</v>
      </c>
      <c r="F56" t="s">
        <v>581</v>
      </c>
      <c r="G56">
        <f>HYPERLINK("http://lims2/focal_plane_image_series?id=649504726")</f>
        <v>0</v>
      </c>
    </row>
    <row r="57" spans="1:7">
      <c r="A57" s="1">
        <v>45</v>
      </c>
      <c r="B57" t="s">
        <v>61</v>
      </c>
      <c r="C57" t="s">
        <v>347</v>
      </c>
      <c r="D57" s="2">
        <v>43046.90011574074</v>
      </c>
      <c r="E57" t="s">
        <v>578</v>
      </c>
      <c r="F57" t="s">
        <v>581</v>
      </c>
      <c r="G57">
        <f>HYPERLINK("http://lims2/focal_plane_image_series?id=649504904")</f>
        <v>0</v>
      </c>
    </row>
    <row r="58" spans="1:7">
      <c r="A58" s="1">
        <v>956</v>
      </c>
      <c r="B58" t="s">
        <v>62</v>
      </c>
      <c r="C58" t="s">
        <v>348</v>
      </c>
      <c r="D58" s="2">
        <v>43046.92038194444</v>
      </c>
      <c r="E58" t="s">
        <v>578</v>
      </c>
      <c r="G58">
        <f>HYPERLINK("http://lims2/focal_plane_image_series?id=649504904")</f>
        <v>0</v>
      </c>
    </row>
    <row r="59" spans="1:7">
      <c r="A59" s="1">
        <v>1289</v>
      </c>
      <c r="B59" t="s">
        <v>63</v>
      </c>
      <c r="C59" t="s">
        <v>349</v>
      </c>
      <c r="D59" s="2">
        <v>43052.82033564815</v>
      </c>
      <c r="E59" t="s">
        <v>578</v>
      </c>
      <c r="G59">
        <f>HYPERLINK("http://lims2/focal_plane_image_series?id=651655002")</f>
        <v>0</v>
      </c>
    </row>
    <row r="60" spans="1:7">
      <c r="A60" s="1">
        <v>2218</v>
      </c>
      <c r="B60" t="s">
        <v>64</v>
      </c>
      <c r="C60" t="s">
        <v>350</v>
      </c>
      <c r="D60" s="2">
        <v>43052.97597222222</v>
      </c>
      <c r="E60" t="s">
        <v>578</v>
      </c>
      <c r="F60" t="s">
        <v>581</v>
      </c>
      <c r="G60">
        <f>HYPERLINK("http://lims2/focal_plane_image_series?id=651656771")</f>
        <v>0</v>
      </c>
    </row>
    <row r="61" spans="1:7">
      <c r="A61" s="1">
        <v>1059</v>
      </c>
      <c r="B61" t="s">
        <v>65</v>
      </c>
      <c r="C61" t="s">
        <v>351</v>
      </c>
      <c r="D61" s="2">
        <v>43053.94694444445</v>
      </c>
      <c r="E61" t="s">
        <v>578</v>
      </c>
      <c r="F61" t="s">
        <v>580</v>
      </c>
      <c r="G61">
        <f>HYPERLINK("http://lims2/focal_plane_image_series?id=651656963")</f>
        <v>0</v>
      </c>
    </row>
    <row r="62" spans="1:7">
      <c r="A62" s="1">
        <v>661</v>
      </c>
      <c r="B62" t="s">
        <v>66</v>
      </c>
      <c r="C62" t="s">
        <v>352</v>
      </c>
      <c r="D62" s="2">
        <v>43054.75638888889</v>
      </c>
      <c r="E62" t="s">
        <v>579</v>
      </c>
      <c r="G62">
        <f>HYPERLINK("http://lims2/focal_plane_image_series?id=651659001")</f>
        <v>0</v>
      </c>
    </row>
    <row r="63" spans="1:7">
      <c r="A63" s="1">
        <v>1265</v>
      </c>
      <c r="B63" t="s">
        <v>67</v>
      </c>
      <c r="C63" t="s">
        <v>353</v>
      </c>
      <c r="D63" s="2">
        <v>43054.86773148148</v>
      </c>
      <c r="E63" t="s">
        <v>579</v>
      </c>
      <c r="G63">
        <f>HYPERLINK("http://lims2/focal_plane_image_series?id=651660829")</f>
        <v>0</v>
      </c>
    </row>
    <row r="64" spans="1:7">
      <c r="A64" s="1">
        <v>1521</v>
      </c>
      <c r="B64" t="s">
        <v>68</v>
      </c>
      <c r="C64" t="s">
        <v>354</v>
      </c>
      <c r="D64" s="2">
        <v>43055.79938657407</v>
      </c>
      <c r="E64" t="s">
        <v>578</v>
      </c>
      <c r="G64">
        <f>HYPERLINK("http://lims2/focal_plane_image_series?id=651672473")</f>
        <v>0</v>
      </c>
    </row>
    <row r="65" spans="1:7">
      <c r="A65" s="1">
        <v>2498</v>
      </c>
      <c r="B65" t="s">
        <v>69</v>
      </c>
      <c r="C65" t="s">
        <v>355</v>
      </c>
      <c r="D65" s="2">
        <v>43059.97599537037</v>
      </c>
      <c r="E65" t="s">
        <v>578</v>
      </c>
      <c r="G65">
        <f>HYPERLINK("http://lims2/focal_plane_image_series?id=651689203")</f>
        <v>0</v>
      </c>
    </row>
    <row r="66" spans="1:7">
      <c r="A66" s="1">
        <v>1470</v>
      </c>
      <c r="B66" t="s">
        <v>70</v>
      </c>
      <c r="C66" t="s">
        <v>356</v>
      </c>
      <c r="D66" s="2">
        <v>43060.81333333333</v>
      </c>
      <c r="E66" t="s">
        <v>579</v>
      </c>
      <c r="G66">
        <f>HYPERLINK("http://lims2/focal_plane_image_series?id=651690377")</f>
        <v>0</v>
      </c>
    </row>
    <row r="67" spans="1:7">
      <c r="A67" s="1">
        <v>846</v>
      </c>
      <c r="B67" t="s">
        <v>71</v>
      </c>
      <c r="C67" t="s">
        <v>357</v>
      </c>
      <c r="D67" s="2">
        <v>43068.766875</v>
      </c>
      <c r="E67" t="s">
        <v>578</v>
      </c>
      <c r="F67" t="s">
        <v>580</v>
      </c>
      <c r="G67">
        <f>HYPERLINK("http://lims2/focal_plane_image_series?id=652951580")</f>
        <v>0</v>
      </c>
    </row>
    <row r="68" spans="1:7">
      <c r="A68" s="1">
        <v>1356</v>
      </c>
      <c r="B68" t="s">
        <v>72</v>
      </c>
      <c r="C68" t="s">
        <v>358</v>
      </c>
      <c r="D68" s="2">
        <v>43070.78577546297</v>
      </c>
      <c r="E68" t="s">
        <v>579</v>
      </c>
      <c r="G68">
        <f>HYPERLINK("http://lims2/focal_plane_image_series?id=652952471")</f>
        <v>0</v>
      </c>
    </row>
    <row r="69" spans="1:7">
      <c r="A69" s="1">
        <v>670</v>
      </c>
      <c r="B69" t="s">
        <v>73</v>
      </c>
      <c r="C69" t="s">
        <v>359</v>
      </c>
      <c r="D69" s="2">
        <v>43070.81099537037</v>
      </c>
      <c r="E69" t="s">
        <v>579</v>
      </c>
      <c r="G69">
        <f>HYPERLINK("http://lims2/focal_plane_image_series?id=652952471")</f>
        <v>0</v>
      </c>
    </row>
    <row r="70" spans="1:7">
      <c r="A70" s="1">
        <v>15</v>
      </c>
      <c r="B70" t="s">
        <v>74</v>
      </c>
      <c r="C70" t="s">
        <v>360</v>
      </c>
      <c r="D70" s="2">
        <v>43070.83032407407</v>
      </c>
      <c r="E70" t="s">
        <v>578</v>
      </c>
      <c r="F70" t="s">
        <v>581</v>
      </c>
      <c r="G70">
        <f>HYPERLINK("http://lims2/focal_plane_image_series?id=652952471")</f>
        <v>0</v>
      </c>
    </row>
    <row r="71" spans="1:7">
      <c r="A71" s="1">
        <v>565</v>
      </c>
      <c r="B71" t="s">
        <v>75</v>
      </c>
      <c r="C71" t="s">
        <v>361</v>
      </c>
      <c r="D71" s="2">
        <v>43070.92</v>
      </c>
      <c r="E71" t="s">
        <v>579</v>
      </c>
      <c r="G71">
        <f>HYPERLINK("http://lims2/focal_plane_image_series?id=652952612")</f>
        <v>0</v>
      </c>
    </row>
    <row r="72" spans="1:7">
      <c r="A72" s="1">
        <v>1809</v>
      </c>
      <c r="B72" t="s">
        <v>76</v>
      </c>
      <c r="C72" t="s">
        <v>362</v>
      </c>
      <c r="D72" s="2">
        <v>43073.76212962963</v>
      </c>
      <c r="E72" t="s">
        <v>579</v>
      </c>
      <c r="G72">
        <f>HYPERLINK("http://lims2/focal_plane_image_series?id=656861140")</f>
        <v>0</v>
      </c>
    </row>
    <row r="73" spans="1:7">
      <c r="A73" s="1">
        <v>1074</v>
      </c>
      <c r="B73" t="s">
        <v>77</v>
      </c>
      <c r="C73" t="s">
        <v>363</v>
      </c>
      <c r="D73" s="2">
        <v>43074.77873842593</v>
      </c>
      <c r="E73" t="s">
        <v>578</v>
      </c>
      <c r="F73" t="s">
        <v>581</v>
      </c>
      <c r="G73">
        <f>HYPERLINK("http://lims2/focal_plane_image_series?id=656861294")</f>
        <v>0</v>
      </c>
    </row>
    <row r="74" spans="1:7">
      <c r="A74" s="1">
        <v>259</v>
      </c>
      <c r="B74" t="s">
        <v>78</v>
      </c>
      <c r="C74" t="s">
        <v>364</v>
      </c>
      <c r="D74" s="2">
        <v>43074.92784722222</v>
      </c>
      <c r="E74" t="s">
        <v>579</v>
      </c>
      <c r="G74">
        <f>HYPERLINK("http://lims2/focal_plane_image_series?id=656862769")</f>
        <v>0</v>
      </c>
    </row>
    <row r="75" spans="1:7">
      <c r="A75" s="1">
        <v>1256</v>
      </c>
      <c r="B75" t="s">
        <v>79</v>
      </c>
      <c r="C75" t="s">
        <v>365</v>
      </c>
      <c r="D75" s="2">
        <v>43074.95670138889</v>
      </c>
      <c r="E75" t="s">
        <v>579</v>
      </c>
      <c r="G75">
        <f>HYPERLINK("http://lims2/focal_plane_image_series?id=656862769")</f>
        <v>0</v>
      </c>
    </row>
    <row r="76" spans="1:7">
      <c r="A76" s="1">
        <v>2210</v>
      </c>
      <c r="B76" t="s">
        <v>80</v>
      </c>
      <c r="C76" t="s">
        <v>366</v>
      </c>
      <c r="D76" s="2">
        <v>43075.74556712963</v>
      </c>
      <c r="E76" t="s">
        <v>578</v>
      </c>
      <c r="G76">
        <f>HYPERLINK("http://lims2/focal_plane_image_series?id=656861350")</f>
        <v>0</v>
      </c>
    </row>
    <row r="77" spans="1:7">
      <c r="A77" s="1">
        <v>1722</v>
      </c>
      <c r="B77" t="s">
        <v>81</v>
      </c>
      <c r="C77" t="s">
        <v>367</v>
      </c>
      <c r="D77" s="2">
        <v>43075.80393518518</v>
      </c>
      <c r="E77" t="s">
        <v>579</v>
      </c>
      <c r="G77">
        <f>HYPERLINK("http://lims2/focal_plane_image_series?id=656861822")</f>
        <v>0</v>
      </c>
    </row>
    <row r="78" spans="1:7">
      <c r="A78" s="1">
        <v>1545</v>
      </c>
      <c r="B78" t="s">
        <v>82</v>
      </c>
      <c r="C78" t="s">
        <v>368</v>
      </c>
      <c r="D78" s="2">
        <v>43075.94409722222</v>
      </c>
      <c r="E78" t="s">
        <v>578</v>
      </c>
      <c r="F78" t="s">
        <v>581</v>
      </c>
      <c r="G78">
        <f>HYPERLINK("http://lims2/focal_plane_image_series?id=656861869")</f>
        <v>0</v>
      </c>
    </row>
    <row r="79" spans="1:7">
      <c r="A79" s="1">
        <v>1654</v>
      </c>
      <c r="B79" t="s">
        <v>83</v>
      </c>
      <c r="C79" t="s">
        <v>369</v>
      </c>
      <c r="D79" s="2">
        <v>43075.97578703704</v>
      </c>
      <c r="E79" t="s">
        <v>578</v>
      </c>
      <c r="G79">
        <f>HYPERLINK("http://lims2/focal_plane_image_series?id=656861934")</f>
        <v>0</v>
      </c>
    </row>
    <row r="80" spans="1:7">
      <c r="A80" s="1">
        <v>1741</v>
      </c>
      <c r="B80" t="s">
        <v>84</v>
      </c>
      <c r="C80" t="s">
        <v>370</v>
      </c>
      <c r="D80" s="2">
        <v>43076.74798611111</v>
      </c>
      <c r="E80" t="s">
        <v>578</v>
      </c>
      <c r="F80" t="s">
        <v>581</v>
      </c>
      <c r="G80">
        <f>HYPERLINK("http://lims2/focal_plane_image_series?id=656863177")</f>
        <v>0</v>
      </c>
    </row>
    <row r="81" spans="1:7">
      <c r="A81" s="1">
        <v>103</v>
      </c>
      <c r="B81" t="s">
        <v>85</v>
      </c>
      <c r="C81" t="s">
        <v>371</v>
      </c>
      <c r="D81" s="2">
        <v>43076.76729166666</v>
      </c>
      <c r="E81" t="s">
        <v>578</v>
      </c>
      <c r="F81" t="s">
        <v>581</v>
      </c>
      <c r="G81">
        <f>HYPERLINK("http://lims2/focal_plane_image_series?id=656863177")</f>
        <v>0</v>
      </c>
    </row>
    <row r="82" spans="1:7">
      <c r="A82" s="1">
        <v>1071</v>
      </c>
      <c r="B82" t="s">
        <v>86</v>
      </c>
      <c r="C82" t="s">
        <v>372</v>
      </c>
      <c r="D82" s="2">
        <v>43076.81662037037</v>
      </c>
      <c r="E82" t="s">
        <v>578</v>
      </c>
      <c r="F82" t="s">
        <v>581</v>
      </c>
      <c r="G82">
        <f>HYPERLINK("http://lims2/focal_plane_image_series?id=656863218")</f>
        <v>0</v>
      </c>
    </row>
    <row r="83" spans="1:7">
      <c r="A83" s="1">
        <v>347</v>
      </c>
      <c r="B83" t="s">
        <v>87</v>
      </c>
      <c r="C83" t="s">
        <v>373</v>
      </c>
      <c r="D83" s="2">
        <v>43076.83109953703</v>
      </c>
      <c r="E83" t="s">
        <v>578</v>
      </c>
      <c r="F83" t="s">
        <v>581</v>
      </c>
      <c r="G83">
        <f>HYPERLINK("http://lims2/focal_plane_image_series?id=656863218")</f>
        <v>0</v>
      </c>
    </row>
    <row r="84" spans="1:7">
      <c r="A84" s="1">
        <v>584</v>
      </c>
      <c r="B84" t="s">
        <v>88</v>
      </c>
      <c r="C84" t="s">
        <v>374</v>
      </c>
      <c r="D84" s="2">
        <v>43076.8564699074</v>
      </c>
      <c r="E84" t="s">
        <v>579</v>
      </c>
      <c r="G84">
        <f>HYPERLINK("http://lims2/focal_plane_image_series?id=656863218")</f>
        <v>0</v>
      </c>
    </row>
    <row r="85" spans="1:7">
      <c r="A85" s="1">
        <v>248</v>
      </c>
      <c r="B85" t="s">
        <v>89</v>
      </c>
      <c r="C85" t="s">
        <v>375</v>
      </c>
      <c r="D85" s="2">
        <v>43076.92734953704</v>
      </c>
      <c r="E85" t="s">
        <v>579</v>
      </c>
      <c r="G85">
        <f>HYPERLINK("http://lims2/focal_plane_image_series?id=656864368")</f>
        <v>0</v>
      </c>
    </row>
    <row r="86" spans="1:7">
      <c r="A86" s="1">
        <v>1496</v>
      </c>
      <c r="B86" t="s">
        <v>90</v>
      </c>
      <c r="C86" t="s">
        <v>376</v>
      </c>
      <c r="D86" s="2">
        <v>43077.75969907407</v>
      </c>
      <c r="E86" t="s">
        <v>578</v>
      </c>
      <c r="F86" t="s">
        <v>581</v>
      </c>
      <c r="G86">
        <f>HYPERLINK("http://lims2/focal_plane_image_series?id=656864544")</f>
        <v>0</v>
      </c>
    </row>
    <row r="87" spans="1:7">
      <c r="A87" s="1">
        <v>1185</v>
      </c>
      <c r="B87" t="s">
        <v>91</v>
      </c>
      <c r="C87" t="s">
        <v>377</v>
      </c>
      <c r="D87" s="2">
        <v>43077.8015162037</v>
      </c>
      <c r="E87" t="s">
        <v>578</v>
      </c>
      <c r="F87" t="s">
        <v>581</v>
      </c>
      <c r="G87">
        <f>HYPERLINK("http://lims2/focal_plane_image_series?id=656864644")</f>
        <v>0</v>
      </c>
    </row>
    <row r="88" spans="1:7">
      <c r="A88" s="1">
        <v>1324</v>
      </c>
      <c r="B88" t="s">
        <v>92</v>
      </c>
      <c r="C88" t="s">
        <v>378</v>
      </c>
      <c r="D88" s="2">
        <v>43077.82369212963</v>
      </c>
      <c r="E88" t="s">
        <v>578</v>
      </c>
      <c r="G88">
        <f>HYPERLINK("http://lims2/focal_plane_image_series?id=656864644")</f>
        <v>0</v>
      </c>
    </row>
    <row r="89" spans="1:7">
      <c r="A89" s="1">
        <v>2050</v>
      </c>
      <c r="B89" t="s">
        <v>93</v>
      </c>
      <c r="C89" t="s">
        <v>379</v>
      </c>
      <c r="D89" s="2">
        <v>43077.91583333333</v>
      </c>
      <c r="E89" t="s">
        <v>579</v>
      </c>
      <c r="G89">
        <f>HYPERLINK("http://lims2/focal_plane_image_series?id=656864796")</f>
        <v>0</v>
      </c>
    </row>
    <row r="90" spans="1:7">
      <c r="A90" s="1">
        <v>1869</v>
      </c>
      <c r="B90" t="s">
        <v>94</v>
      </c>
      <c r="C90" t="s">
        <v>380</v>
      </c>
      <c r="D90" s="2">
        <v>43077.94234953704</v>
      </c>
      <c r="E90" t="s">
        <v>578</v>
      </c>
      <c r="G90">
        <f>HYPERLINK("http://lims2/focal_plane_image_series?id=656864796")</f>
        <v>0</v>
      </c>
    </row>
    <row r="91" spans="1:7">
      <c r="A91" s="1">
        <v>2323</v>
      </c>
      <c r="B91" t="s">
        <v>95</v>
      </c>
      <c r="C91" t="s">
        <v>381</v>
      </c>
      <c r="D91" s="2">
        <v>43080.88724537037</v>
      </c>
      <c r="E91" t="s">
        <v>578</v>
      </c>
      <c r="F91" t="s">
        <v>580</v>
      </c>
      <c r="G91">
        <f>HYPERLINK("http://lims2/focal_plane_image_series?id=656869948")</f>
        <v>0</v>
      </c>
    </row>
    <row r="92" spans="1:7">
      <c r="A92" s="1">
        <v>1486</v>
      </c>
      <c r="B92" t="s">
        <v>96</v>
      </c>
      <c r="C92" t="s">
        <v>382</v>
      </c>
      <c r="D92" s="2">
        <v>43080.96155092592</v>
      </c>
      <c r="E92" t="s">
        <v>578</v>
      </c>
      <c r="F92" t="s">
        <v>581</v>
      </c>
      <c r="G92">
        <f>HYPERLINK("http://lims2/focal_plane_image_series?id=656876561")</f>
        <v>0</v>
      </c>
    </row>
    <row r="93" spans="1:7">
      <c r="A93" s="1">
        <v>404</v>
      </c>
      <c r="B93" t="s">
        <v>97</v>
      </c>
      <c r="C93" t="s">
        <v>383</v>
      </c>
      <c r="D93" s="2">
        <v>43081.88255787037</v>
      </c>
      <c r="E93" t="s">
        <v>578</v>
      </c>
      <c r="F93" t="s">
        <v>581</v>
      </c>
      <c r="G93">
        <f>HYPERLINK("http://lims2/focal_plane_image_series?id=656877318")</f>
        <v>0</v>
      </c>
    </row>
    <row r="94" spans="1:7">
      <c r="A94" s="1">
        <v>811</v>
      </c>
      <c r="B94" t="s">
        <v>98</v>
      </c>
      <c r="C94" t="s">
        <v>384</v>
      </c>
      <c r="D94" s="2">
        <v>43081.97206018519</v>
      </c>
      <c r="E94" t="s">
        <v>579</v>
      </c>
      <c r="G94">
        <f>HYPERLINK("http://lims2/focal_plane_image_series?id=656877525")</f>
        <v>0</v>
      </c>
    </row>
    <row r="95" spans="1:7">
      <c r="A95" s="1">
        <v>666</v>
      </c>
      <c r="B95" t="s">
        <v>99</v>
      </c>
      <c r="C95" t="s">
        <v>385</v>
      </c>
      <c r="D95" s="2">
        <v>43088.74969907408</v>
      </c>
      <c r="E95" t="s">
        <v>578</v>
      </c>
      <c r="F95" t="s">
        <v>581</v>
      </c>
      <c r="G95">
        <f>HYPERLINK("http://lims2/focal_plane_image_series?id=656866375")</f>
        <v>0</v>
      </c>
    </row>
    <row r="96" spans="1:7">
      <c r="A96" s="1">
        <v>1146</v>
      </c>
      <c r="B96" t="s">
        <v>100</v>
      </c>
      <c r="C96" t="s">
        <v>386</v>
      </c>
      <c r="D96" s="2">
        <v>43088.963125</v>
      </c>
      <c r="E96" t="s">
        <v>578</v>
      </c>
      <c r="F96" t="s">
        <v>580</v>
      </c>
      <c r="G96">
        <f>HYPERLINK("http://lims2/focal_plane_image_series?id=656868108")</f>
        <v>0</v>
      </c>
    </row>
    <row r="97" spans="1:7">
      <c r="A97" s="1">
        <v>419</v>
      </c>
      <c r="B97" t="s">
        <v>101</v>
      </c>
      <c r="C97" t="s">
        <v>387</v>
      </c>
      <c r="D97" s="2">
        <v>43089.9528125</v>
      </c>
      <c r="E97" t="s">
        <v>578</v>
      </c>
      <c r="F97" t="s">
        <v>580</v>
      </c>
      <c r="G97">
        <f>HYPERLINK("http://lims2/focal_plane_image_series?id=656866590")</f>
        <v>0</v>
      </c>
    </row>
    <row r="98" spans="1:7">
      <c r="A98" s="1">
        <v>1517</v>
      </c>
      <c r="B98" t="s">
        <v>102</v>
      </c>
      <c r="C98" t="s">
        <v>388</v>
      </c>
      <c r="D98" s="2">
        <v>43090.93232638889</v>
      </c>
      <c r="E98" t="s">
        <v>578</v>
      </c>
      <c r="F98" t="s">
        <v>580</v>
      </c>
      <c r="G98">
        <f>HYPERLINK("http://lims2/focal_plane_image_series?id=656867187")</f>
        <v>0</v>
      </c>
    </row>
    <row r="99" spans="1:7">
      <c r="A99" s="1">
        <v>343</v>
      </c>
      <c r="B99" t="s">
        <v>103</v>
      </c>
      <c r="C99" t="s">
        <v>389</v>
      </c>
      <c r="D99" s="2">
        <v>43103.86785879629</v>
      </c>
      <c r="E99" t="s">
        <v>578</v>
      </c>
      <c r="F99" t="s">
        <v>580</v>
      </c>
      <c r="G99">
        <f>HYPERLINK("http://lims2/focal_plane_image_series?id=657482883")</f>
        <v>0</v>
      </c>
    </row>
    <row r="100" spans="1:7">
      <c r="A100" s="1">
        <v>2048</v>
      </c>
      <c r="B100" t="s">
        <v>104</v>
      </c>
      <c r="C100" t="s">
        <v>390</v>
      </c>
      <c r="D100" s="2">
        <v>43103.9458912037</v>
      </c>
      <c r="E100" t="s">
        <v>578</v>
      </c>
      <c r="F100" t="s">
        <v>581</v>
      </c>
      <c r="G100">
        <f>HYPERLINK("http://lims2/focal_plane_image_series?id=657483213")</f>
        <v>0</v>
      </c>
    </row>
    <row r="101" spans="1:7">
      <c r="A101" s="1">
        <v>1977</v>
      </c>
      <c r="B101" t="s">
        <v>105</v>
      </c>
      <c r="C101" t="s">
        <v>391</v>
      </c>
      <c r="D101" s="2">
        <v>43108.75844907408</v>
      </c>
      <c r="E101" t="s">
        <v>578</v>
      </c>
      <c r="F101" t="s">
        <v>581</v>
      </c>
      <c r="G101">
        <f>HYPERLINK("http://lims2/focal_plane_image_series?id=657959502")</f>
        <v>0</v>
      </c>
    </row>
    <row r="102" spans="1:7">
      <c r="A102" s="1">
        <v>1592</v>
      </c>
      <c r="B102" t="s">
        <v>106</v>
      </c>
      <c r="C102" t="s">
        <v>392</v>
      </c>
      <c r="D102" s="2">
        <v>43108.79079861111</v>
      </c>
      <c r="E102" t="s">
        <v>578</v>
      </c>
      <c r="F102" t="s">
        <v>581</v>
      </c>
      <c r="G102">
        <f>HYPERLINK("http://lims2/focal_plane_image_series?id=657959502")</f>
        <v>0</v>
      </c>
    </row>
    <row r="103" spans="1:7">
      <c r="A103" s="1">
        <v>904</v>
      </c>
      <c r="B103" t="s">
        <v>107</v>
      </c>
      <c r="C103" t="s">
        <v>393</v>
      </c>
      <c r="D103" s="2">
        <v>43108.91890046297</v>
      </c>
      <c r="E103" t="s">
        <v>578</v>
      </c>
      <c r="F103" t="s">
        <v>580</v>
      </c>
      <c r="G103">
        <f>HYPERLINK("http://lims2/focal_plane_image_series?id=657959703")</f>
        <v>0</v>
      </c>
    </row>
    <row r="104" spans="1:7">
      <c r="A104" s="1">
        <v>475</v>
      </c>
      <c r="B104" t="s">
        <v>108</v>
      </c>
      <c r="C104" t="s">
        <v>394</v>
      </c>
      <c r="D104" s="2">
        <v>43108.98083333333</v>
      </c>
      <c r="E104" t="s">
        <v>578</v>
      </c>
      <c r="F104" t="s">
        <v>580</v>
      </c>
      <c r="G104">
        <f>HYPERLINK("http://lims2/focal_plane_image_series?id=657959905")</f>
        <v>0</v>
      </c>
    </row>
    <row r="105" spans="1:7">
      <c r="A105" s="1">
        <v>1679</v>
      </c>
      <c r="B105" t="s">
        <v>109</v>
      </c>
      <c r="C105" t="s">
        <v>395</v>
      </c>
      <c r="D105" s="2">
        <v>43109.78398148148</v>
      </c>
      <c r="E105" t="s">
        <v>578</v>
      </c>
      <c r="F105" t="s">
        <v>581</v>
      </c>
      <c r="G105">
        <f>HYPERLINK("http://lims2/focal_plane_image_series?id=657963962")</f>
        <v>0</v>
      </c>
    </row>
    <row r="106" spans="1:7">
      <c r="A106" s="1">
        <v>1292</v>
      </c>
      <c r="B106" t="s">
        <v>110</v>
      </c>
      <c r="C106" t="s">
        <v>396</v>
      </c>
      <c r="D106" s="2">
        <v>43109.88395833333</v>
      </c>
      <c r="E106" t="s">
        <v>578</v>
      </c>
      <c r="G106">
        <f>HYPERLINK("http://lims2/focal_plane_image_series?id=657964032")</f>
        <v>0</v>
      </c>
    </row>
    <row r="107" spans="1:7">
      <c r="A107" s="1">
        <v>745</v>
      </c>
      <c r="B107" t="s">
        <v>111</v>
      </c>
      <c r="C107" t="s">
        <v>397</v>
      </c>
      <c r="D107" s="2">
        <v>43109.97981481482</v>
      </c>
      <c r="E107" t="s">
        <v>578</v>
      </c>
      <c r="F107" t="s">
        <v>580</v>
      </c>
      <c r="G107">
        <f>HYPERLINK("http://lims2/focal_plane_image_series?id=657965579")</f>
        <v>0</v>
      </c>
    </row>
    <row r="108" spans="1:7">
      <c r="A108" s="1">
        <v>1720</v>
      </c>
      <c r="B108" t="s">
        <v>112</v>
      </c>
      <c r="C108" t="s">
        <v>398</v>
      </c>
      <c r="D108" s="2">
        <v>43110.77106481481</v>
      </c>
      <c r="E108" t="s">
        <v>578</v>
      </c>
      <c r="F108" t="s">
        <v>580</v>
      </c>
      <c r="G108">
        <f>HYPERLINK("http://lims2/focal_plane_image_series?id=657968140")</f>
        <v>0</v>
      </c>
    </row>
    <row r="109" spans="1:7">
      <c r="A109" s="1">
        <v>2195</v>
      </c>
      <c r="B109" t="s">
        <v>113</v>
      </c>
      <c r="C109" t="s">
        <v>399</v>
      </c>
      <c r="D109" s="2">
        <v>43110.80841435185</v>
      </c>
      <c r="E109" t="s">
        <v>578</v>
      </c>
      <c r="F109" t="s">
        <v>580</v>
      </c>
      <c r="G109">
        <f>HYPERLINK("http://lims2/focal_plane_image_series?id=657968140")</f>
        <v>0</v>
      </c>
    </row>
    <row r="110" spans="1:7">
      <c r="A110" s="1">
        <v>1572</v>
      </c>
      <c r="B110" t="s">
        <v>114</v>
      </c>
      <c r="C110" t="s">
        <v>400</v>
      </c>
      <c r="D110" s="2">
        <v>43110.87310185185</v>
      </c>
      <c r="E110" t="s">
        <v>579</v>
      </c>
      <c r="G110">
        <f>HYPERLINK("http://lims2/focal_plane_image_series?id=657968395")</f>
        <v>0</v>
      </c>
    </row>
    <row r="111" spans="1:7">
      <c r="A111" s="1">
        <v>802</v>
      </c>
      <c r="B111" t="s">
        <v>115</v>
      </c>
      <c r="C111" t="s">
        <v>401</v>
      </c>
      <c r="D111" s="2">
        <v>43110.96927083333</v>
      </c>
      <c r="E111" t="s">
        <v>578</v>
      </c>
      <c r="G111">
        <f>HYPERLINK("http://lims2/focal_plane_image_series?id=657971579")</f>
        <v>0</v>
      </c>
    </row>
    <row r="112" spans="1:7">
      <c r="A112" s="1">
        <v>1453</v>
      </c>
      <c r="B112" t="s">
        <v>116</v>
      </c>
      <c r="C112" t="s">
        <v>402</v>
      </c>
      <c r="D112" s="2">
        <v>43111.78502314815</v>
      </c>
      <c r="E112" t="s">
        <v>578</v>
      </c>
      <c r="F112" t="s">
        <v>580</v>
      </c>
      <c r="G112">
        <f>HYPERLINK("http://lims2/focal_plane_image_series?id=657973604")</f>
        <v>0</v>
      </c>
    </row>
    <row r="113" spans="1:7">
      <c r="A113" s="1">
        <v>1058</v>
      </c>
      <c r="B113" t="s">
        <v>117</v>
      </c>
      <c r="C113" t="s">
        <v>403</v>
      </c>
      <c r="D113" s="2">
        <v>43112.76427083334</v>
      </c>
      <c r="E113" t="s">
        <v>579</v>
      </c>
      <c r="G113">
        <f>HYPERLINK("http://lims2/focal_plane_image_series?id=657977382")</f>
        <v>0</v>
      </c>
    </row>
    <row r="114" spans="1:7">
      <c r="A114" s="1">
        <v>1</v>
      </c>
      <c r="B114" t="s">
        <v>118</v>
      </c>
      <c r="C114" t="s">
        <v>404</v>
      </c>
      <c r="D114" s="2">
        <v>43112.80186342593</v>
      </c>
      <c r="E114" t="s">
        <v>578</v>
      </c>
      <c r="F114" t="s">
        <v>581</v>
      </c>
      <c r="G114">
        <f>HYPERLINK("http://lims2/focal_plane_image_series?id=657981124")</f>
        <v>0</v>
      </c>
    </row>
    <row r="115" spans="1:7">
      <c r="A115" s="1">
        <v>959</v>
      </c>
      <c r="B115" t="s">
        <v>119</v>
      </c>
      <c r="C115" t="s">
        <v>405</v>
      </c>
      <c r="D115" s="2">
        <v>43112.85640046297</v>
      </c>
      <c r="E115" t="s">
        <v>578</v>
      </c>
      <c r="F115" t="s">
        <v>580</v>
      </c>
      <c r="G115">
        <f>HYPERLINK("http://lims2/focal_plane_image_series?id=657981853")</f>
        <v>0</v>
      </c>
    </row>
    <row r="116" spans="1:7">
      <c r="A116" s="1">
        <v>2385</v>
      </c>
      <c r="B116" t="s">
        <v>120</v>
      </c>
      <c r="C116" t="s">
        <v>406</v>
      </c>
      <c r="D116" s="2">
        <v>43112.87561342592</v>
      </c>
      <c r="E116" t="s">
        <v>579</v>
      </c>
      <c r="G116">
        <f>HYPERLINK("http://lims2/focal_plane_image_series?id=657981853")</f>
        <v>0</v>
      </c>
    </row>
    <row r="117" spans="1:7">
      <c r="A117" s="1">
        <v>1806</v>
      </c>
      <c r="B117" t="s">
        <v>121</v>
      </c>
      <c r="C117" t="s">
        <v>407</v>
      </c>
      <c r="D117" s="2">
        <v>43112.96128472222</v>
      </c>
      <c r="E117" t="s">
        <v>579</v>
      </c>
      <c r="G117">
        <f>HYPERLINK("http://lims2/focal_plane_image_series?id=657981928")</f>
        <v>0</v>
      </c>
    </row>
    <row r="118" spans="1:7">
      <c r="A118" s="1">
        <v>617</v>
      </c>
      <c r="B118" t="s">
        <v>122</v>
      </c>
      <c r="C118" t="s">
        <v>408</v>
      </c>
      <c r="D118" s="2">
        <v>43115.77111111111</v>
      </c>
      <c r="E118" t="s">
        <v>578</v>
      </c>
      <c r="F118" t="s">
        <v>580</v>
      </c>
      <c r="G118">
        <f>HYPERLINK("http://lims2/focal_plane_image_series?id=659948400")</f>
        <v>0</v>
      </c>
    </row>
    <row r="119" spans="1:7">
      <c r="A119" s="1">
        <v>2366</v>
      </c>
      <c r="B119" t="s">
        <v>123</v>
      </c>
      <c r="C119" t="s">
        <v>409</v>
      </c>
      <c r="D119" s="2">
        <v>43115.82570601852</v>
      </c>
      <c r="E119" t="s">
        <v>578</v>
      </c>
      <c r="F119" t="s">
        <v>581</v>
      </c>
      <c r="G119">
        <f>HYPERLINK("http://lims2/focal_plane_image_series?id=659948676")</f>
        <v>0</v>
      </c>
    </row>
    <row r="120" spans="1:7">
      <c r="A120" s="1">
        <v>2006</v>
      </c>
      <c r="B120" t="s">
        <v>124</v>
      </c>
      <c r="C120" t="s">
        <v>410</v>
      </c>
      <c r="D120" s="2">
        <v>43115.86717592592</v>
      </c>
      <c r="E120" t="s">
        <v>579</v>
      </c>
      <c r="G120">
        <f>HYPERLINK("http://lims2/focal_plane_image_series?id=659948802")</f>
        <v>0</v>
      </c>
    </row>
    <row r="121" spans="1:7">
      <c r="A121" s="1">
        <v>1085</v>
      </c>
      <c r="B121" t="s">
        <v>125</v>
      </c>
      <c r="C121" t="s">
        <v>411</v>
      </c>
      <c r="D121" s="2">
        <v>43115.96840277778</v>
      </c>
      <c r="E121" t="s">
        <v>579</v>
      </c>
      <c r="G121">
        <f>HYPERLINK("http://lims2/focal_plane_image_series?id=659950939")</f>
        <v>0</v>
      </c>
    </row>
    <row r="122" spans="1:7">
      <c r="A122" s="1">
        <v>178</v>
      </c>
      <c r="B122" t="s">
        <v>126</v>
      </c>
      <c r="C122" t="s">
        <v>412</v>
      </c>
      <c r="D122" s="2">
        <v>43116.01820601852</v>
      </c>
      <c r="E122" t="s">
        <v>578</v>
      </c>
      <c r="G122">
        <f>HYPERLINK("http://lims2/focal_plane_image_series?id=659951801")</f>
        <v>0</v>
      </c>
    </row>
    <row r="123" spans="1:7">
      <c r="A123" s="1">
        <v>728</v>
      </c>
      <c r="B123" t="s">
        <v>127</v>
      </c>
      <c r="C123" t="s">
        <v>413</v>
      </c>
      <c r="D123" s="2">
        <v>43116.05606481482</v>
      </c>
      <c r="E123" t="s">
        <v>578</v>
      </c>
      <c r="F123" t="s">
        <v>580</v>
      </c>
      <c r="G123">
        <f>HYPERLINK("http://lims2/focal_plane_image_series?id=659952501")</f>
        <v>0</v>
      </c>
    </row>
    <row r="124" spans="1:7">
      <c r="A124" s="1">
        <v>810</v>
      </c>
      <c r="B124" t="s">
        <v>128</v>
      </c>
      <c r="C124" t="s">
        <v>414</v>
      </c>
      <c r="D124" s="2">
        <v>43116.88365740741</v>
      </c>
      <c r="E124" t="s">
        <v>578</v>
      </c>
      <c r="F124" t="s">
        <v>581</v>
      </c>
      <c r="G124">
        <f>HYPERLINK("http://lims2/focal_plane_image_series?id=659953054")</f>
        <v>0</v>
      </c>
    </row>
    <row r="125" spans="1:7">
      <c r="A125" s="1">
        <v>395</v>
      </c>
      <c r="B125" t="s">
        <v>129</v>
      </c>
      <c r="C125" t="s">
        <v>415</v>
      </c>
      <c r="D125" s="2">
        <v>43116.99140046296</v>
      </c>
      <c r="E125" t="s">
        <v>578</v>
      </c>
      <c r="F125" t="s">
        <v>581</v>
      </c>
      <c r="G125">
        <f>HYPERLINK("http://lims2/focal_plane_image_series?id=659953527")</f>
        <v>0</v>
      </c>
    </row>
    <row r="126" spans="1:7">
      <c r="A126" s="1">
        <v>2003</v>
      </c>
      <c r="B126" t="s">
        <v>130</v>
      </c>
      <c r="C126" t="s">
        <v>416</v>
      </c>
      <c r="D126" s="2">
        <v>43117.82125</v>
      </c>
      <c r="E126" t="s">
        <v>578</v>
      </c>
      <c r="F126" t="s">
        <v>581</v>
      </c>
      <c r="G126">
        <f>HYPERLINK("http://lims2/focal_plane_image_series?id=659953546")</f>
        <v>0</v>
      </c>
    </row>
    <row r="127" spans="1:7">
      <c r="A127" s="1">
        <v>494</v>
      </c>
      <c r="B127" t="s">
        <v>131</v>
      </c>
      <c r="C127" t="s">
        <v>417</v>
      </c>
      <c r="D127" s="2">
        <v>43118.77747685185</v>
      </c>
      <c r="E127" t="s">
        <v>578</v>
      </c>
      <c r="F127" t="s">
        <v>581</v>
      </c>
      <c r="G127">
        <f>HYPERLINK("http://lims2/focal_plane_image_series?id=659956668")</f>
        <v>0</v>
      </c>
    </row>
    <row r="128" spans="1:7">
      <c r="A128" s="1">
        <v>2251</v>
      </c>
      <c r="B128" t="s">
        <v>132</v>
      </c>
      <c r="C128" t="s">
        <v>418</v>
      </c>
      <c r="D128" s="2">
        <v>43118.79446759259</v>
      </c>
      <c r="E128" t="s">
        <v>578</v>
      </c>
      <c r="F128" t="s">
        <v>581</v>
      </c>
      <c r="G128">
        <f>HYPERLINK("http://lims2/focal_plane_image_series?id=659956668")</f>
        <v>0</v>
      </c>
    </row>
    <row r="129" spans="1:7">
      <c r="A129" s="1">
        <v>487</v>
      </c>
      <c r="B129" t="s">
        <v>133</v>
      </c>
      <c r="C129" t="s">
        <v>419</v>
      </c>
      <c r="D129" s="2">
        <v>43118.83097222223</v>
      </c>
      <c r="E129" t="s">
        <v>579</v>
      </c>
      <c r="G129">
        <f>HYPERLINK("http://lims2/focal_plane_image_series?id=660044368")</f>
        <v>0</v>
      </c>
    </row>
    <row r="130" spans="1:7">
      <c r="A130" s="1">
        <v>2173</v>
      </c>
      <c r="B130" t="s">
        <v>134</v>
      </c>
      <c r="C130" t="s">
        <v>420</v>
      </c>
      <c r="D130" s="2">
        <v>43118.97224537037</v>
      </c>
      <c r="E130" t="s">
        <v>578</v>
      </c>
      <c r="F130" t="s">
        <v>581</v>
      </c>
      <c r="G130">
        <f>HYPERLINK("http://lims2/focal_plane_image_series?id=660044387")</f>
        <v>0</v>
      </c>
    </row>
    <row r="131" spans="1:7">
      <c r="A131" s="1">
        <v>1025</v>
      </c>
      <c r="B131" t="s">
        <v>135</v>
      </c>
      <c r="C131" t="s">
        <v>421</v>
      </c>
      <c r="D131" s="2">
        <v>43119.03797453704</v>
      </c>
      <c r="E131" t="s">
        <v>578</v>
      </c>
      <c r="F131" t="s">
        <v>581</v>
      </c>
      <c r="G131">
        <f>HYPERLINK("http://lims2/focal_plane_image_series?id=660044414")</f>
        <v>0</v>
      </c>
    </row>
    <row r="132" spans="1:7">
      <c r="A132" s="1">
        <v>1863</v>
      </c>
      <c r="B132" t="s">
        <v>136</v>
      </c>
      <c r="C132" t="s">
        <v>422</v>
      </c>
      <c r="D132" s="2">
        <v>43119.0690625</v>
      </c>
      <c r="E132" t="s">
        <v>578</v>
      </c>
      <c r="F132" t="s">
        <v>580</v>
      </c>
      <c r="G132">
        <f>HYPERLINK("http://lims2/focal_plane_image_series?id=660044440")</f>
        <v>0</v>
      </c>
    </row>
    <row r="133" spans="1:7">
      <c r="A133" s="1">
        <v>1818</v>
      </c>
      <c r="B133" t="s">
        <v>137</v>
      </c>
      <c r="C133" t="s">
        <v>423</v>
      </c>
      <c r="D133" s="2">
        <v>43122.75434027778</v>
      </c>
      <c r="E133" t="s">
        <v>579</v>
      </c>
      <c r="G133">
        <f>HYPERLINK("http://lims2/focal_plane_image_series?id=661409105")</f>
        <v>0</v>
      </c>
    </row>
    <row r="134" spans="1:7">
      <c r="A134" s="1">
        <v>1932</v>
      </c>
      <c r="B134" t="s">
        <v>138</v>
      </c>
      <c r="C134" t="s">
        <v>424</v>
      </c>
      <c r="D134" s="2">
        <v>43122.85424768519</v>
      </c>
      <c r="E134" t="s">
        <v>578</v>
      </c>
      <c r="F134" t="s">
        <v>581</v>
      </c>
      <c r="G134">
        <f>HYPERLINK("http://lims2/focal_plane_image_series?id=661409192")</f>
        <v>0</v>
      </c>
    </row>
    <row r="135" spans="1:7">
      <c r="A135" s="1">
        <v>974</v>
      </c>
      <c r="B135" t="s">
        <v>139</v>
      </c>
      <c r="C135" t="s">
        <v>425</v>
      </c>
      <c r="D135" s="2">
        <v>43122.95559027778</v>
      </c>
      <c r="E135" t="s">
        <v>578</v>
      </c>
      <c r="F135" t="s">
        <v>580</v>
      </c>
      <c r="G135">
        <f>HYPERLINK("http://lims2/focal_plane_image_series?id=661409406")</f>
        <v>0</v>
      </c>
    </row>
    <row r="136" spans="1:7">
      <c r="A136" s="1">
        <v>1857</v>
      </c>
      <c r="B136" t="s">
        <v>140</v>
      </c>
      <c r="C136" t="s">
        <v>426</v>
      </c>
      <c r="D136" s="2">
        <v>43123.74799768518</v>
      </c>
      <c r="E136" t="s">
        <v>578</v>
      </c>
      <c r="F136" t="s">
        <v>581</v>
      </c>
      <c r="G136">
        <f>HYPERLINK("http://lims2/focal_plane_image_series?id=661409772")</f>
        <v>0</v>
      </c>
    </row>
    <row r="137" spans="1:7">
      <c r="A137" s="1">
        <v>2267</v>
      </c>
      <c r="B137" t="s">
        <v>141</v>
      </c>
      <c r="C137" t="s">
        <v>427</v>
      </c>
      <c r="D137" s="2">
        <v>43123.78278935186</v>
      </c>
      <c r="E137" t="s">
        <v>578</v>
      </c>
      <c r="F137" t="s">
        <v>581</v>
      </c>
      <c r="G137">
        <f>HYPERLINK("http://lims2/focal_plane_image_series?id=661409772")</f>
        <v>0</v>
      </c>
    </row>
    <row r="138" spans="1:7">
      <c r="A138" s="1">
        <v>1385</v>
      </c>
      <c r="B138" t="s">
        <v>142</v>
      </c>
      <c r="C138" t="s">
        <v>428</v>
      </c>
      <c r="D138" s="2">
        <v>43123.99596064815</v>
      </c>
      <c r="E138" t="s">
        <v>578</v>
      </c>
      <c r="G138">
        <f>HYPERLINK("http://lims2/focal_plane_image_series?id=661410352")</f>
        <v>0</v>
      </c>
    </row>
    <row r="139" spans="1:7">
      <c r="A139" s="1">
        <v>1308</v>
      </c>
      <c r="B139" t="s">
        <v>143</v>
      </c>
      <c r="C139" t="s">
        <v>429</v>
      </c>
      <c r="D139" s="2">
        <v>43124.05354166667</v>
      </c>
      <c r="E139" t="s">
        <v>578</v>
      </c>
      <c r="F139" t="s">
        <v>580</v>
      </c>
      <c r="G139">
        <f>HYPERLINK("http://lims2/focal_plane_image_series?id=661410425")</f>
        <v>0</v>
      </c>
    </row>
    <row r="140" spans="1:7">
      <c r="A140" s="1">
        <v>1358</v>
      </c>
      <c r="B140" t="s">
        <v>144</v>
      </c>
      <c r="C140" t="s">
        <v>430</v>
      </c>
      <c r="D140" s="2">
        <v>43124.78472222222</v>
      </c>
      <c r="E140" t="s">
        <v>579</v>
      </c>
      <c r="G140">
        <f>HYPERLINK("http://lims2/focal_plane_image_series?id=661410581")</f>
        <v>0</v>
      </c>
    </row>
    <row r="141" spans="1:7">
      <c r="A141" s="1">
        <v>629</v>
      </c>
      <c r="B141" t="s">
        <v>145</v>
      </c>
      <c r="C141" t="s">
        <v>431</v>
      </c>
      <c r="D141" s="2">
        <v>43124.90539351852</v>
      </c>
      <c r="E141" t="s">
        <v>578</v>
      </c>
      <c r="F141" t="s">
        <v>581</v>
      </c>
      <c r="G141">
        <f>HYPERLINK("http://lims2/focal_plane_image_series?id=661410642")</f>
        <v>0</v>
      </c>
    </row>
    <row r="142" spans="1:7">
      <c r="A142" s="1">
        <v>92</v>
      </c>
      <c r="B142" t="s">
        <v>146</v>
      </c>
      <c r="C142" t="s">
        <v>432</v>
      </c>
      <c r="D142" s="2">
        <v>43124.96100694445</v>
      </c>
      <c r="E142" t="s">
        <v>579</v>
      </c>
      <c r="G142">
        <f>HYPERLINK("http://lims2/focal_plane_image_series?id=661411101")</f>
        <v>0</v>
      </c>
    </row>
    <row r="143" spans="1:7">
      <c r="A143" s="1">
        <v>1941</v>
      </c>
      <c r="B143" t="s">
        <v>147</v>
      </c>
      <c r="C143" t="s">
        <v>433</v>
      </c>
      <c r="D143" s="2">
        <v>43124.99690972222</v>
      </c>
      <c r="E143" t="s">
        <v>578</v>
      </c>
      <c r="F143" t="s">
        <v>581</v>
      </c>
      <c r="G143">
        <f>HYPERLINK("http://lims2/focal_plane_image_series?id=661411151")</f>
        <v>0</v>
      </c>
    </row>
    <row r="144" spans="1:7">
      <c r="A144" s="1">
        <v>927</v>
      </c>
      <c r="B144" t="s">
        <v>148</v>
      </c>
      <c r="C144" t="s">
        <v>434</v>
      </c>
      <c r="D144" s="2">
        <v>43125.77263888889</v>
      </c>
      <c r="E144" t="s">
        <v>578</v>
      </c>
      <c r="F144" t="s">
        <v>581</v>
      </c>
      <c r="G144">
        <f>HYPERLINK("http://lims2/focal_plane_image_series?id=661411232")</f>
        <v>0</v>
      </c>
    </row>
    <row r="145" spans="1:7">
      <c r="A145" s="1">
        <v>305</v>
      </c>
      <c r="B145" t="s">
        <v>149</v>
      </c>
      <c r="C145" t="s">
        <v>435</v>
      </c>
      <c r="D145" s="2">
        <v>43125.83695601852</v>
      </c>
      <c r="E145" t="s">
        <v>578</v>
      </c>
      <c r="G145">
        <f>HYPERLINK("http://lims2/focal_plane_image_series?id=661411464")</f>
        <v>0</v>
      </c>
    </row>
    <row r="146" spans="1:7">
      <c r="A146" s="1">
        <v>2397</v>
      </c>
      <c r="B146" t="s">
        <v>150</v>
      </c>
      <c r="C146" t="s">
        <v>436</v>
      </c>
      <c r="D146" s="2">
        <v>43126.90074074074</v>
      </c>
      <c r="E146" t="s">
        <v>578</v>
      </c>
      <c r="F146" t="s">
        <v>581</v>
      </c>
      <c r="G146">
        <f>HYPERLINK("http://lims2/focal_plane_image_series?id=661411625")</f>
        <v>0</v>
      </c>
    </row>
    <row r="147" spans="1:7">
      <c r="A147" s="1">
        <v>438</v>
      </c>
      <c r="B147" t="s">
        <v>151</v>
      </c>
      <c r="C147" t="s">
        <v>437</v>
      </c>
      <c r="D147" s="2">
        <v>43129.88344907408</v>
      </c>
      <c r="E147" t="s">
        <v>578</v>
      </c>
      <c r="F147" t="s">
        <v>581</v>
      </c>
      <c r="G147">
        <f>HYPERLINK("http://lims2/focal_plane_image_series?id=663420485")</f>
        <v>0</v>
      </c>
    </row>
    <row r="148" spans="1:7">
      <c r="A148" s="1">
        <v>2065</v>
      </c>
      <c r="B148" t="s">
        <v>152</v>
      </c>
      <c r="C148" t="s">
        <v>438</v>
      </c>
      <c r="D148" s="2">
        <v>43129.96256944445</v>
      </c>
      <c r="E148" t="s">
        <v>578</v>
      </c>
      <c r="F148" t="s">
        <v>581</v>
      </c>
      <c r="G148">
        <f>HYPERLINK("http://lims2/focal_plane_image_series?id=663422417")</f>
        <v>0</v>
      </c>
    </row>
    <row r="149" spans="1:7">
      <c r="A149" s="1">
        <v>339</v>
      </c>
      <c r="B149" t="s">
        <v>153</v>
      </c>
      <c r="C149" t="s">
        <v>439</v>
      </c>
      <c r="D149" s="2">
        <v>43130.94872685185</v>
      </c>
      <c r="E149" t="s">
        <v>579</v>
      </c>
      <c r="G149">
        <f>HYPERLINK("http://lims2/focal_plane_image_series?id=663426560")</f>
        <v>0</v>
      </c>
    </row>
    <row r="150" spans="1:7">
      <c r="A150" s="1">
        <v>1432</v>
      </c>
      <c r="B150" t="s">
        <v>154</v>
      </c>
      <c r="C150" t="s">
        <v>440</v>
      </c>
      <c r="D150" s="2">
        <v>43131.80677083333</v>
      </c>
      <c r="E150" t="s">
        <v>579</v>
      </c>
      <c r="G150">
        <f>HYPERLINK("http://lims2/focal_plane_image_series?id=663429905")</f>
        <v>0</v>
      </c>
    </row>
    <row r="151" spans="1:7">
      <c r="A151" s="1">
        <v>991</v>
      </c>
      <c r="B151" t="s">
        <v>155</v>
      </c>
      <c r="C151" t="s">
        <v>441</v>
      </c>
      <c r="D151" s="2">
        <v>43131.94629629629</v>
      </c>
      <c r="E151" t="s">
        <v>578</v>
      </c>
      <c r="F151" t="s">
        <v>581</v>
      </c>
      <c r="G151">
        <f>HYPERLINK("http://lims2/focal_plane_image_series?id=663433236")</f>
        <v>0</v>
      </c>
    </row>
    <row r="152" spans="1:7">
      <c r="A152" s="1">
        <v>1684</v>
      </c>
      <c r="B152" t="s">
        <v>156</v>
      </c>
      <c r="C152" t="s">
        <v>442</v>
      </c>
      <c r="D152" s="2">
        <v>43131.98533564815</v>
      </c>
      <c r="E152" t="s">
        <v>579</v>
      </c>
      <c r="G152">
        <f>HYPERLINK("http://lims2/focal_plane_image_series?id=663433750")</f>
        <v>0</v>
      </c>
    </row>
    <row r="153" spans="1:7">
      <c r="A153" s="1">
        <v>880</v>
      </c>
      <c r="B153" t="s">
        <v>157</v>
      </c>
      <c r="C153" t="s">
        <v>443</v>
      </c>
      <c r="D153" s="2">
        <v>43132.8074537037</v>
      </c>
      <c r="E153" t="s">
        <v>578</v>
      </c>
      <c r="F153" t="s">
        <v>581</v>
      </c>
      <c r="G153">
        <f>HYPERLINK("http://lims2/focal_plane_image_series?id=663434989")</f>
        <v>0</v>
      </c>
    </row>
    <row r="154" spans="1:7">
      <c r="A154" s="1">
        <v>710</v>
      </c>
      <c r="B154" t="s">
        <v>158</v>
      </c>
      <c r="C154" t="s">
        <v>444</v>
      </c>
      <c r="D154" s="2">
        <v>43132.96575231481</v>
      </c>
      <c r="E154" t="s">
        <v>579</v>
      </c>
      <c r="G154">
        <f>HYPERLINK("http://lims2/focal_plane_image_series?id=663436576")</f>
        <v>0</v>
      </c>
    </row>
    <row r="155" spans="1:7">
      <c r="A155" s="1">
        <v>2428</v>
      </c>
      <c r="B155" t="s">
        <v>159</v>
      </c>
      <c r="C155" t="s">
        <v>445</v>
      </c>
      <c r="D155" s="2">
        <v>43133.75740740741</v>
      </c>
      <c r="E155" t="s">
        <v>579</v>
      </c>
      <c r="G155">
        <f>HYPERLINK("http://lims2/focal_plane_image_series?id=663437844")</f>
        <v>0</v>
      </c>
    </row>
    <row r="156" spans="1:7">
      <c r="A156" s="1">
        <v>545</v>
      </c>
      <c r="B156" t="s">
        <v>160</v>
      </c>
      <c r="C156" t="s">
        <v>446</v>
      </c>
      <c r="D156" s="2">
        <v>43133.78335648148</v>
      </c>
      <c r="E156" t="s">
        <v>578</v>
      </c>
      <c r="F156" t="s">
        <v>581</v>
      </c>
      <c r="G156">
        <f>HYPERLINK("http://lims2/focal_plane_image_series?id=663437844")</f>
        <v>0</v>
      </c>
    </row>
    <row r="157" spans="1:7">
      <c r="A157" s="1">
        <v>2010</v>
      </c>
      <c r="B157" t="s">
        <v>161</v>
      </c>
      <c r="C157" t="s">
        <v>447</v>
      </c>
      <c r="D157" s="2">
        <v>43133.83484953704</v>
      </c>
      <c r="E157" t="s">
        <v>579</v>
      </c>
      <c r="G157">
        <f>HYPERLINK("http://lims2/focal_plane_image_series?id=663440016")</f>
        <v>0</v>
      </c>
    </row>
    <row r="158" spans="1:7">
      <c r="A158" s="1">
        <v>153</v>
      </c>
      <c r="B158" t="s">
        <v>162</v>
      </c>
      <c r="C158" t="s">
        <v>448</v>
      </c>
      <c r="D158" s="2">
        <v>43136.95090277777</v>
      </c>
      <c r="E158" t="s">
        <v>579</v>
      </c>
      <c r="G158">
        <f>HYPERLINK("http://lims2/focal_plane_image_series?id=665404639")</f>
        <v>0</v>
      </c>
    </row>
    <row r="159" spans="1:7">
      <c r="A159" s="1">
        <v>200</v>
      </c>
      <c r="B159" t="s">
        <v>163</v>
      </c>
      <c r="C159" t="s">
        <v>449</v>
      </c>
      <c r="D159" s="2">
        <v>43137.0028125</v>
      </c>
      <c r="E159" t="s">
        <v>578</v>
      </c>
      <c r="G159">
        <f>HYPERLINK("http://lims2/focal_plane_image_series?id=665405711")</f>
        <v>0</v>
      </c>
    </row>
    <row r="160" spans="1:7">
      <c r="A160" s="1">
        <v>1945</v>
      </c>
      <c r="B160" t="s">
        <v>164</v>
      </c>
      <c r="C160" t="s">
        <v>450</v>
      </c>
      <c r="D160" s="2">
        <v>43137.04444444444</v>
      </c>
      <c r="E160" t="s">
        <v>579</v>
      </c>
      <c r="G160">
        <f>HYPERLINK("http://lims2/focal_plane_image_series?id=665409147")</f>
        <v>0</v>
      </c>
    </row>
    <row r="161" spans="1:7">
      <c r="A161" s="1">
        <v>898</v>
      </c>
      <c r="B161" t="s">
        <v>165</v>
      </c>
      <c r="C161" t="s">
        <v>451</v>
      </c>
      <c r="D161" s="2">
        <v>43137.81208333333</v>
      </c>
      <c r="E161" t="s">
        <v>579</v>
      </c>
      <c r="G161">
        <f>HYPERLINK("http://lims2/focal_plane_image_series?id=665410330")</f>
        <v>0</v>
      </c>
    </row>
    <row r="162" spans="1:7">
      <c r="A162" s="1">
        <v>410</v>
      </c>
      <c r="B162" t="s">
        <v>166</v>
      </c>
      <c r="C162" t="s">
        <v>452</v>
      </c>
      <c r="D162" s="2">
        <v>43137.85027777778</v>
      </c>
      <c r="E162" t="s">
        <v>578</v>
      </c>
      <c r="F162" t="s">
        <v>581</v>
      </c>
      <c r="G162">
        <f>HYPERLINK("http://lims2/focal_plane_image_series?id=665411831")</f>
        <v>0</v>
      </c>
    </row>
    <row r="163" spans="1:7">
      <c r="A163" s="1">
        <v>1153</v>
      </c>
      <c r="B163" t="s">
        <v>167</v>
      </c>
      <c r="C163" t="s">
        <v>453</v>
      </c>
      <c r="D163" s="2">
        <v>43137.9380787037</v>
      </c>
      <c r="E163" t="s">
        <v>579</v>
      </c>
      <c r="G163">
        <f>HYPERLINK("http://lims2/focal_plane_image_series?id=665416753")</f>
        <v>0</v>
      </c>
    </row>
    <row r="164" spans="1:7">
      <c r="A164" s="1">
        <v>2225</v>
      </c>
      <c r="B164" t="s">
        <v>168</v>
      </c>
      <c r="C164" t="s">
        <v>454</v>
      </c>
      <c r="D164" s="2">
        <v>43138.00883101852</v>
      </c>
      <c r="E164" t="s">
        <v>579</v>
      </c>
      <c r="G164">
        <f>HYPERLINK("http://lims2/focal_plane_image_series?id=665419807")</f>
        <v>0</v>
      </c>
    </row>
    <row r="165" spans="1:7">
      <c r="A165" s="1">
        <v>418</v>
      </c>
      <c r="B165" t="s">
        <v>169</v>
      </c>
      <c r="C165" t="s">
        <v>455</v>
      </c>
      <c r="D165" s="2">
        <v>43138.78714120371</v>
      </c>
      <c r="E165" t="s">
        <v>578</v>
      </c>
      <c r="G165">
        <f>HYPERLINK("http://lims2/focal_plane_image_series?id=665427878")</f>
        <v>0</v>
      </c>
    </row>
    <row r="166" spans="1:7">
      <c r="A166" s="1">
        <v>2505</v>
      </c>
      <c r="B166" t="s">
        <v>170</v>
      </c>
      <c r="C166" t="s">
        <v>456</v>
      </c>
      <c r="D166" s="2">
        <v>43138.81842592593</v>
      </c>
      <c r="E166" t="s">
        <v>578</v>
      </c>
      <c r="G166">
        <f>HYPERLINK("http://lims2/focal_plane_image_series?id=665427878")</f>
        <v>0</v>
      </c>
    </row>
    <row r="167" spans="1:7">
      <c r="A167" s="1">
        <v>983</v>
      </c>
      <c r="B167" t="s">
        <v>171</v>
      </c>
      <c r="C167" t="s">
        <v>457</v>
      </c>
      <c r="D167" s="2">
        <v>43138.86736111111</v>
      </c>
      <c r="E167" t="s">
        <v>579</v>
      </c>
      <c r="G167">
        <f>HYPERLINK("http://lims2/focal_plane_image_series?id=665429401")</f>
        <v>0</v>
      </c>
    </row>
    <row r="168" spans="1:7">
      <c r="A168" s="1">
        <v>806</v>
      </c>
      <c r="B168" t="s">
        <v>172</v>
      </c>
      <c r="C168" t="s">
        <v>458</v>
      </c>
      <c r="D168" s="2">
        <v>43138.89126157408</v>
      </c>
      <c r="E168" t="s">
        <v>578</v>
      </c>
      <c r="F168" t="s">
        <v>581</v>
      </c>
      <c r="G168">
        <f>HYPERLINK("http://lims2/focal_plane_image_series?id=665429401")</f>
        <v>0</v>
      </c>
    </row>
    <row r="169" spans="1:7">
      <c r="A169" s="1">
        <v>600</v>
      </c>
      <c r="B169" t="s">
        <v>173</v>
      </c>
      <c r="C169" t="s">
        <v>459</v>
      </c>
      <c r="D169" s="2">
        <v>43139.03622685185</v>
      </c>
      <c r="E169" t="s">
        <v>579</v>
      </c>
      <c r="G169">
        <f>HYPERLINK("http://lims2/focal_plane_image_series?id=665436992")</f>
        <v>0</v>
      </c>
    </row>
    <row r="170" spans="1:7">
      <c r="A170" s="1">
        <v>1275</v>
      </c>
      <c r="B170" t="s">
        <v>174</v>
      </c>
      <c r="C170" t="s">
        <v>460</v>
      </c>
      <c r="D170" s="2">
        <v>43145.84826388889</v>
      </c>
      <c r="E170" t="s">
        <v>578</v>
      </c>
      <c r="F170" t="s">
        <v>580</v>
      </c>
      <c r="G170">
        <f>HYPERLINK("http://lims2/focal_plane_image_series?id=667239796")</f>
        <v>0</v>
      </c>
    </row>
    <row r="171" spans="1:7">
      <c r="A171" s="1">
        <v>1440</v>
      </c>
      <c r="B171" t="s">
        <v>175</v>
      </c>
      <c r="C171" t="s">
        <v>461</v>
      </c>
      <c r="D171" s="2">
        <v>43145.95886574074</v>
      </c>
      <c r="E171" t="s">
        <v>578</v>
      </c>
      <c r="F171" t="s">
        <v>580</v>
      </c>
      <c r="G171">
        <f>HYPERLINK("http://lims2/focal_plane_image_series?id=667241708")</f>
        <v>0</v>
      </c>
    </row>
    <row r="172" spans="1:7">
      <c r="A172" s="1">
        <v>1116</v>
      </c>
      <c r="B172" t="s">
        <v>176</v>
      </c>
      <c r="C172" t="s">
        <v>462</v>
      </c>
      <c r="D172" s="2">
        <v>43146.02194444444</v>
      </c>
      <c r="E172" t="s">
        <v>579</v>
      </c>
      <c r="F172" t="s">
        <v>580</v>
      </c>
      <c r="G172">
        <f>HYPERLINK("http://lims2/focal_plane_image_series?id=667243350")</f>
        <v>0</v>
      </c>
    </row>
    <row r="173" spans="1:7">
      <c r="A173" s="1">
        <v>265</v>
      </c>
      <c r="B173" t="s">
        <v>177</v>
      </c>
      <c r="C173" t="s">
        <v>463</v>
      </c>
      <c r="D173" s="2">
        <v>43151.82872685185</v>
      </c>
      <c r="E173" t="s">
        <v>578</v>
      </c>
      <c r="F173" t="s">
        <v>580</v>
      </c>
      <c r="G173">
        <f>HYPERLINK("http://lims2/focal_plane_image_series?id=669790686")</f>
        <v>0</v>
      </c>
    </row>
    <row r="174" spans="1:7">
      <c r="A174" s="1">
        <v>222</v>
      </c>
      <c r="B174" t="s">
        <v>178</v>
      </c>
      <c r="C174" t="s">
        <v>464</v>
      </c>
      <c r="D174" s="2">
        <v>43151.96028935185</v>
      </c>
      <c r="E174" t="s">
        <v>578</v>
      </c>
      <c r="G174">
        <f>HYPERLINK("http://lims2/focal_plane_image_series?id=669796483")</f>
        <v>0</v>
      </c>
    </row>
    <row r="175" spans="1:7">
      <c r="A175" s="1">
        <v>2063</v>
      </c>
      <c r="B175" t="s">
        <v>179</v>
      </c>
      <c r="C175" t="s">
        <v>465</v>
      </c>
      <c r="D175" s="2">
        <v>43154.91125</v>
      </c>
      <c r="E175" t="s">
        <v>579</v>
      </c>
      <c r="G175">
        <f>HYPERLINK("http://lims2/focal_plane_image_series?id=669804800")</f>
        <v>0</v>
      </c>
    </row>
    <row r="176" spans="1:7">
      <c r="A176" s="1">
        <v>845</v>
      </c>
      <c r="B176" t="s">
        <v>180</v>
      </c>
      <c r="C176" t="s">
        <v>466</v>
      </c>
      <c r="D176" s="2">
        <v>43154.93961805556</v>
      </c>
      <c r="E176" t="s">
        <v>578</v>
      </c>
      <c r="G176">
        <f>HYPERLINK("http://lims2/focal_plane_image_series?id=669804800")</f>
        <v>0</v>
      </c>
    </row>
    <row r="177" spans="1:7">
      <c r="A177" s="1">
        <v>134</v>
      </c>
      <c r="B177" t="s">
        <v>181</v>
      </c>
      <c r="C177" t="s">
        <v>467</v>
      </c>
      <c r="D177" s="2">
        <v>43157.77710648148</v>
      </c>
      <c r="E177" t="s">
        <v>579</v>
      </c>
      <c r="G177">
        <f>HYPERLINK("http://lims2/focal_plane_image_series?id=672140338")</f>
        <v>0</v>
      </c>
    </row>
    <row r="178" spans="1:7">
      <c r="A178" s="1">
        <v>1832</v>
      </c>
      <c r="B178" t="s">
        <v>182</v>
      </c>
      <c r="C178" t="s">
        <v>468</v>
      </c>
      <c r="D178" s="2">
        <v>43157.89069444445</v>
      </c>
      <c r="E178" t="s">
        <v>578</v>
      </c>
      <c r="F178" t="s">
        <v>581</v>
      </c>
      <c r="G178">
        <f>HYPERLINK("http://lims2/focal_plane_image_series?id=672142643")</f>
        <v>0</v>
      </c>
    </row>
    <row r="179" spans="1:7">
      <c r="A179" s="1">
        <v>2136</v>
      </c>
      <c r="B179" t="s">
        <v>183</v>
      </c>
      <c r="C179" t="s">
        <v>469</v>
      </c>
      <c r="D179" s="2">
        <v>43157.94090277778</v>
      </c>
      <c r="E179" t="s">
        <v>578</v>
      </c>
      <c r="F179" t="s">
        <v>580</v>
      </c>
      <c r="G179">
        <f>HYPERLINK("http://lims2/focal_plane_image_series?id=672143629")</f>
        <v>0</v>
      </c>
    </row>
    <row r="180" spans="1:7">
      <c r="A180" s="1">
        <v>2242</v>
      </c>
      <c r="B180" t="s">
        <v>184</v>
      </c>
      <c r="C180" t="s">
        <v>470</v>
      </c>
      <c r="D180" s="2">
        <v>43158.74708333334</v>
      </c>
      <c r="E180" t="s">
        <v>579</v>
      </c>
      <c r="G180">
        <f>HYPERLINK("http://lims2/focal_plane_image_series?id=672147894")</f>
        <v>0</v>
      </c>
    </row>
    <row r="181" spans="1:7">
      <c r="A181" s="1">
        <v>271</v>
      </c>
      <c r="B181" t="s">
        <v>185</v>
      </c>
      <c r="C181" t="s">
        <v>471</v>
      </c>
      <c r="D181" s="2">
        <v>43158.77262731481</v>
      </c>
      <c r="E181" t="s">
        <v>578</v>
      </c>
      <c r="F181" t="s">
        <v>580</v>
      </c>
      <c r="G181">
        <f>HYPERLINK("http://lims2/focal_plane_image_series?id=672147894")</f>
        <v>0</v>
      </c>
    </row>
    <row r="182" spans="1:7">
      <c r="A182" s="1">
        <v>2524</v>
      </c>
      <c r="B182" t="s">
        <v>186</v>
      </c>
      <c r="C182" t="s">
        <v>472</v>
      </c>
      <c r="D182" s="2">
        <v>43158.82096064815</v>
      </c>
      <c r="E182" t="s">
        <v>578</v>
      </c>
      <c r="F182" t="s">
        <v>580</v>
      </c>
      <c r="G182">
        <f>HYPERLINK("http://lims2/focal_plane_image_series?id=672150892")</f>
        <v>0</v>
      </c>
    </row>
    <row r="183" spans="1:7">
      <c r="A183" s="1">
        <v>1919</v>
      </c>
      <c r="B183" t="s">
        <v>187</v>
      </c>
      <c r="C183" t="s">
        <v>473</v>
      </c>
      <c r="D183" s="2">
        <v>43158.923125</v>
      </c>
      <c r="E183" t="s">
        <v>578</v>
      </c>
      <c r="F183" t="s">
        <v>580</v>
      </c>
      <c r="G183">
        <f>HYPERLINK("http://lims2/focal_plane_image_series?id=672154153")</f>
        <v>0</v>
      </c>
    </row>
    <row r="184" spans="1:7">
      <c r="A184" s="1">
        <v>1404</v>
      </c>
      <c r="B184" t="s">
        <v>188</v>
      </c>
      <c r="C184" t="s">
        <v>474</v>
      </c>
      <c r="D184" s="2">
        <v>43159.76780092593</v>
      </c>
      <c r="E184" t="s">
        <v>578</v>
      </c>
      <c r="F184" t="s">
        <v>580</v>
      </c>
      <c r="G184">
        <f>HYPERLINK("http://lims2/focal_plane_image_series?id=672158283")</f>
        <v>0</v>
      </c>
    </row>
    <row r="185" spans="1:7">
      <c r="A185" s="1">
        <v>1229</v>
      </c>
      <c r="B185" t="s">
        <v>189</v>
      </c>
      <c r="C185" t="s">
        <v>475</v>
      </c>
      <c r="D185" s="2">
        <v>43159.81788194444</v>
      </c>
      <c r="E185" t="s">
        <v>579</v>
      </c>
      <c r="G185">
        <f>HYPERLINK("http://lims2/focal_plane_image_series?id=672162628")</f>
        <v>0</v>
      </c>
    </row>
    <row r="186" spans="1:7">
      <c r="A186" s="1">
        <v>954</v>
      </c>
      <c r="B186" t="s">
        <v>190</v>
      </c>
      <c r="C186" t="s">
        <v>476</v>
      </c>
      <c r="D186" s="2">
        <v>43159.85714120371</v>
      </c>
      <c r="E186" t="s">
        <v>578</v>
      </c>
      <c r="F186" t="s">
        <v>580</v>
      </c>
      <c r="G186">
        <f>HYPERLINK("http://lims2/focal_plane_image_series?id=672162868")</f>
        <v>0</v>
      </c>
    </row>
    <row r="187" spans="1:7">
      <c r="A187" s="1">
        <v>2515</v>
      </c>
      <c r="B187" t="s">
        <v>191</v>
      </c>
      <c r="C187" t="s">
        <v>477</v>
      </c>
      <c r="D187" s="2">
        <v>43159.95541666666</v>
      </c>
      <c r="E187" t="s">
        <v>579</v>
      </c>
      <c r="G187">
        <f>HYPERLINK("http://lims2/focal_plane_image_series?id=672163660")</f>
        <v>0</v>
      </c>
    </row>
    <row r="188" spans="1:7">
      <c r="A188" s="1">
        <v>246</v>
      </c>
      <c r="B188" t="s">
        <v>192</v>
      </c>
      <c r="C188" t="s">
        <v>478</v>
      </c>
      <c r="D188" s="2">
        <v>43161.78244212963</v>
      </c>
      <c r="E188" t="s">
        <v>578</v>
      </c>
      <c r="G188">
        <f>HYPERLINK("http://lims2/focal_plane_image_series?id=672166209")</f>
        <v>0</v>
      </c>
    </row>
    <row r="189" spans="1:7">
      <c r="A189" s="1">
        <v>1236</v>
      </c>
      <c r="B189" t="s">
        <v>193</v>
      </c>
      <c r="C189" t="s">
        <v>479</v>
      </c>
      <c r="D189" s="2">
        <v>43161.81619212963</v>
      </c>
      <c r="E189" t="s">
        <v>578</v>
      </c>
      <c r="F189" t="s">
        <v>581</v>
      </c>
      <c r="G189">
        <f>HYPERLINK("http://lims2/focal_plane_image_series?id=672167359")</f>
        <v>0</v>
      </c>
    </row>
    <row r="190" spans="1:7">
      <c r="A190" s="1">
        <v>2427</v>
      </c>
      <c r="B190" t="s">
        <v>194</v>
      </c>
      <c r="C190" t="s">
        <v>480</v>
      </c>
      <c r="D190" s="2">
        <v>43165.80646990741</v>
      </c>
      <c r="E190" t="s">
        <v>579</v>
      </c>
      <c r="G190">
        <f>HYPERLINK("http://lims2/focal_plane_image_series?id=674243744")</f>
        <v>0</v>
      </c>
    </row>
    <row r="191" spans="1:7">
      <c r="A191" s="1">
        <v>492</v>
      </c>
      <c r="B191" t="s">
        <v>195</v>
      </c>
      <c r="C191" t="s">
        <v>481</v>
      </c>
      <c r="D191" s="2">
        <v>43166.99542824074</v>
      </c>
      <c r="E191" t="s">
        <v>579</v>
      </c>
      <c r="G191">
        <f>HYPERLINK("http://lims2/focal_plane_image_series?id=674247126")</f>
        <v>0</v>
      </c>
    </row>
    <row r="192" spans="1:7">
      <c r="A192" s="1">
        <v>1984</v>
      </c>
      <c r="B192" t="s">
        <v>196</v>
      </c>
      <c r="C192" t="s">
        <v>482</v>
      </c>
      <c r="D192" s="2">
        <v>43167.03223379629</v>
      </c>
      <c r="E192" t="s">
        <v>579</v>
      </c>
      <c r="G192">
        <f>HYPERLINK("http://lims2/focal_plane_image_series?id=674247303")</f>
        <v>0</v>
      </c>
    </row>
    <row r="193" spans="1:7">
      <c r="A193" s="1">
        <v>1871</v>
      </c>
      <c r="B193" t="s">
        <v>197</v>
      </c>
      <c r="C193" t="s">
        <v>483</v>
      </c>
      <c r="D193" s="2">
        <v>43171.78108796296</v>
      </c>
      <c r="E193" t="s">
        <v>579</v>
      </c>
      <c r="G193">
        <f>HYPERLINK("http://lims2/focal_plane_image_series?id=676439469")</f>
        <v>0</v>
      </c>
    </row>
    <row r="194" spans="1:7">
      <c r="A194" s="1">
        <v>679</v>
      </c>
      <c r="B194" t="s">
        <v>198</v>
      </c>
      <c r="C194" t="s">
        <v>484</v>
      </c>
      <c r="D194" s="2">
        <v>43173.04188657407</v>
      </c>
      <c r="E194" t="s">
        <v>579</v>
      </c>
      <c r="G194">
        <f>HYPERLINK("http://lims2/focal_plane_image_series?id=676443027")</f>
        <v>0</v>
      </c>
    </row>
    <row r="195" spans="1:7">
      <c r="A195" s="1">
        <v>1557</v>
      </c>
      <c r="B195" t="s">
        <v>199</v>
      </c>
      <c r="C195" t="s">
        <v>485</v>
      </c>
      <c r="D195" s="2">
        <v>43173.07012731482</v>
      </c>
      <c r="E195" t="s">
        <v>578</v>
      </c>
      <c r="F195" t="s">
        <v>580</v>
      </c>
      <c r="G195">
        <f>HYPERLINK("http://lims2/focal_plane_image_series?id=676443027")</f>
        <v>0</v>
      </c>
    </row>
    <row r="196" spans="1:7">
      <c r="A196" s="1">
        <v>1607</v>
      </c>
      <c r="B196" t="s">
        <v>200</v>
      </c>
      <c r="C196" t="s">
        <v>486</v>
      </c>
      <c r="D196" s="2">
        <v>43173.11179398148</v>
      </c>
      <c r="E196" t="s">
        <v>578</v>
      </c>
      <c r="F196" t="s">
        <v>581</v>
      </c>
      <c r="G196">
        <f>HYPERLINK("http://lims2/focal_plane_image_series?id=676443027")</f>
        <v>0</v>
      </c>
    </row>
    <row r="197" spans="1:7">
      <c r="A197" s="1">
        <v>1233</v>
      </c>
      <c r="B197" t="s">
        <v>201</v>
      </c>
      <c r="C197" t="s">
        <v>487</v>
      </c>
      <c r="D197" s="2">
        <v>43173.74769675926</v>
      </c>
      <c r="E197" t="s">
        <v>578</v>
      </c>
      <c r="F197" t="s">
        <v>581</v>
      </c>
      <c r="G197">
        <f>HYPERLINK("http://lims2/focal_plane_image_series?id=676443425")</f>
        <v>0</v>
      </c>
    </row>
    <row r="198" spans="1:7">
      <c r="A198" s="1">
        <v>832</v>
      </c>
      <c r="B198" t="s">
        <v>202</v>
      </c>
      <c r="C198" t="s">
        <v>488</v>
      </c>
      <c r="D198" s="2">
        <v>43173.90084490741</v>
      </c>
      <c r="E198" t="s">
        <v>578</v>
      </c>
      <c r="F198" t="s">
        <v>580</v>
      </c>
      <c r="G198">
        <f>HYPERLINK("http://lims2/focal_plane_image_series?id=676444185")</f>
        <v>0</v>
      </c>
    </row>
    <row r="199" spans="1:7">
      <c r="A199" s="1">
        <v>2290</v>
      </c>
      <c r="B199" t="s">
        <v>203</v>
      </c>
      <c r="C199" t="s">
        <v>489</v>
      </c>
      <c r="D199" s="2">
        <v>43174.7467824074</v>
      </c>
      <c r="E199" t="s">
        <v>578</v>
      </c>
      <c r="F199" t="s">
        <v>581</v>
      </c>
      <c r="G199">
        <f>HYPERLINK("http://lims2/focal_plane_image_series?id=676445221")</f>
        <v>0</v>
      </c>
    </row>
    <row r="200" spans="1:7">
      <c r="A200" s="1">
        <v>2287</v>
      </c>
      <c r="B200" t="s">
        <v>204</v>
      </c>
      <c r="C200" t="s">
        <v>490</v>
      </c>
      <c r="D200" s="2">
        <v>43174.80438657408</v>
      </c>
      <c r="E200" t="s">
        <v>578</v>
      </c>
      <c r="F200" t="s">
        <v>581</v>
      </c>
      <c r="G200">
        <f>HYPERLINK("http://lims2/focal_plane_image_series?id=676445326")</f>
        <v>0</v>
      </c>
    </row>
    <row r="201" spans="1:7">
      <c r="A201" s="1">
        <v>893</v>
      </c>
      <c r="B201" t="s">
        <v>205</v>
      </c>
      <c r="C201" t="s">
        <v>491</v>
      </c>
      <c r="D201" s="2">
        <v>43174.83597222222</v>
      </c>
      <c r="E201" t="s">
        <v>579</v>
      </c>
      <c r="G201">
        <f>HYPERLINK("http://lims2/focal_plane_image_series?id=676445372")</f>
        <v>0</v>
      </c>
    </row>
    <row r="202" spans="1:7">
      <c r="A202" s="1">
        <v>282</v>
      </c>
      <c r="B202" t="s">
        <v>206</v>
      </c>
      <c r="C202" t="s">
        <v>492</v>
      </c>
      <c r="D202" s="2">
        <v>43175.75826388889</v>
      </c>
      <c r="E202" t="s">
        <v>578</v>
      </c>
      <c r="F202" t="s">
        <v>581</v>
      </c>
      <c r="G202">
        <f>HYPERLINK("http://lims2/focal_plane_image_series?id=676446368")</f>
        <v>0</v>
      </c>
    </row>
    <row r="203" spans="1:7">
      <c r="A203" s="1">
        <v>1479</v>
      </c>
      <c r="B203" t="s">
        <v>207</v>
      </c>
      <c r="C203" t="s">
        <v>493</v>
      </c>
      <c r="D203" s="2">
        <v>43175.81369212963</v>
      </c>
      <c r="E203" t="s">
        <v>579</v>
      </c>
      <c r="G203">
        <f>HYPERLINK("http://lims2/focal_plane_image_series?id=676446660")</f>
        <v>0</v>
      </c>
    </row>
    <row r="204" spans="1:7">
      <c r="A204" s="1">
        <v>647</v>
      </c>
      <c r="B204" t="s">
        <v>208</v>
      </c>
      <c r="C204" t="s">
        <v>494</v>
      </c>
      <c r="D204" s="2">
        <v>43178.70466435186</v>
      </c>
      <c r="E204" t="s">
        <v>579</v>
      </c>
      <c r="G204">
        <f>HYPERLINK("http://lims2/focal_plane_image_series?id=679141254")</f>
        <v>0</v>
      </c>
    </row>
    <row r="205" spans="1:7">
      <c r="A205" s="1">
        <v>2327</v>
      </c>
      <c r="B205" t="s">
        <v>209</v>
      </c>
      <c r="C205" t="s">
        <v>495</v>
      </c>
      <c r="D205" s="2">
        <v>43178.7538425926</v>
      </c>
      <c r="E205" t="s">
        <v>578</v>
      </c>
      <c r="G205">
        <f>HYPERLINK("http://lims2/focal_plane_image_series?id=679129576")</f>
        <v>0</v>
      </c>
    </row>
    <row r="206" spans="1:7">
      <c r="A206" s="1">
        <v>159</v>
      </c>
      <c r="B206" t="s">
        <v>210</v>
      </c>
      <c r="C206" t="s">
        <v>496</v>
      </c>
      <c r="D206" s="2">
        <v>43178.80274305555</v>
      </c>
      <c r="E206" t="s">
        <v>578</v>
      </c>
      <c r="F206" t="s">
        <v>581</v>
      </c>
      <c r="G206">
        <f>HYPERLINK("http://lims2/focal_plane_image_series?id=679130414")</f>
        <v>0</v>
      </c>
    </row>
    <row r="207" spans="1:7">
      <c r="A207" s="1">
        <v>1462</v>
      </c>
      <c r="B207" t="s">
        <v>211</v>
      </c>
      <c r="C207" t="s">
        <v>497</v>
      </c>
      <c r="D207" s="2">
        <v>43178.88204861111</v>
      </c>
      <c r="E207" t="s">
        <v>579</v>
      </c>
      <c r="G207">
        <f>HYPERLINK("http://lims2/focal_plane_image_series?id=679130569")</f>
        <v>0</v>
      </c>
    </row>
    <row r="208" spans="1:7">
      <c r="A208" s="1">
        <v>2374</v>
      </c>
      <c r="B208" t="s">
        <v>212</v>
      </c>
      <c r="C208" t="s">
        <v>498</v>
      </c>
      <c r="D208" s="2">
        <v>43178.92986111111</v>
      </c>
      <c r="E208" t="s">
        <v>579</v>
      </c>
      <c r="G208">
        <f>HYPERLINK("http://lims2/focal_plane_image_series?id=679134553")</f>
        <v>0</v>
      </c>
    </row>
    <row r="209" spans="1:7">
      <c r="A209" s="1">
        <v>940</v>
      </c>
      <c r="B209" t="s">
        <v>213</v>
      </c>
      <c r="C209" t="s">
        <v>499</v>
      </c>
      <c r="D209" s="2">
        <v>43179.75368055556</v>
      </c>
      <c r="E209" t="s">
        <v>579</v>
      </c>
      <c r="G209">
        <f>HYPERLINK("http://lims2/focal_plane_image_series?id=679140499")</f>
        <v>0</v>
      </c>
    </row>
    <row r="210" spans="1:7">
      <c r="A210" s="1">
        <v>563</v>
      </c>
      <c r="B210" t="s">
        <v>214</v>
      </c>
      <c r="C210" t="s">
        <v>500</v>
      </c>
      <c r="D210" s="2">
        <v>43179.859375</v>
      </c>
      <c r="E210" t="s">
        <v>579</v>
      </c>
      <c r="G210">
        <f>HYPERLINK("http://lims2/focal_plane_image_series?id=679146326")</f>
        <v>0</v>
      </c>
    </row>
    <row r="211" spans="1:7">
      <c r="A211" s="1">
        <v>2354</v>
      </c>
      <c r="B211" t="s">
        <v>215</v>
      </c>
      <c r="C211" t="s">
        <v>501</v>
      </c>
      <c r="D211" s="2">
        <v>43180.73633101852</v>
      </c>
      <c r="E211" t="s">
        <v>579</v>
      </c>
      <c r="G211">
        <f>HYPERLINK("http://lims2/focal_plane_image_series?id=679164503")</f>
        <v>0</v>
      </c>
    </row>
    <row r="212" spans="1:7">
      <c r="A212" s="1">
        <v>1433</v>
      </c>
      <c r="B212" t="s">
        <v>216</v>
      </c>
      <c r="C212" t="s">
        <v>502</v>
      </c>
      <c r="D212" s="2">
        <v>43180.90265046297</v>
      </c>
      <c r="E212" t="s">
        <v>579</v>
      </c>
      <c r="G212">
        <f>HYPERLINK("http://lims2/focal_plane_image_series?id=679153857")</f>
        <v>0</v>
      </c>
    </row>
    <row r="213" spans="1:7">
      <c r="A213" s="1">
        <v>777</v>
      </c>
      <c r="B213" t="s">
        <v>217</v>
      </c>
      <c r="C213" t="s">
        <v>503</v>
      </c>
      <c r="D213" s="2">
        <v>43180.94199074074</v>
      </c>
      <c r="E213" t="s">
        <v>578</v>
      </c>
      <c r="G213">
        <f>HYPERLINK("http://lims2/focal_plane_image_series?id=679154121")</f>
        <v>0</v>
      </c>
    </row>
    <row r="214" spans="1:7">
      <c r="A214" s="1">
        <v>1084</v>
      </c>
      <c r="B214" t="s">
        <v>218</v>
      </c>
      <c r="C214" t="s">
        <v>504</v>
      </c>
      <c r="D214" s="2">
        <v>43182.74436342593</v>
      </c>
      <c r="E214" t="s">
        <v>578</v>
      </c>
      <c r="G214">
        <f>HYPERLINK("http://lims2/focal_plane_image_series?id=679159122")</f>
        <v>0</v>
      </c>
    </row>
    <row r="215" spans="1:7">
      <c r="A215" s="1">
        <v>1222</v>
      </c>
      <c r="B215" t="s">
        <v>219</v>
      </c>
      <c r="C215" t="s">
        <v>505</v>
      </c>
      <c r="D215" s="2">
        <v>43182.79075231482</v>
      </c>
      <c r="E215" t="s">
        <v>579</v>
      </c>
      <c r="G215">
        <f>HYPERLINK("http://lims2/focal_plane_image_series?id=679159893")</f>
        <v>0</v>
      </c>
    </row>
    <row r="216" spans="1:7">
      <c r="A216" s="1">
        <v>2317</v>
      </c>
      <c r="B216" t="s">
        <v>220</v>
      </c>
      <c r="C216" t="s">
        <v>506</v>
      </c>
      <c r="D216" s="2">
        <v>43186.70983796296</v>
      </c>
      <c r="E216" t="s">
        <v>578</v>
      </c>
      <c r="G216">
        <f>HYPERLINK("http://lims2/focal_plane_image_series?id=681789149")</f>
        <v>0</v>
      </c>
    </row>
    <row r="217" spans="1:7">
      <c r="A217" s="1">
        <v>963</v>
      </c>
      <c r="B217" t="s">
        <v>221</v>
      </c>
      <c r="C217" t="s">
        <v>507</v>
      </c>
      <c r="D217" s="2">
        <v>43186.7475462963</v>
      </c>
      <c r="E217" t="s">
        <v>579</v>
      </c>
      <c r="G217">
        <f>HYPERLINK("http://lims2/focal_plane_image_series?id=681790312")</f>
        <v>0</v>
      </c>
    </row>
    <row r="218" spans="1:7">
      <c r="A218" s="1">
        <v>1493</v>
      </c>
      <c r="B218" t="s">
        <v>222</v>
      </c>
      <c r="C218" t="s">
        <v>508</v>
      </c>
      <c r="D218" s="2">
        <v>43186.91158564815</v>
      </c>
      <c r="E218" t="s">
        <v>579</v>
      </c>
      <c r="G218">
        <f>HYPERLINK("http://lims2/focal_plane_image_series?id=681790834")</f>
        <v>0</v>
      </c>
    </row>
    <row r="219" spans="1:7">
      <c r="A219" s="1">
        <v>1484</v>
      </c>
      <c r="B219" t="s">
        <v>223</v>
      </c>
      <c r="C219" t="s">
        <v>509</v>
      </c>
      <c r="D219" s="2">
        <v>43187.71704861111</v>
      </c>
      <c r="E219" t="s">
        <v>578</v>
      </c>
      <c r="G219">
        <f>HYPERLINK("http://lims2/focal_plane_image_series?id=681792036")</f>
        <v>0</v>
      </c>
    </row>
    <row r="220" spans="1:7">
      <c r="A220" s="1">
        <v>536</v>
      </c>
      <c r="B220" t="s">
        <v>224</v>
      </c>
      <c r="C220" t="s">
        <v>510</v>
      </c>
      <c r="D220" s="2">
        <v>43187.77276620371</v>
      </c>
      <c r="E220" t="s">
        <v>579</v>
      </c>
      <c r="G220">
        <f>HYPERLINK("http://lims2/focal_plane_image_series?id=681792036")</f>
        <v>0</v>
      </c>
    </row>
    <row r="221" spans="1:7">
      <c r="A221" s="1">
        <v>376</v>
      </c>
      <c r="B221" t="s">
        <v>225</v>
      </c>
      <c r="C221" t="s">
        <v>511</v>
      </c>
      <c r="D221" s="2">
        <v>43187.80629629629</v>
      </c>
      <c r="E221" t="s">
        <v>578</v>
      </c>
      <c r="G221">
        <f>HYPERLINK("http://lims2/focal_plane_image_series?id=681792593")</f>
        <v>0</v>
      </c>
    </row>
    <row r="222" spans="1:7">
      <c r="A222" s="1">
        <v>1597</v>
      </c>
      <c r="B222" t="s">
        <v>226</v>
      </c>
      <c r="C222" t="s">
        <v>512</v>
      </c>
      <c r="D222" s="2">
        <v>43187.87591435185</v>
      </c>
      <c r="E222" t="s">
        <v>578</v>
      </c>
      <c r="G222">
        <f>HYPERLINK("http://lims2/focal_plane_image_series?id=681793400")</f>
        <v>0</v>
      </c>
    </row>
    <row r="223" spans="1:7">
      <c r="A223" s="1">
        <v>2022</v>
      </c>
      <c r="B223" t="s">
        <v>227</v>
      </c>
      <c r="C223" t="s">
        <v>513</v>
      </c>
      <c r="D223" s="2">
        <v>43187.91490740741</v>
      </c>
      <c r="E223" t="s">
        <v>578</v>
      </c>
      <c r="G223">
        <f>HYPERLINK("http://lims2/focal_plane_image_series?id=681793400")</f>
        <v>0</v>
      </c>
    </row>
    <row r="224" spans="1:7">
      <c r="A224" s="1">
        <v>5</v>
      </c>
      <c r="B224" t="s">
        <v>228</v>
      </c>
      <c r="C224" t="s">
        <v>514</v>
      </c>
      <c r="D224" s="2">
        <v>43189.79164351852</v>
      </c>
      <c r="E224" t="s">
        <v>579</v>
      </c>
      <c r="G224">
        <f>HYPERLINK("http://lims2/focal_plane_image_series?id=681794030")</f>
        <v>0</v>
      </c>
    </row>
    <row r="225" spans="1:7">
      <c r="A225" s="1">
        <v>1281</v>
      </c>
      <c r="B225" t="s">
        <v>229</v>
      </c>
      <c r="C225" t="s">
        <v>515</v>
      </c>
      <c r="D225" s="2">
        <v>43189.89693287037</v>
      </c>
      <c r="E225" t="s">
        <v>579</v>
      </c>
      <c r="G225">
        <f>HYPERLINK("http://lims2/focal_plane_image_series?id=681795640")</f>
        <v>0</v>
      </c>
    </row>
    <row r="226" spans="1:7">
      <c r="A226" s="1">
        <v>2285</v>
      </c>
      <c r="B226" t="s">
        <v>230</v>
      </c>
      <c r="C226" t="s">
        <v>516</v>
      </c>
      <c r="D226" s="2">
        <v>43192.80828703703</v>
      </c>
      <c r="E226" t="s">
        <v>579</v>
      </c>
      <c r="G226">
        <f>HYPERLINK("http://lims2/focal_plane_image_series?id=684919983")</f>
        <v>0</v>
      </c>
    </row>
    <row r="227" spans="1:7">
      <c r="A227" s="1">
        <v>1784</v>
      </c>
      <c r="B227" t="s">
        <v>231</v>
      </c>
      <c r="C227" t="s">
        <v>517</v>
      </c>
      <c r="D227" s="2">
        <v>43193.78412037037</v>
      </c>
      <c r="E227" t="s">
        <v>578</v>
      </c>
      <c r="G227">
        <f>HYPERLINK("http://lims2/focal_plane_image_series?id=684926261")</f>
        <v>0</v>
      </c>
    </row>
    <row r="228" spans="1:7">
      <c r="A228" s="1">
        <v>1763</v>
      </c>
      <c r="B228" t="s">
        <v>232</v>
      </c>
      <c r="C228" t="s">
        <v>518</v>
      </c>
      <c r="D228" s="2">
        <v>43193.80296296296</v>
      </c>
      <c r="E228" t="s">
        <v>579</v>
      </c>
      <c r="G228">
        <f>HYPERLINK("http://lims2/focal_plane_image_series?id=684926261")</f>
        <v>0</v>
      </c>
    </row>
    <row r="229" spans="1:7">
      <c r="A229" s="1">
        <v>690</v>
      </c>
      <c r="B229" t="s">
        <v>233</v>
      </c>
      <c r="C229" t="s">
        <v>519</v>
      </c>
      <c r="D229" s="2">
        <v>43194.73668981482</v>
      </c>
      <c r="E229" t="s">
        <v>578</v>
      </c>
      <c r="G229">
        <f>HYPERLINK("http://lims2/focal_plane_image_series?id=684939973")</f>
        <v>0</v>
      </c>
    </row>
    <row r="230" spans="1:7">
      <c r="A230" s="1">
        <v>1678</v>
      </c>
      <c r="B230" t="s">
        <v>234</v>
      </c>
      <c r="C230" t="s">
        <v>520</v>
      </c>
      <c r="D230" s="2">
        <v>43194.9353587963</v>
      </c>
      <c r="E230" t="s">
        <v>578</v>
      </c>
      <c r="G230">
        <f>HYPERLINK("http://lims2/focal_plane_image_series?id=684951538")</f>
        <v>0</v>
      </c>
    </row>
    <row r="231" spans="1:7">
      <c r="A231" s="1">
        <v>245</v>
      </c>
      <c r="B231" t="s">
        <v>235</v>
      </c>
      <c r="C231" t="s">
        <v>521</v>
      </c>
      <c r="D231" s="2">
        <v>43196.71618055556</v>
      </c>
      <c r="E231" t="s">
        <v>578</v>
      </c>
      <c r="G231">
        <f>HYPERLINK("http://lims2/focal_plane_image_series?id=684958322")</f>
        <v>0</v>
      </c>
    </row>
    <row r="232" spans="1:7">
      <c r="A232" s="1">
        <v>1068</v>
      </c>
      <c r="B232" t="s">
        <v>236</v>
      </c>
      <c r="C232" t="s">
        <v>522</v>
      </c>
      <c r="D232" s="2">
        <v>43196.88581018519</v>
      </c>
      <c r="E232" t="s">
        <v>579</v>
      </c>
      <c r="G232">
        <f>HYPERLINK("http://lims2/focal_plane_image_series?id=684961619")</f>
        <v>0</v>
      </c>
    </row>
    <row r="233" spans="1:7">
      <c r="A233" s="1">
        <v>725</v>
      </c>
      <c r="B233" t="s">
        <v>237</v>
      </c>
      <c r="C233" t="s">
        <v>523</v>
      </c>
      <c r="D233" s="2">
        <v>43199.74171296296</v>
      </c>
      <c r="E233" t="s">
        <v>579</v>
      </c>
      <c r="G233">
        <f>HYPERLINK("http://lims2/focal_plane_image_series?id=688052182")</f>
        <v>0</v>
      </c>
    </row>
    <row r="234" spans="1:7">
      <c r="A234" s="1">
        <v>1423</v>
      </c>
      <c r="B234" t="s">
        <v>238</v>
      </c>
      <c r="C234" t="s">
        <v>524</v>
      </c>
      <c r="D234" s="2">
        <v>43199.81152777778</v>
      </c>
      <c r="E234" t="s">
        <v>579</v>
      </c>
      <c r="G234">
        <f>HYPERLINK("http://lims2/focal_plane_image_series?id=688052717")</f>
        <v>0</v>
      </c>
    </row>
    <row r="235" spans="1:7">
      <c r="A235" s="1">
        <v>2043</v>
      </c>
      <c r="B235" t="s">
        <v>239</v>
      </c>
      <c r="C235" t="s">
        <v>525</v>
      </c>
      <c r="D235" s="2">
        <v>43201.74130787037</v>
      </c>
      <c r="E235" t="s">
        <v>578</v>
      </c>
      <c r="G235">
        <f>HYPERLINK("http://lims2/focal_plane_image_series?id=688068100")</f>
        <v>0</v>
      </c>
    </row>
    <row r="236" spans="1:7">
      <c r="A236" s="1">
        <v>1022</v>
      </c>
      <c r="B236" t="s">
        <v>240</v>
      </c>
      <c r="C236" t="s">
        <v>526</v>
      </c>
      <c r="D236" s="2">
        <v>43201.76782407407</v>
      </c>
      <c r="E236" t="s">
        <v>578</v>
      </c>
      <c r="G236">
        <f>HYPERLINK("http://lims2/focal_plane_image_series?id=688068100")</f>
        <v>0</v>
      </c>
    </row>
    <row r="237" spans="1:7">
      <c r="A237" s="1">
        <v>529</v>
      </c>
      <c r="B237" t="s">
        <v>241</v>
      </c>
      <c r="C237" t="s">
        <v>527</v>
      </c>
      <c r="D237" s="2">
        <v>43201.79768518519</v>
      </c>
      <c r="E237" t="s">
        <v>578</v>
      </c>
      <c r="G237">
        <f>HYPERLINK("http://lims2/focal_plane_image_series?id=688068100")</f>
        <v>0</v>
      </c>
    </row>
    <row r="238" spans="1:7">
      <c r="A238" s="1">
        <v>1303</v>
      </c>
      <c r="B238" t="s">
        <v>242</v>
      </c>
      <c r="C238" t="s">
        <v>528</v>
      </c>
      <c r="D238" s="2">
        <v>43203.86011574074</v>
      </c>
      <c r="E238" t="s">
        <v>578</v>
      </c>
      <c r="G238">
        <f>HYPERLINK("http://lims2/focal_plane_image_series?id=688082719")</f>
        <v>0</v>
      </c>
    </row>
    <row r="239" spans="1:7">
      <c r="A239" s="1">
        <v>1219</v>
      </c>
      <c r="B239" t="s">
        <v>243</v>
      </c>
      <c r="C239" t="s">
        <v>529</v>
      </c>
      <c r="D239" s="2">
        <v>43203.88430555556</v>
      </c>
      <c r="E239" t="s">
        <v>578</v>
      </c>
      <c r="G239">
        <f>HYPERLINK("http://lims2/focal_plane_image_series?id=688082719")</f>
        <v>0</v>
      </c>
    </row>
    <row r="240" spans="1:7">
      <c r="A240" s="1">
        <v>640</v>
      </c>
      <c r="B240" t="s">
        <v>244</v>
      </c>
      <c r="C240" t="s">
        <v>530</v>
      </c>
      <c r="D240" s="2">
        <v>43206.89608796296</v>
      </c>
      <c r="E240" t="s">
        <v>578</v>
      </c>
      <c r="G240">
        <f>HYPERLINK("http://lims2/focal_plane_image_series?id=692092442")</f>
        <v>0</v>
      </c>
    </row>
    <row r="241" spans="1:7">
      <c r="A241" s="1">
        <v>2358</v>
      </c>
      <c r="B241" t="s">
        <v>245</v>
      </c>
      <c r="C241" t="s">
        <v>531</v>
      </c>
      <c r="D241" s="2">
        <v>43206.95070601852</v>
      </c>
      <c r="E241" t="s">
        <v>579</v>
      </c>
      <c r="G241">
        <f>HYPERLINK("http://lims2/focal_plane_image_series?id=692094305")</f>
        <v>0</v>
      </c>
    </row>
    <row r="242" spans="1:7">
      <c r="A242" s="1">
        <v>180</v>
      </c>
      <c r="B242" t="s">
        <v>246</v>
      </c>
      <c r="C242" t="s">
        <v>532</v>
      </c>
      <c r="D242" s="2">
        <v>43207.77704861111</v>
      </c>
      <c r="E242" t="s">
        <v>579</v>
      </c>
      <c r="G242">
        <f>HYPERLINK("http://lims2/focal_plane_image_series?id=692098793")</f>
        <v>0</v>
      </c>
    </row>
    <row r="243" spans="1:7">
      <c r="A243" s="1">
        <v>741</v>
      </c>
      <c r="B243" t="s">
        <v>247</v>
      </c>
      <c r="C243" t="s">
        <v>533</v>
      </c>
      <c r="D243" s="2">
        <v>43207.80021990741</v>
      </c>
      <c r="E243" t="s">
        <v>578</v>
      </c>
      <c r="G243">
        <f>HYPERLINK("http://lims2/focal_plane_image_series?id=692098793")</f>
        <v>0</v>
      </c>
    </row>
    <row r="244" spans="1:7">
      <c r="A244" s="1">
        <v>2464</v>
      </c>
      <c r="B244" t="s">
        <v>248</v>
      </c>
      <c r="C244" t="s">
        <v>534</v>
      </c>
      <c r="D244" s="2">
        <v>43207.94552083333</v>
      </c>
      <c r="E244" t="s">
        <v>578</v>
      </c>
      <c r="G244">
        <f>HYPERLINK("http://lims2/focal_plane_image_series?id=692102947")</f>
        <v>0</v>
      </c>
    </row>
    <row r="245" spans="1:7">
      <c r="A245" s="1">
        <v>4</v>
      </c>
      <c r="B245" t="s">
        <v>249</v>
      </c>
      <c r="C245" t="s">
        <v>535</v>
      </c>
      <c r="D245" s="2">
        <v>43208.10917824074</v>
      </c>
      <c r="E245" t="s">
        <v>579</v>
      </c>
      <c r="G245">
        <f>HYPERLINK("http://lims2/focal_plane_image_series?id=692108420")</f>
        <v>0</v>
      </c>
    </row>
    <row r="246" spans="1:7">
      <c r="A246" s="1">
        <v>182</v>
      </c>
      <c r="B246" t="s">
        <v>250</v>
      </c>
      <c r="C246" t="s">
        <v>536</v>
      </c>
      <c r="D246" s="2">
        <v>43208.14555555556</v>
      </c>
      <c r="E246" t="s">
        <v>579</v>
      </c>
      <c r="G246">
        <f>HYPERLINK("http://lims2/focal_plane_image_series?id=692108420")</f>
        <v>0</v>
      </c>
    </row>
    <row r="247" spans="1:7">
      <c r="A247" s="1">
        <v>1851</v>
      </c>
      <c r="B247" t="s">
        <v>251</v>
      </c>
      <c r="C247" t="s">
        <v>537</v>
      </c>
      <c r="D247" s="2">
        <v>43208.17041666667</v>
      </c>
      <c r="E247" t="s">
        <v>579</v>
      </c>
      <c r="G247">
        <f>HYPERLINK("http://lims2/focal_plane_image_series?id=692108420")</f>
        <v>0</v>
      </c>
    </row>
    <row r="248" spans="1:7">
      <c r="A248" s="1">
        <v>1217</v>
      </c>
      <c r="B248" t="s">
        <v>252</v>
      </c>
      <c r="C248" t="s">
        <v>538</v>
      </c>
      <c r="D248" s="2">
        <v>43208.80349537037</v>
      </c>
      <c r="E248" t="s">
        <v>578</v>
      </c>
      <c r="G248">
        <f>HYPERLINK("http://lims2/focal_plane_image_series?id=692105813")</f>
        <v>0</v>
      </c>
    </row>
    <row r="249" spans="1:7">
      <c r="A249" s="1">
        <v>1362</v>
      </c>
      <c r="B249" t="s">
        <v>253</v>
      </c>
      <c r="C249" t="s">
        <v>539</v>
      </c>
      <c r="D249" s="2">
        <v>43208.82701388889</v>
      </c>
      <c r="E249" t="s">
        <v>579</v>
      </c>
      <c r="G249">
        <f>HYPERLINK("http://lims2/focal_plane_image_series?id=692105813")</f>
        <v>0</v>
      </c>
    </row>
    <row r="250" spans="1:7">
      <c r="A250" s="1">
        <v>405</v>
      </c>
      <c r="B250" t="s">
        <v>254</v>
      </c>
      <c r="C250" t="s">
        <v>540</v>
      </c>
      <c r="D250" s="2">
        <v>43208.91347222222</v>
      </c>
      <c r="E250" t="s">
        <v>578</v>
      </c>
      <c r="G250">
        <f>HYPERLINK("http://lims2/focal_plane_image_series?id=693228373")</f>
        <v>0</v>
      </c>
    </row>
    <row r="251" spans="1:7">
      <c r="A251" s="1">
        <v>796</v>
      </c>
      <c r="B251" t="s">
        <v>255</v>
      </c>
      <c r="C251" t="s">
        <v>541</v>
      </c>
      <c r="D251" s="2">
        <v>43209.72439814815</v>
      </c>
      <c r="E251" t="s">
        <v>579</v>
      </c>
      <c r="G251">
        <f>HYPERLINK("http://lims2/focal_plane_image_series?id=693228421")</f>
        <v>0</v>
      </c>
    </row>
    <row r="252" spans="1:7">
      <c r="A252" s="1">
        <v>1992</v>
      </c>
      <c r="B252" t="s">
        <v>256</v>
      </c>
      <c r="C252" t="s">
        <v>542</v>
      </c>
      <c r="D252" s="2">
        <v>43209.77144675926</v>
      </c>
      <c r="E252" t="s">
        <v>579</v>
      </c>
      <c r="G252">
        <f>HYPERLINK("http://lims2/focal_plane_image_series?id=693232122")</f>
        <v>0</v>
      </c>
    </row>
    <row r="253" spans="1:7">
      <c r="A253" s="1">
        <v>2475</v>
      </c>
      <c r="B253" t="s">
        <v>257</v>
      </c>
      <c r="C253" t="s">
        <v>543</v>
      </c>
      <c r="D253" s="2">
        <v>43213.72594907408</v>
      </c>
      <c r="E253" t="s">
        <v>578</v>
      </c>
      <c r="G253">
        <f>HYPERLINK("http://lims2/focal_plane_image_series?id=694745413")</f>
        <v>0</v>
      </c>
    </row>
    <row r="254" spans="1:7">
      <c r="A254" s="1">
        <v>2312</v>
      </c>
      <c r="B254" t="s">
        <v>258</v>
      </c>
      <c r="C254" t="s">
        <v>544</v>
      </c>
      <c r="D254" s="2">
        <v>43213.74739583334</v>
      </c>
      <c r="E254" t="s">
        <v>579</v>
      </c>
      <c r="G254">
        <f>HYPERLINK("http://lims2/focal_plane_image_series?id=694745413")</f>
        <v>0</v>
      </c>
    </row>
    <row r="255" spans="1:7">
      <c r="A255" s="1">
        <v>1975</v>
      </c>
      <c r="B255" t="s">
        <v>259</v>
      </c>
      <c r="C255" t="s">
        <v>545</v>
      </c>
      <c r="D255" s="2">
        <v>43213.83395833334</v>
      </c>
      <c r="E255" t="s">
        <v>578</v>
      </c>
      <c r="G255">
        <f>HYPERLINK("http://lims2/focal_plane_image_series?id=694745603")</f>
        <v>0</v>
      </c>
    </row>
    <row r="256" spans="1:7">
      <c r="A256" s="1">
        <v>445</v>
      </c>
      <c r="B256" t="s">
        <v>260</v>
      </c>
      <c r="C256" t="s">
        <v>546</v>
      </c>
      <c r="D256" s="2">
        <v>43213.96865740741</v>
      </c>
      <c r="E256" t="s">
        <v>578</v>
      </c>
      <c r="G256">
        <f>HYPERLINK("http://lims2/focal_plane_image_series?id=694746040")</f>
        <v>0</v>
      </c>
    </row>
    <row r="257" spans="1:7">
      <c r="A257" s="1">
        <v>1610</v>
      </c>
      <c r="B257" t="s">
        <v>261</v>
      </c>
      <c r="C257" t="s">
        <v>547</v>
      </c>
      <c r="D257" s="2">
        <v>43214.03349537037</v>
      </c>
      <c r="E257" t="s">
        <v>578</v>
      </c>
      <c r="G257">
        <f>HYPERLINK("http://lims2/focal_plane_image_series?id=694746508")</f>
        <v>0</v>
      </c>
    </row>
    <row r="258" spans="1:7">
      <c r="A258" s="1">
        <v>2343</v>
      </c>
      <c r="B258" t="s">
        <v>262</v>
      </c>
      <c r="C258" t="s">
        <v>548</v>
      </c>
      <c r="D258" s="2">
        <v>43214.72003472222</v>
      </c>
      <c r="E258" t="s">
        <v>578</v>
      </c>
      <c r="G258">
        <f>HYPERLINK("http://lims2/focal_plane_image_series?id=694746866")</f>
        <v>0</v>
      </c>
    </row>
    <row r="259" spans="1:7">
      <c r="A259" s="1">
        <v>1239</v>
      </c>
      <c r="B259" t="s">
        <v>263</v>
      </c>
      <c r="C259" t="s">
        <v>549</v>
      </c>
      <c r="D259" s="2">
        <v>43214.77892361111</v>
      </c>
      <c r="E259" t="s">
        <v>578</v>
      </c>
      <c r="G259">
        <f>HYPERLINK("http://lims2/focal_plane_image_series?id=694747708")</f>
        <v>0</v>
      </c>
    </row>
    <row r="260" spans="1:7">
      <c r="A260" s="1">
        <v>1586</v>
      </c>
      <c r="B260" t="s">
        <v>264</v>
      </c>
      <c r="C260" t="s">
        <v>550</v>
      </c>
      <c r="D260" s="2">
        <v>43214.80225694444</v>
      </c>
      <c r="E260" t="s">
        <v>578</v>
      </c>
      <c r="G260">
        <f>HYPERLINK("http://lims2/focal_plane_image_series?id=694747708")</f>
        <v>0</v>
      </c>
    </row>
    <row r="261" spans="1:7">
      <c r="A261" s="1">
        <v>702</v>
      </c>
      <c r="B261" t="s">
        <v>265</v>
      </c>
      <c r="C261" t="s">
        <v>551</v>
      </c>
      <c r="D261" s="2">
        <v>43214.87862268519</v>
      </c>
      <c r="E261" t="s">
        <v>578</v>
      </c>
      <c r="G261">
        <f>HYPERLINK("http://lims2/focal_plane_image_series?id=694748529")</f>
        <v>0</v>
      </c>
    </row>
    <row r="262" spans="1:7">
      <c r="A262" s="1">
        <v>11</v>
      </c>
      <c r="B262" t="s">
        <v>266</v>
      </c>
      <c r="C262" t="s">
        <v>552</v>
      </c>
      <c r="D262" s="2">
        <v>43214.93701388889</v>
      </c>
      <c r="E262" t="s">
        <v>578</v>
      </c>
      <c r="G262">
        <f>HYPERLINK("http://lims2/focal_plane_image_series?id=694748600")</f>
        <v>0</v>
      </c>
    </row>
    <row r="263" spans="1:7">
      <c r="A263" s="1">
        <v>1368</v>
      </c>
      <c r="B263" t="s">
        <v>267</v>
      </c>
      <c r="C263" t="s">
        <v>553</v>
      </c>
      <c r="D263" s="2">
        <v>43214.97059027778</v>
      </c>
      <c r="E263" t="s">
        <v>578</v>
      </c>
      <c r="G263">
        <f>HYPERLINK("http://lims2/focal_plane_image_series?id=694748600")</f>
        <v>0</v>
      </c>
    </row>
    <row r="264" spans="1:7">
      <c r="A264" s="1">
        <v>1104</v>
      </c>
      <c r="B264" t="s">
        <v>268</v>
      </c>
      <c r="C264" t="s">
        <v>554</v>
      </c>
      <c r="D264" s="2">
        <v>43215.02194444444</v>
      </c>
      <c r="E264" t="s">
        <v>579</v>
      </c>
      <c r="G264">
        <f>HYPERLINK("http://lims2/focal_plane_image_series?id=694748600")</f>
        <v>0</v>
      </c>
    </row>
    <row r="265" spans="1:7">
      <c r="A265" s="1">
        <v>527</v>
      </c>
      <c r="B265" t="s">
        <v>269</v>
      </c>
      <c r="C265" t="s">
        <v>555</v>
      </c>
      <c r="D265" s="2">
        <v>43215.04056712963</v>
      </c>
      <c r="E265" t="s">
        <v>579</v>
      </c>
      <c r="G265">
        <f>HYPERLINK("http://lims2/focal_plane_image_series?id=694748600")</f>
        <v>0</v>
      </c>
    </row>
    <row r="266" spans="1:7">
      <c r="A266" s="1">
        <v>2292</v>
      </c>
      <c r="B266" t="s">
        <v>270</v>
      </c>
      <c r="C266" t="s">
        <v>556</v>
      </c>
      <c r="D266" s="2">
        <v>43215.11127314815</v>
      </c>
      <c r="E266" t="s">
        <v>578</v>
      </c>
      <c r="G266">
        <f>HYPERLINK("http://lims2/focal_plane_image_series?id=694748600")</f>
        <v>0</v>
      </c>
    </row>
    <row r="267" spans="1:7">
      <c r="A267" s="1">
        <v>2297</v>
      </c>
      <c r="B267" t="s">
        <v>271</v>
      </c>
      <c r="C267" t="s">
        <v>557</v>
      </c>
      <c r="D267" s="2">
        <v>43215.745625</v>
      </c>
      <c r="E267" t="s">
        <v>579</v>
      </c>
      <c r="G267">
        <f>HYPERLINK("http://lims2/focal_plane_image_series?id=694748548")</f>
        <v>0</v>
      </c>
    </row>
    <row r="268" spans="1:7">
      <c r="A268" s="1">
        <v>1380</v>
      </c>
      <c r="B268" t="s">
        <v>272</v>
      </c>
      <c r="C268" t="s">
        <v>558</v>
      </c>
      <c r="D268" s="2">
        <v>43215.79075231482</v>
      </c>
      <c r="E268" t="s">
        <v>578</v>
      </c>
      <c r="G268">
        <f>HYPERLINK("http://lims2/focal_plane_image_series?id=694749477")</f>
        <v>0</v>
      </c>
    </row>
    <row r="269" spans="1:7">
      <c r="A269" s="1">
        <v>1363</v>
      </c>
      <c r="B269" t="s">
        <v>273</v>
      </c>
      <c r="C269" t="s">
        <v>559</v>
      </c>
      <c r="D269" s="2">
        <v>43215.91922453704</v>
      </c>
      <c r="E269" t="s">
        <v>579</v>
      </c>
      <c r="G269">
        <f>HYPERLINK("http://lims2/focal_plane_image_series?id=694749913")</f>
        <v>0</v>
      </c>
    </row>
    <row r="270" spans="1:7">
      <c r="A270" s="1">
        <v>1883</v>
      </c>
      <c r="B270" t="s">
        <v>274</v>
      </c>
      <c r="C270" t="s">
        <v>560</v>
      </c>
      <c r="D270" s="2">
        <v>43216.01965277778</v>
      </c>
      <c r="E270" t="s">
        <v>579</v>
      </c>
      <c r="G270">
        <f>HYPERLINK("http://lims2/focal_plane_image_series?id=694750822")</f>
        <v>0</v>
      </c>
    </row>
    <row r="271" spans="1:7">
      <c r="A271" s="1">
        <v>992</v>
      </c>
      <c r="B271" t="s">
        <v>275</v>
      </c>
      <c r="C271" t="s">
        <v>561</v>
      </c>
      <c r="D271" s="2">
        <v>43220.74630787037</v>
      </c>
      <c r="E271" t="s">
        <v>578</v>
      </c>
    </row>
    <row r="272" spans="1:7">
      <c r="A272" s="1">
        <v>2461</v>
      </c>
      <c r="B272" t="s">
        <v>276</v>
      </c>
      <c r="C272" t="s">
        <v>562</v>
      </c>
      <c r="D272" s="2">
        <v>43220.7843287037</v>
      </c>
      <c r="E272" t="s">
        <v>578</v>
      </c>
    </row>
    <row r="273" spans="1:5">
      <c r="A273" s="1">
        <v>866</v>
      </c>
      <c r="B273" t="s">
        <v>277</v>
      </c>
      <c r="C273" t="s">
        <v>563</v>
      </c>
      <c r="D273" s="2">
        <v>43220.88017361111</v>
      </c>
      <c r="E273" t="s">
        <v>578</v>
      </c>
    </row>
    <row r="274" spans="1:5">
      <c r="A274" s="1">
        <v>57</v>
      </c>
      <c r="B274" t="s">
        <v>278</v>
      </c>
      <c r="C274" t="s">
        <v>564</v>
      </c>
      <c r="D274" s="2">
        <v>43221.74934027778</v>
      </c>
      <c r="E274" t="s">
        <v>578</v>
      </c>
    </row>
    <row r="275" spans="1:5">
      <c r="A275" s="1">
        <v>2161</v>
      </c>
      <c r="B275" t="s">
        <v>279</v>
      </c>
      <c r="C275" t="s">
        <v>565</v>
      </c>
      <c r="D275" s="2">
        <v>43221.79113425926</v>
      </c>
      <c r="E275" t="s">
        <v>578</v>
      </c>
    </row>
    <row r="276" spans="1:5">
      <c r="A276" s="1">
        <v>1048</v>
      </c>
      <c r="B276" t="s">
        <v>280</v>
      </c>
      <c r="C276" t="s">
        <v>566</v>
      </c>
      <c r="D276" s="2">
        <v>43221.90055555556</v>
      </c>
      <c r="E276" t="s">
        <v>578</v>
      </c>
    </row>
    <row r="277" spans="1:5">
      <c r="A277" s="1">
        <v>1550</v>
      </c>
      <c r="B277" t="s">
        <v>281</v>
      </c>
      <c r="C277" t="s">
        <v>567</v>
      </c>
      <c r="D277" s="2">
        <v>43221.94006944444</v>
      </c>
      <c r="E277" t="s">
        <v>579</v>
      </c>
    </row>
    <row r="278" spans="1:5">
      <c r="A278" s="1">
        <v>2543</v>
      </c>
      <c r="B278" t="s">
        <v>282</v>
      </c>
      <c r="C278" t="s">
        <v>568</v>
      </c>
      <c r="D278" s="2">
        <v>43222.72775462963</v>
      </c>
      <c r="E278" t="s">
        <v>578</v>
      </c>
    </row>
    <row r="279" spans="1:5">
      <c r="A279" s="1">
        <v>2233</v>
      </c>
      <c r="B279" t="s">
        <v>283</v>
      </c>
      <c r="C279" t="s">
        <v>569</v>
      </c>
      <c r="D279" s="2">
        <v>43222.76469907408</v>
      </c>
      <c r="E279" t="s">
        <v>578</v>
      </c>
    </row>
    <row r="280" spans="1:5">
      <c r="A280" s="1">
        <v>447</v>
      </c>
      <c r="B280" t="s">
        <v>284</v>
      </c>
      <c r="C280" t="s">
        <v>570</v>
      </c>
      <c r="D280" s="2">
        <v>43222.88983796296</v>
      </c>
    </row>
    <row r="281" spans="1:5">
      <c r="A281" s="1">
        <v>667</v>
      </c>
      <c r="B281" t="s">
        <v>285</v>
      </c>
      <c r="C281" t="s">
        <v>571</v>
      </c>
      <c r="D281" s="2">
        <v>43222.92188657408</v>
      </c>
    </row>
    <row r="282" spans="1:5">
      <c r="A282" s="1">
        <v>1067</v>
      </c>
      <c r="B282" t="s">
        <v>286</v>
      </c>
      <c r="C282" t="s">
        <v>572</v>
      </c>
      <c r="D282" s="2">
        <v>43224.89980324074</v>
      </c>
    </row>
    <row r="283" spans="1:5">
      <c r="A283" s="1">
        <v>2347</v>
      </c>
      <c r="B283" t="s">
        <v>287</v>
      </c>
      <c r="C283" t="s">
        <v>573</v>
      </c>
      <c r="D283" s="2">
        <v>43227.75836805555</v>
      </c>
    </row>
    <row r="284" spans="1:5">
      <c r="A284" s="1">
        <v>800</v>
      </c>
      <c r="B284" t="s">
        <v>288</v>
      </c>
      <c r="C284" t="s">
        <v>574</v>
      </c>
      <c r="D284" s="2">
        <v>43227.96128472222</v>
      </c>
    </row>
    <row r="285" spans="1:5">
      <c r="A285" s="1">
        <v>1738</v>
      </c>
      <c r="B285" t="s">
        <v>289</v>
      </c>
      <c r="C285" t="s">
        <v>575</v>
      </c>
      <c r="D285" s="2">
        <v>43228.71918981482</v>
      </c>
    </row>
    <row r="286" spans="1:5">
      <c r="A286" s="1">
        <v>1183</v>
      </c>
      <c r="B286" t="s">
        <v>290</v>
      </c>
      <c r="C286" t="s">
        <v>576</v>
      </c>
      <c r="D286" s="2">
        <v>43228.83954861111</v>
      </c>
    </row>
    <row r="287" spans="1:5">
      <c r="A287" s="1">
        <v>1779</v>
      </c>
      <c r="B287" t="s">
        <v>291</v>
      </c>
      <c r="C287" t="s">
        <v>577</v>
      </c>
      <c r="D287" s="2">
        <v>43229.74782407407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2018-05-11T19:15:55Z</dcterms:created>
  <dcterms:modified xsi:type="dcterms:W3CDTF">2018-05-11T19:15:55Z</dcterms:modified>
</cp:coreProperties>
</file>