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FORMA" sheetId="1" state="visible" r:id="rId2"/>
    <sheet name="Assumptions" sheetId="2" state="visible" r:id="rId3"/>
    <sheet name="P &amp; L Analysis" sheetId="3" state="visible" r:id="rId4"/>
    <sheet name="US Pop by St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<sst xmlns="http://schemas.openxmlformats.org/spreadsheetml/2006/main" count="139" uniqueCount="125">
  <si>
    <t xml:space="preserve">STATE</t>
  </si>
  <si>
    <t xml:space="preserve">POP (000)</t>
  </si>
  <si>
    <t xml:space="preserve">Total Sold</t>
  </si>
  <si>
    <t xml:space="preserve">State Recycle</t>
  </si>
  <si>
    <t xml:space="preserve">Green Recycle</t>
  </si>
  <si>
    <t xml:space="preserve">Green Product</t>
  </si>
  <si>
    <t xml:space="preserve">Avg $ / Gal</t>
  </si>
  <si>
    <t xml:space="preserve">Colorado</t>
  </si>
  <si>
    <t xml:space="preserve">Washington</t>
  </si>
  <si>
    <t xml:space="preserve">Arizona</t>
  </si>
  <si>
    <t xml:space="preserve">Oregon</t>
  </si>
  <si>
    <t xml:space="preserve">California</t>
  </si>
  <si>
    <t xml:space="preserve">New York</t>
  </si>
  <si>
    <t xml:space="preserve">TOTAL</t>
  </si>
  <si>
    <t xml:space="preserve">GROSS PROFIT</t>
  </si>
  <si>
    <t xml:space="preserve">NET INCOME</t>
  </si>
  <si>
    <t xml:space="preserve">Population:</t>
  </si>
  <si>
    <t xml:space="preserve">1 Gallon of Paint = 10lbs</t>
  </si>
  <si>
    <t xml:space="preserve">Gals / year / person</t>
  </si>
  <si>
    <t xml:space="preserve">5 gallons of Paint = 50lbs</t>
  </si>
  <si>
    <t xml:space="preserve">Total Gallons per year sold</t>
  </si>
  <si>
    <t xml:space="preserve">Tote = 275 Gallons of Paint</t>
  </si>
  <si>
    <t xml:space="preserve">  (10% Approx Unused)</t>
  </si>
  <si>
    <t xml:space="preserve">Capture Potential (gallons)</t>
  </si>
  <si>
    <t xml:space="preserve">Recycling Rate = $0.38 / lb - Paint Care</t>
  </si>
  <si>
    <t xml:space="preserve">Paint 10lbs / Gallon</t>
  </si>
  <si>
    <t xml:space="preserve">Capture Rate (65-70% of the weight taken in is captured to gallons of usable paint)</t>
  </si>
  <si>
    <t xml:space="preserve">Total Recycled Potential (lbs)</t>
  </si>
  <si>
    <t xml:space="preserve">Recycled Total (lbs)</t>
  </si>
  <si>
    <t xml:space="preserve">17 Totes per container for shipping internationally</t>
  </si>
  <si>
    <t xml:space="preserve">Potential Paint Captured (gallons)</t>
  </si>
  <si>
    <t xml:space="preserve">Paint Care Fees to Gallons of Paint sold:</t>
  </si>
  <si>
    <t xml:space="preserve">Latex (87% of total sold)</t>
  </si>
  <si>
    <t xml:space="preserve">1 quart of paint</t>
  </si>
  <si>
    <t xml:space="preserve">gallon equivalent (does not make up significant amount of sales in the market)</t>
  </si>
  <si>
    <t xml:space="preserve">Hazard Waste Loss (12%)</t>
  </si>
  <si>
    <t xml:space="preserve">1 gallon of paint</t>
  </si>
  <si>
    <t xml:space="preserve">gallon equivalent (makes up about 50% of sales in the market)</t>
  </si>
  <si>
    <t xml:space="preserve">5 gallon bucket</t>
  </si>
  <si>
    <t xml:space="preserve">Capture Rate</t>
  </si>
  <si>
    <t xml:space="preserve">(% to Pop)</t>
  </si>
  <si>
    <t xml:space="preserve">ReStore / Habitat for Humanity - 800 stores nationwide, approx 500 are good ones for GreenSheen, in 150 as of 7/1/2019</t>
  </si>
  <si>
    <t xml:space="preserve">Estimated Potential Capture Rate - Colo (gals)</t>
  </si>
  <si>
    <t xml:space="preserve">  -Restore sells GreenSheet gallon of pain for around $14-15 per gallon</t>
  </si>
  <si>
    <t xml:space="preserve">  - Sell to ReStore at $8/gallon - less cost of about $1.30/gal of shipping - net $6.70</t>
  </si>
  <si>
    <t xml:space="preserve">Estimated Capture Rate Curr GS Recycling 2019 (gals)</t>
  </si>
  <si>
    <t xml:space="preserve"> = ($827k/0.38)x.168</t>
  </si>
  <si>
    <t xml:space="preserve">2.4*10%*10*70%*10% = .168 or 16.8%</t>
  </si>
  <si>
    <t xml:space="preserve">Potential to capture, then multiply by your capture rate (50%, 70%, etc.)</t>
  </si>
  <si>
    <t xml:space="preserve">% to Total</t>
  </si>
  <si>
    <t xml:space="preserve">2018 / 2017</t>
  </si>
  <si>
    <t xml:space="preserve">2019/2018</t>
  </si>
  <si>
    <t xml:space="preserve">TOTAL INCOME</t>
  </si>
  <si>
    <t xml:space="preserve">  Recycling</t>
  </si>
  <si>
    <t xml:space="preserve">  Wholesale Sales</t>
  </si>
  <si>
    <t xml:space="preserve">  Collection Fees (AZ)</t>
  </si>
  <si>
    <t xml:space="preserve">  Uncategorized</t>
  </si>
  <si>
    <t xml:space="preserve">(% of Income)</t>
  </si>
  <si>
    <t xml:space="preserve">COGS</t>
  </si>
  <si>
    <t xml:space="preserve">TOTAL EXPENSES</t>
  </si>
  <si>
    <t xml:space="preserve">  Total Office Expenses</t>
  </si>
  <si>
    <r>
      <rPr>
        <b val="true"/>
        <sz val="12"/>
        <color rgb="FF000000"/>
        <rFont val="Calibri"/>
        <family val="2"/>
        <charset val="1"/>
      </rPr>
      <t xml:space="preserve">  </t>
    </r>
    <r>
      <rPr>
        <sz val="12"/>
        <color rgb="FF000000"/>
        <rFont val="Calibri"/>
        <family val="2"/>
        <charset val="1"/>
      </rPr>
      <t xml:space="preserve">Total Payroll Expenses</t>
    </r>
  </si>
  <si>
    <t xml:space="preserve">NET OPERATING INCOME</t>
  </si>
  <si>
    <t xml:space="preserve">Rank (1-50)</t>
  </si>
  <si>
    <t xml:space="preserve">State</t>
  </si>
  <si>
    <t xml:space="preserve">2018 (pop)</t>
  </si>
  <si>
    <t xml:space="preserve">2010 (pop)</t>
  </si>
  <si>
    <t xml:space="preserve">2020 est Paint Sales gal.</t>
  </si>
  <si>
    <t xml:space="preserve">' 50% returned paint for recycle</t>
  </si>
  <si>
    <t xml:space="preserve">' 30% returned paint for recycle</t>
  </si>
  <si>
    <t xml:space="preserve">' 10% returned paint for recycle</t>
  </si>
  <si>
    <t xml:space="preserve">Potential Gals Paint</t>
  </si>
  <si>
    <t xml:space="preserve">Gross Profit Est (65%)</t>
  </si>
  <si>
    <t xml:space="preserve"> California</t>
  </si>
  <si>
    <t xml:space="preserve"> Texas</t>
  </si>
  <si>
    <t xml:space="preserve"> Florida</t>
  </si>
  <si>
    <t xml:space="preserve"> New York</t>
  </si>
  <si>
    <t xml:space="preserve"> Pennsylvania</t>
  </si>
  <si>
    <t xml:space="preserve"> Illinois</t>
  </si>
  <si>
    <t xml:space="preserve"> Ohio</t>
  </si>
  <si>
    <t xml:space="preserve"> Georgia</t>
  </si>
  <si>
    <t xml:space="preserve"> North Carolina</t>
  </si>
  <si>
    <t xml:space="preserve"> Michigan</t>
  </si>
  <si>
    <t xml:space="preserve"> New Jersey</t>
  </si>
  <si>
    <t xml:space="preserve"> Virginia</t>
  </si>
  <si>
    <t xml:space="preserve"> Washington</t>
  </si>
  <si>
    <t xml:space="preserve"> Arizona</t>
  </si>
  <si>
    <t xml:space="preserve"> Massachusetts</t>
  </si>
  <si>
    <t xml:space="preserve"> Tennessee</t>
  </si>
  <si>
    <t xml:space="preserve"> Indiana</t>
  </si>
  <si>
    <t xml:space="preserve"> Missouri</t>
  </si>
  <si>
    <t xml:space="preserve"> Maryland</t>
  </si>
  <si>
    <t xml:space="preserve"> Wisconsin</t>
  </si>
  <si>
    <t xml:space="preserve"> Colorado</t>
  </si>
  <si>
    <t xml:space="preserve"> Minnesota</t>
  </si>
  <si>
    <t xml:space="preserve"> South Carolina</t>
  </si>
  <si>
    <t xml:space="preserve"> Alabama</t>
  </si>
  <si>
    <t xml:space="preserve"> Louisiana</t>
  </si>
  <si>
    <t xml:space="preserve"> Kentucky</t>
  </si>
  <si>
    <t xml:space="preserve"> Oregon</t>
  </si>
  <si>
    <t xml:space="preserve"> Oklahoma</t>
  </si>
  <si>
    <t xml:space="preserve"> Connecticut</t>
  </si>
  <si>
    <t xml:space="preserve"> Utah</t>
  </si>
  <si>
    <t xml:space="preserve"> Iowa</t>
  </si>
  <si>
    <t xml:space="preserve"> Nevada</t>
  </si>
  <si>
    <t xml:space="preserve"> Arkansas</t>
  </si>
  <si>
    <t xml:space="preserve"> Mississippi</t>
  </si>
  <si>
    <t xml:space="preserve"> Kansas</t>
  </si>
  <si>
    <t xml:space="preserve"> New Mexico</t>
  </si>
  <si>
    <t xml:space="preserve"> Nebraska</t>
  </si>
  <si>
    <t xml:space="preserve"> West Virginia</t>
  </si>
  <si>
    <t xml:space="preserve"> Idaho</t>
  </si>
  <si>
    <t xml:space="preserve"> Hawaii</t>
  </si>
  <si>
    <t xml:space="preserve"> New Hampshire</t>
  </si>
  <si>
    <t xml:space="preserve"> Maine</t>
  </si>
  <si>
    <t xml:space="preserve"> Montana</t>
  </si>
  <si>
    <t xml:space="preserve"> Rhode Island</t>
  </si>
  <si>
    <t xml:space="preserve"> Delaware</t>
  </si>
  <si>
    <t xml:space="preserve"> South Dakota</t>
  </si>
  <si>
    <t xml:space="preserve">  North Dakota</t>
  </si>
  <si>
    <t xml:space="preserve"> Alaska</t>
  </si>
  <si>
    <t xml:space="preserve"> Vermont</t>
  </si>
  <si>
    <t xml:space="preserve"> Wyoming</t>
  </si>
  <si>
    <t xml:space="preserve">—</t>
  </si>
  <si>
    <t xml:space="preserve"> District of Columbia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</si>
</sst>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_(* #,##0_);_(* \(#,##0\);_(* \-??_);_(@_)"/>
    <numFmt numFmtId="167" formatCode="_([$$-409]* #,##0.00_);_([$$-409]* \(#,##0.00\);_([$$-409]* \-??_);_(@_)"/>
    <numFmt numFmtId="168" formatCode="\$#,##0.00_);[RED]&quot;($&quot;#,##0.00\)"/>
    <numFmt numFmtId="169" formatCode="0%"/>
    <numFmt numFmtId="170" formatCode="#,##0"/>
    <numFmt numFmtId="171" formatCode="_(\$* #,##0_);_(\$* \(#,##0\);_(\$* \-_);_(@_)"/>
    <numFmt numFmtId="172" formatCode="_(\$* #,##0_);_(\$* \(#,##0\);_(\$* \-??_);_(@_)"/>
    <numFmt numFmtId="173" formatCode="0.0%"/>
    <numFmt numFmtId="174" formatCode="#,##0.00"/>
    <numFmt numFmtId="175" formatCode="0.00%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sz val="12"/>
      <color rgb="FF0000FF"/>
      <name val="Calibri"/>
      <family val="0"/>
      <charset val="1"/>
    </font>
    <font>
      <b val="true"/>
      <sz val="12"/>
      <color rgb="FF0000FF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sz val="14"/>
      <color rgb="FF222222"/>
      <name val="Arial"/>
      <family val="0"/>
      <charset val="1"/>
    </font>
    <font>
      <u val="single"/>
      <sz val="14"/>
      <color rgb="FF222222"/>
      <name val="Arial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4"/>
      <color rgb="FF22222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0</xdr:col>
      <xdr:colOff>218160</xdr:colOff>
      <xdr:row>1</xdr:row>
      <xdr:rowOff>141840</xdr:rowOff>
    </xdr:to>
    <xdr:sp>
      <xdr:nvSpPr>
        <xdr:cNvPr id="0" name="CustomShape 1"/>
        <xdr:cNvSpPr/>
      </xdr:nvSpPr>
      <xdr:spPr>
        <a:xfrm>
          <a:off x="0" y="57780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</xdr:row>
      <xdr:rowOff>9360</xdr:rowOff>
    </xdr:from>
    <xdr:to>
      <xdr:col>1</xdr:col>
      <xdr:colOff>218880</xdr:colOff>
      <xdr:row>2</xdr:row>
      <xdr:rowOff>151200</xdr:rowOff>
    </xdr:to>
    <xdr:sp>
      <xdr:nvSpPr>
        <xdr:cNvPr id="1" name="CustomShape 1"/>
        <xdr:cNvSpPr/>
      </xdr:nvSpPr>
      <xdr:spPr>
        <a:xfrm>
          <a:off x="1022760" y="80748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</xdr:row>
      <xdr:rowOff>19080</xdr:rowOff>
    </xdr:from>
    <xdr:to>
      <xdr:col>1</xdr:col>
      <xdr:colOff>218880</xdr:colOff>
      <xdr:row>4</xdr:row>
      <xdr:rowOff>7200</xdr:rowOff>
    </xdr:to>
    <xdr:sp>
      <xdr:nvSpPr>
        <xdr:cNvPr id="2" name="CustomShape 1"/>
        <xdr:cNvSpPr/>
      </xdr:nvSpPr>
      <xdr:spPr>
        <a:xfrm>
          <a:off x="1022760" y="103752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</xdr:row>
      <xdr:rowOff>28800</xdr:rowOff>
    </xdr:from>
    <xdr:to>
      <xdr:col>1</xdr:col>
      <xdr:colOff>218880</xdr:colOff>
      <xdr:row>4</xdr:row>
      <xdr:rowOff>142200</xdr:rowOff>
    </xdr:to>
    <xdr:sp>
      <xdr:nvSpPr>
        <xdr:cNvPr id="3" name="CustomShape 1"/>
        <xdr:cNvSpPr/>
      </xdr:nvSpPr>
      <xdr:spPr>
        <a:xfrm>
          <a:off x="1022760" y="1267560"/>
          <a:ext cx="21816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5</xdr:row>
      <xdr:rowOff>360</xdr:rowOff>
    </xdr:from>
    <xdr:to>
      <xdr:col>1</xdr:col>
      <xdr:colOff>218880</xdr:colOff>
      <xdr:row>5</xdr:row>
      <xdr:rowOff>142200</xdr:rowOff>
    </xdr:to>
    <xdr:sp>
      <xdr:nvSpPr>
        <xdr:cNvPr id="4" name="CustomShape 1"/>
        <xdr:cNvSpPr/>
      </xdr:nvSpPr>
      <xdr:spPr>
        <a:xfrm>
          <a:off x="1022760" y="145944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6</xdr:row>
      <xdr:rowOff>9720</xdr:rowOff>
    </xdr:from>
    <xdr:to>
      <xdr:col>1</xdr:col>
      <xdr:colOff>218880</xdr:colOff>
      <xdr:row>6</xdr:row>
      <xdr:rowOff>141840</xdr:rowOff>
    </xdr:to>
    <xdr:sp>
      <xdr:nvSpPr>
        <xdr:cNvPr id="5" name="CustomShape 1"/>
        <xdr:cNvSpPr/>
      </xdr:nvSpPr>
      <xdr:spPr>
        <a:xfrm>
          <a:off x="1022760" y="168912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7</xdr:row>
      <xdr:rowOff>720</xdr:rowOff>
    </xdr:from>
    <xdr:to>
      <xdr:col>1</xdr:col>
      <xdr:colOff>218880</xdr:colOff>
      <xdr:row>7</xdr:row>
      <xdr:rowOff>132840</xdr:rowOff>
    </xdr:to>
    <xdr:sp>
      <xdr:nvSpPr>
        <xdr:cNvPr id="6" name="CustomShape 1"/>
        <xdr:cNvSpPr/>
      </xdr:nvSpPr>
      <xdr:spPr>
        <a:xfrm>
          <a:off x="1022760" y="190044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8</xdr:row>
      <xdr:rowOff>720</xdr:rowOff>
    </xdr:from>
    <xdr:to>
      <xdr:col>1</xdr:col>
      <xdr:colOff>218880</xdr:colOff>
      <xdr:row>8</xdr:row>
      <xdr:rowOff>132840</xdr:rowOff>
    </xdr:to>
    <xdr:sp>
      <xdr:nvSpPr>
        <xdr:cNvPr id="7" name="CustomShape 1"/>
        <xdr:cNvSpPr/>
      </xdr:nvSpPr>
      <xdr:spPr>
        <a:xfrm>
          <a:off x="1022760" y="212076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9</xdr:row>
      <xdr:rowOff>720</xdr:rowOff>
    </xdr:from>
    <xdr:to>
      <xdr:col>1</xdr:col>
      <xdr:colOff>218880</xdr:colOff>
      <xdr:row>9</xdr:row>
      <xdr:rowOff>142560</xdr:rowOff>
    </xdr:to>
    <xdr:sp>
      <xdr:nvSpPr>
        <xdr:cNvPr id="8" name="CustomShape 1"/>
        <xdr:cNvSpPr/>
      </xdr:nvSpPr>
      <xdr:spPr>
        <a:xfrm>
          <a:off x="1022760" y="234108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10</xdr:row>
      <xdr:rowOff>10080</xdr:rowOff>
    </xdr:from>
    <xdr:to>
      <xdr:col>1</xdr:col>
      <xdr:colOff>218880</xdr:colOff>
      <xdr:row>10</xdr:row>
      <xdr:rowOff>151920</xdr:rowOff>
    </xdr:to>
    <xdr:sp>
      <xdr:nvSpPr>
        <xdr:cNvPr id="9" name="CustomShape 1"/>
        <xdr:cNvSpPr/>
      </xdr:nvSpPr>
      <xdr:spPr>
        <a:xfrm>
          <a:off x="1022760" y="257076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11</xdr:row>
      <xdr:rowOff>19440</xdr:rowOff>
    </xdr:from>
    <xdr:to>
      <xdr:col>1</xdr:col>
      <xdr:colOff>218880</xdr:colOff>
      <xdr:row>11</xdr:row>
      <xdr:rowOff>151560</xdr:rowOff>
    </xdr:to>
    <xdr:sp>
      <xdr:nvSpPr>
        <xdr:cNvPr id="10" name="CustomShape 1"/>
        <xdr:cNvSpPr/>
      </xdr:nvSpPr>
      <xdr:spPr>
        <a:xfrm>
          <a:off x="1022760" y="280044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12</xdr:row>
      <xdr:rowOff>360</xdr:rowOff>
    </xdr:from>
    <xdr:to>
      <xdr:col>1</xdr:col>
      <xdr:colOff>209160</xdr:colOff>
      <xdr:row>12</xdr:row>
      <xdr:rowOff>142200</xdr:rowOff>
    </xdr:to>
    <xdr:sp>
      <xdr:nvSpPr>
        <xdr:cNvPr id="11" name="CustomShape 1"/>
        <xdr:cNvSpPr/>
      </xdr:nvSpPr>
      <xdr:spPr>
        <a:xfrm>
          <a:off x="1022760" y="3001680"/>
          <a:ext cx="20844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13</xdr:row>
      <xdr:rowOff>9720</xdr:rowOff>
    </xdr:from>
    <xdr:to>
      <xdr:col>1</xdr:col>
      <xdr:colOff>218880</xdr:colOff>
      <xdr:row>13</xdr:row>
      <xdr:rowOff>141840</xdr:rowOff>
    </xdr:to>
    <xdr:sp>
      <xdr:nvSpPr>
        <xdr:cNvPr id="12" name="CustomShape 1"/>
        <xdr:cNvSpPr/>
      </xdr:nvSpPr>
      <xdr:spPr>
        <a:xfrm>
          <a:off x="1022760" y="323136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14</xdr:row>
      <xdr:rowOff>0</xdr:rowOff>
    </xdr:from>
    <xdr:to>
      <xdr:col>1</xdr:col>
      <xdr:colOff>218880</xdr:colOff>
      <xdr:row>14</xdr:row>
      <xdr:rowOff>141840</xdr:rowOff>
    </xdr:to>
    <xdr:sp>
      <xdr:nvSpPr>
        <xdr:cNvPr id="13" name="CustomShape 1"/>
        <xdr:cNvSpPr/>
      </xdr:nvSpPr>
      <xdr:spPr>
        <a:xfrm>
          <a:off x="1022760" y="344232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15</xdr:row>
      <xdr:rowOff>9360</xdr:rowOff>
    </xdr:from>
    <xdr:to>
      <xdr:col>1</xdr:col>
      <xdr:colOff>218880</xdr:colOff>
      <xdr:row>15</xdr:row>
      <xdr:rowOff>141480</xdr:rowOff>
    </xdr:to>
    <xdr:sp>
      <xdr:nvSpPr>
        <xdr:cNvPr id="14" name="CustomShape 1"/>
        <xdr:cNvSpPr/>
      </xdr:nvSpPr>
      <xdr:spPr>
        <a:xfrm>
          <a:off x="1022760" y="367200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16</xdr:row>
      <xdr:rowOff>0</xdr:rowOff>
    </xdr:from>
    <xdr:to>
      <xdr:col>1</xdr:col>
      <xdr:colOff>218880</xdr:colOff>
      <xdr:row>16</xdr:row>
      <xdr:rowOff>132120</xdr:rowOff>
    </xdr:to>
    <xdr:sp>
      <xdr:nvSpPr>
        <xdr:cNvPr id="15" name="CustomShape 1"/>
        <xdr:cNvSpPr/>
      </xdr:nvSpPr>
      <xdr:spPr>
        <a:xfrm>
          <a:off x="1022760" y="388296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17</xdr:row>
      <xdr:rowOff>0</xdr:rowOff>
    </xdr:from>
    <xdr:to>
      <xdr:col>1</xdr:col>
      <xdr:colOff>218880</xdr:colOff>
      <xdr:row>17</xdr:row>
      <xdr:rowOff>141840</xdr:rowOff>
    </xdr:to>
    <xdr:sp>
      <xdr:nvSpPr>
        <xdr:cNvPr id="16" name="CustomShape 1"/>
        <xdr:cNvSpPr/>
      </xdr:nvSpPr>
      <xdr:spPr>
        <a:xfrm>
          <a:off x="1022760" y="410328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18</xdr:row>
      <xdr:rowOff>9360</xdr:rowOff>
    </xdr:from>
    <xdr:to>
      <xdr:col>1</xdr:col>
      <xdr:colOff>218880</xdr:colOff>
      <xdr:row>18</xdr:row>
      <xdr:rowOff>132120</xdr:rowOff>
    </xdr:to>
    <xdr:sp>
      <xdr:nvSpPr>
        <xdr:cNvPr id="17" name="CustomShape 1"/>
        <xdr:cNvSpPr/>
      </xdr:nvSpPr>
      <xdr:spPr>
        <a:xfrm>
          <a:off x="1022760" y="4332960"/>
          <a:ext cx="218160" cy="12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19</xdr:row>
      <xdr:rowOff>360</xdr:rowOff>
    </xdr:from>
    <xdr:to>
      <xdr:col>1</xdr:col>
      <xdr:colOff>218880</xdr:colOff>
      <xdr:row>19</xdr:row>
      <xdr:rowOff>142200</xdr:rowOff>
    </xdr:to>
    <xdr:sp>
      <xdr:nvSpPr>
        <xdr:cNvPr id="18" name="CustomShape 1"/>
        <xdr:cNvSpPr/>
      </xdr:nvSpPr>
      <xdr:spPr>
        <a:xfrm>
          <a:off x="1022760" y="454428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20</xdr:row>
      <xdr:rowOff>9720</xdr:rowOff>
    </xdr:from>
    <xdr:to>
      <xdr:col>1</xdr:col>
      <xdr:colOff>218880</xdr:colOff>
      <xdr:row>20</xdr:row>
      <xdr:rowOff>151560</xdr:rowOff>
    </xdr:to>
    <xdr:sp>
      <xdr:nvSpPr>
        <xdr:cNvPr id="19" name="CustomShape 1"/>
        <xdr:cNvSpPr/>
      </xdr:nvSpPr>
      <xdr:spPr>
        <a:xfrm>
          <a:off x="1022760" y="477396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21</xdr:row>
      <xdr:rowOff>19800</xdr:rowOff>
    </xdr:from>
    <xdr:to>
      <xdr:col>1</xdr:col>
      <xdr:colOff>218880</xdr:colOff>
      <xdr:row>22</xdr:row>
      <xdr:rowOff>7920</xdr:rowOff>
    </xdr:to>
    <xdr:sp>
      <xdr:nvSpPr>
        <xdr:cNvPr id="20" name="CustomShape 1"/>
        <xdr:cNvSpPr/>
      </xdr:nvSpPr>
      <xdr:spPr>
        <a:xfrm>
          <a:off x="1022760" y="500436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22</xdr:row>
      <xdr:rowOff>29160</xdr:rowOff>
    </xdr:from>
    <xdr:to>
      <xdr:col>1</xdr:col>
      <xdr:colOff>218880</xdr:colOff>
      <xdr:row>23</xdr:row>
      <xdr:rowOff>17280</xdr:rowOff>
    </xdr:to>
    <xdr:sp>
      <xdr:nvSpPr>
        <xdr:cNvPr id="21" name="CustomShape 1"/>
        <xdr:cNvSpPr/>
      </xdr:nvSpPr>
      <xdr:spPr>
        <a:xfrm>
          <a:off x="1022760" y="523404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23</xdr:row>
      <xdr:rowOff>38880</xdr:rowOff>
    </xdr:from>
    <xdr:to>
      <xdr:col>1</xdr:col>
      <xdr:colOff>218880</xdr:colOff>
      <xdr:row>24</xdr:row>
      <xdr:rowOff>27000</xdr:rowOff>
    </xdr:to>
    <xdr:sp>
      <xdr:nvSpPr>
        <xdr:cNvPr id="22" name="CustomShape 1"/>
        <xdr:cNvSpPr/>
      </xdr:nvSpPr>
      <xdr:spPr>
        <a:xfrm>
          <a:off x="1022760" y="546408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24</xdr:row>
      <xdr:rowOff>48240</xdr:rowOff>
    </xdr:from>
    <xdr:to>
      <xdr:col>1</xdr:col>
      <xdr:colOff>218880</xdr:colOff>
      <xdr:row>25</xdr:row>
      <xdr:rowOff>36360</xdr:rowOff>
    </xdr:to>
    <xdr:sp>
      <xdr:nvSpPr>
        <xdr:cNvPr id="23" name="CustomShape 1"/>
        <xdr:cNvSpPr/>
      </xdr:nvSpPr>
      <xdr:spPr>
        <a:xfrm>
          <a:off x="1022760" y="569376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25</xdr:row>
      <xdr:rowOff>57960</xdr:rowOff>
    </xdr:from>
    <xdr:to>
      <xdr:col>1</xdr:col>
      <xdr:colOff>218880</xdr:colOff>
      <xdr:row>26</xdr:row>
      <xdr:rowOff>46080</xdr:rowOff>
    </xdr:to>
    <xdr:sp>
      <xdr:nvSpPr>
        <xdr:cNvPr id="24" name="CustomShape 1"/>
        <xdr:cNvSpPr/>
      </xdr:nvSpPr>
      <xdr:spPr>
        <a:xfrm>
          <a:off x="1022760" y="592380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26</xdr:row>
      <xdr:rowOff>66960</xdr:rowOff>
    </xdr:from>
    <xdr:to>
      <xdr:col>1</xdr:col>
      <xdr:colOff>218880</xdr:colOff>
      <xdr:row>27</xdr:row>
      <xdr:rowOff>26640</xdr:rowOff>
    </xdr:to>
    <xdr:sp>
      <xdr:nvSpPr>
        <xdr:cNvPr id="25" name="CustomShape 1"/>
        <xdr:cNvSpPr/>
      </xdr:nvSpPr>
      <xdr:spPr>
        <a:xfrm>
          <a:off x="1022760" y="6153120"/>
          <a:ext cx="218160" cy="180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27</xdr:row>
      <xdr:rowOff>360</xdr:rowOff>
    </xdr:from>
    <xdr:to>
      <xdr:col>1</xdr:col>
      <xdr:colOff>218880</xdr:colOff>
      <xdr:row>27</xdr:row>
      <xdr:rowOff>132480</xdr:rowOff>
    </xdr:to>
    <xdr:sp>
      <xdr:nvSpPr>
        <xdr:cNvPr id="26" name="CustomShape 1"/>
        <xdr:cNvSpPr/>
      </xdr:nvSpPr>
      <xdr:spPr>
        <a:xfrm>
          <a:off x="1022760" y="630684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28</xdr:row>
      <xdr:rowOff>0</xdr:rowOff>
    </xdr:from>
    <xdr:to>
      <xdr:col>1</xdr:col>
      <xdr:colOff>218880</xdr:colOff>
      <xdr:row>28</xdr:row>
      <xdr:rowOff>141840</xdr:rowOff>
    </xdr:to>
    <xdr:sp>
      <xdr:nvSpPr>
        <xdr:cNvPr id="27" name="CustomShape 1"/>
        <xdr:cNvSpPr/>
      </xdr:nvSpPr>
      <xdr:spPr>
        <a:xfrm>
          <a:off x="1022760" y="652716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29</xdr:row>
      <xdr:rowOff>9360</xdr:rowOff>
    </xdr:from>
    <xdr:to>
      <xdr:col>1</xdr:col>
      <xdr:colOff>190080</xdr:colOff>
      <xdr:row>29</xdr:row>
      <xdr:rowOff>151200</xdr:rowOff>
    </xdr:to>
    <xdr:sp>
      <xdr:nvSpPr>
        <xdr:cNvPr id="28" name="CustomShape 1"/>
        <xdr:cNvSpPr/>
      </xdr:nvSpPr>
      <xdr:spPr>
        <a:xfrm>
          <a:off x="1022760" y="6756840"/>
          <a:ext cx="1893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30</xdr:row>
      <xdr:rowOff>19080</xdr:rowOff>
    </xdr:from>
    <xdr:to>
      <xdr:col>1</xdr:col>
      <xdr:colOff>218880</xdr:colOff>
      <xdr:row>30</xdr:row>
      <xdr:rowOff>151200</xdr:rowOff>
    </xdr:to>
    <xdr:sp>
      <xdr:nvSpPr>
        <xdr:cNvPr id="29" name="CustomShape 1"/>
        <xdr:cNvSpPr/>
      </xdr:nvSpPr>
      <xdr:spPr>
        <a:xfrm>
          <a:off x="1022760" y="698688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31</xdr:row>
      <xdr:rowOff>0</xdr:rowOff>
    </xdr:from>
    <xdr:to>
      <xdr:col>1</xdr:col>
      <xdr:colOff>218880</xdr:colOff>
      <xdr:row>31</xdr:row>
      <xdr:rowOff>141840</xdr:rowOff>
    </xdr:to>
    <xdr:sp>
      <xdr:nvSpPr>
        <xdr:cNvPr id="30" name="CustomShape 1"/>
        <xdr:cNvSpPr/>
      </xdr:nvSpPr>
      <xdr:spPr>
        <a:xfrm>
          <a:off x="1022760" y="718812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32</xdr:row>
      <xdr:rowOff>9360</xdr:rowOff>
    </xdr:from>
    <xdr:to>
      <xdr:col>1</xdr:col>
      <xdr:colOff>218880</xdr:colOff>
      <xdr:row>32</xdr:row>
      <xdr:rowOff>151200</xdr:rowOff>
    </xdr:to>
    <xdr:sp>
      <xdr:nvSpPr>
        <xdr:cNvPr id="31" name="CustomShape 1"/>
        <xdr:cNvSpPr/>
      </xdr:nvSpPr>
      <xdr:spPr>
        <a:xfrm>
          <a:off x="1022760" y="741780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33</xdr:row>
      <xdr:rowOff>19440</xdr:rowOff>
    </xdr:from>
    <xdr:to>
      <xdr:col>1</xdr:col>
      <xdr:colOff>218880</xdr:colOff>
      <xdr:row>34</xdr:row>
      <xdr:rowOff>7560</xdr:rowOff>
    </xdr:to>
    <xdr:sp>
      <xdr:nvSpPr>
        <xdr:cNvPr id="32" name="CustomShape 1"/>
        <xdr:cNvSpPr/>
      </xdr:nvSpPr>
      <xdr:spPr>
        <a:xfrm>
          <a:off x="1022760" y="764820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34</xdr:row>
      <xdr:rowOff>28800</xdr:rowOff>
    </xdr:from>
    <xdr:to>
      <xdr:col>1</xdr:col>
      <xdr:colOff>218880</xdr:colOff>
      <xdr:row>35</xdr:row>
      <xdr:rowOff>16920</xdr:rowOff>
    </xdr:to>
    <xdr:sp>
      <xdr:nvSpPr>
        <xdr:cNvPr id="33" name="CustomShape 1"/>
        <xdr:cNvSpPr/>
      </xdr:nvSpPr>
      <xdr:spPr>
        <a:xfrm>
          <a:off x="1022760" y="787788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35</xdr:row>
      <xdr:rowOff>38880</xdr:rowOff>
    </xdr:from>
    <xdr:to>
      <xdr:col>1</xdr:col>
      <xdr:colOff>218880</xdr:colOff>
      <xdr:row>36</xdr:row>
      <xdr:rowOff>17640</xdr:rowOff>
    </xdr:to>
    <xdr:sp>
      <xdr:nvSpPr>
        <xdr:cNvPr id="34" name="CustomShape 1"/>
        <xdr:cNvSpPr/>
      </xdr:nvSpPr>
      <xdr:spPr>
        <a:xfrm>
          <a:off x="1022760" y="8108280"/>
          <a:ext cx="218160" cy="19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36</xdr:row>
      <xdr:rowOff>720</xdr:rowOff>
    </xdr:from>
    <xdr:to>
      <xdr:col>1</xdr:col>
      <xdr:colOff>218880</xdr:colOff>
      <xdr:row>36</xdr:row>
      <xdr:rowOff>142560</xdr:rowOff>
    </xdr:to>
    <xdr:sp>
      <xdr:nvSpPr>
        <xdr:cNvPr id="35" name="CustomShape 1"/>
        <xdr:cNvSpPr/>
      </xdr:nvSpPr>
      <xdr:spPr>
        <a:xfrm>
          <a:off x="1022760" y="829044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37</xdr:row>
      <xdr:rowOff>10080</xdr:rowOff>
    </xdr:from>
    <xdr:to>
      <xdr:col>1</xdr:col>
      <xdr:colOff>218880</xdr:colOff>
      <xdr:row>37</xdr:row>
      <xdr:rowOff>142200</xdr:rowOff>
    </xdr:to>
    <xdr:sp>
      <xdr:nvSpPr>
        <xdr:cNvPr id="36" name="CustomShape 1"/>
        <xdr:cNvSpPr/>
      </xdr:nvSpPr>
      <xdr:spPr>
        <a:xfrm>
          <a:off x="1022760" y="8520120"/>
          <a:ext cx="218160" cy="13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38</xdr:row>
      <xdr:rowOff>720</xdr:rowOff>
    </xdr:from>
    <xdr:to>
      <xdr:col>1</xdr:col>
      <xdr:colOff>218880</xdr:colOff>
      <xdr:row>38</xdr:row>
      <xdr:rowOff>114120</xdr:rowOff>
    </xdr:to>
    <xdr:sp>
      <xdr:nvSpPr>
        <xdr:cNvPr id="37" name="CustomShape 1"/>
        <xdr:cNvSpPr/>
      </xdr:nvSpPr>
      <xdr:spPr>
        <a:xfrm>
          <a:off x="1022760" y="8731080"/>
          <a:ext cx="21816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39</xdr:row>
      <xdr:rowOff>720</xdr:rowOff>
    </xdr:from>
    <xdr:to>
      <xdr:col>1</xdr:col>
      <xdr:colOff>180720</xdr:colOff>
      <xdr:row>39</xdr:row>
      <xdr:rowOff>142560</xdr:rowOff>
    </xdr:to>
    <xdr:sp>
      <xdr:nvSpPr>
        <xdr:cNvPr id="38" name="CustomShape 1"/>
        <xdr:cNvSpPr/>
      </xdr:nvSpPr>
      <xdr:spPr>
        <a:xfrm>
          <a:off x="1022760" y="8951400"/>
          <a:ext cx="18000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40</xdr:row>
      <xdr:rowOff>9720</xdr:rowOff>
    </xdr:from>
    <xdr:to>
      <xdr:col>1</xdr:col>
      <xdr:colOff>218880</xdr:colOff>
      <xdr:row>40</xdr:row>
      <xdr:rowOff>123120</xdr:rowOff>
    </xdr:to>
    <xdr:sp>
      <xdr:nvSpPr>
        <xdr:cNvPr id="39" name="CustomShape 1"/>
        <xdr:cNvSpPr/>
      </xdr:nvSpPr>
      <xdr:spPr>
        <a:xfrm>
          <a:off x="1022760" y="9180720"/>
          <a:ext cx="21816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41</xdr:row>
      <xdr:rowOff>360</xdr:rowOff>
    </xdr:from>
    <xdr:to>
      <xdr:col>1</xdr:col>
      <xdr:colOff>218880</xdr:colOff>
      <xdr:row>41</xdr:row>
      <xdr:rowOff>142200</xdr:rowOff>
    </xdr:to>
    <xdr:sp>
      <xdr:nvSpPr>
        <xdr:cNvPr id="40" name="CustomShape 1"/>
        <xdr:cNvSpPr/>
      </xdr:nvSpPr>
      <xdr:spPr>
        <a:xfrm>
          <a:off x="1022760" y="9391680"/>
          <a:ext cx="21816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42</xdr:row>
      <xdr:rowOff>9720</xdr:rowOff>
    </xdr:from>
    <xdr:to>
      <xdr:col>1</xdr:col>
      <xdr:colOff>180720</xdr:colOff>
      <xdr:row>42</xdr:row>
      <xdr:rowOff>151560</xdr:rowOff>
    </xdr:to>
    <xdr:sp>
      <xdr:nvSpPr>
        <xdr:cNvPr id="41" name="CustomShape 1"/>
        <xdr:cNvSpPr/>
      </xdr:nvSpPr>
      <xdr:spPr>
        <a:xfrm>
          <a:off x="1022760" y="9621360"/>
          <a:ext cx="18000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43</xdr:row>
      <xdr:rowOff>19080</xdr:rowOff>
    </xdr:from>
    <xdr:to>
      <xdr:col>1</xdr:col>
      <xdr:colOff>218880</xdr:colOff>
      <xdr:row>44</xdr:row>
      <xdr:rowOff>7200</xdr:rowOff>
    </xdr:to>
    <xdr:sp>
      <xdr:nvSpPr>
        <xdr:cNvPr id="42" name="CustomShape 1"/>
        <xdr:cNvSpPr/>
      </xdr:nvSpPr>
      <xdr:spPr>
        <a:xfrm>
          <a:off x="1022760" y="985140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44</xdr:row>
      <xdr:rowOff>28440</xdr:rowOff>
    </xdr:from>
    <xdr:to>
      <xdr:col>1</xdr:col>
      <xdr:colOff>180720</xdr:colOff>
      <xdr:row>45</xdr:row>
      <xdr:rowOff>35640</xdr:rowOff>
    </xdr:to>
    <xdr:sp>
      <xdr:nvSpPr>
        <xdr:cNvPr id="43" name="CustomShape 1"/>
        <xdr:cNvSpPr/>
      </xdr:nvSpPr>
      <xdr:spPr>
        <a:xfrm>
          <a:off x="1022760" y="10081080"/>
          <a:ext cx="180000" cy="22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45</xdr:row>
      <xdr:rowOff>57240</xdr:rowOff>
    </xdr:from>
    <xdr:to>
      <xdr:col>1</xdr:col>
      <xdr:colOff>218880</xdr:colOff>
      <xdr:row>46</xdr:row>
      <xdr:rowOff>45360</xdr:rowOff>
    </xdr:to>
    <xdr:sp>
      <xdr:nvSpPr>
        <xdr:cNvPr id="44" name="CustomShape 1"/>
        <xdr:cNvSpPr/>
      </xdr:nvSpPr>
      <xdr:spPr>
        <a:xfrm>
          <a:off x="1022760" y="10330200"/>
          <a:ext cx="21816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46</xdr:row>
      <xdr:rowOff>66600</xdr:rowOff>
    </xdr:from>
    <xdr:to>
      <xdr:col>1</xdr:col>
      <xdr:colOff>218880</xdr:colOff>
      <xdr:row>47</xdr:row>
      <xdr:rowOff>45360</xdr:rowOff>
    </xdr:to>
    <xdr:sp>
      <xdr:nvSpPr>
        <xdr:cNvPr id="45" name="CustomShape 1"/>
        <xdr:cNvSpPr/>
      </xdr:nvSpPr>
      <xdr:spPr>
        <a:xfrm>
          <a:off x="1022760" y="10559880"/>
          <a:ext cx="218160" cy="19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47</xdr:row>
      <xdr:rowOff>360</xdr:rowOff>
    </xdr:from>
    <xdr:to>
      <xdr:col>1</xdr:col>
      <xdr:colOff>199800</xdr:colOff>
      <xdr:row>47</xdr:row>
      <xdr:rowOff>151560</xdr:rowOff>
    </xdr:to>
    <xdr:sp>
      <xdr:nvSpPr>
        <xdr:cNvPr id="46" name="CustomShape 1"/>
        <xdr:cNvSpPr/>
      </xdr:nvSpPr>
      <xdr:spPr>
        <a:xfrm>
          <a:off x="1022760" y="10713960"/>
          <a:ext cx="199080" cy="15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48</xdr:row>
      <xdr:rowOff>19440</xdr:rowOff>
    </xdr:from>
    <xdr:to>
      <xdr:col>1</xdr:col>
      <xdr:colOff>199800</xdr:colOff>
      <xdr:row>49</xdr:row>
      <xdr:rowOff>7560</xdr:rowOff>
    </xdr:to>
    <xdr:sp>
      <xdr:nvSpPr>
        <xdr:cNvPr id="47" name="CustomShape 1"/>
        <xdr:cNvSpPr/>
      </xdr:nvSpPr>
      <xdr:spPr>
        <a:xfrm>
          <a:off x="1022760" y="10953360"/>
          <a:ext cx="199080" cy="20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49</xdr:row>
      <xdr:rowOff>28800</xdr:rowOff>
    </xdr:from>
    <xdr:to>
      <xdr:col>1</xdr:col>
      <xdr:colOff>218880</xdr:colOff>
      <xdr:row>50</xdr:row>
      <xdr:rowOff>7560</xdr:rowOff>
    </xdr:to>
    <xdr:sp>
      <xdr:nvSpPr>
        <xdr:cNvPr id="48" name="CustomShape 1"/>
        <xdr:cNvSpPr/>
      </xdr:nvSpPr>
      <xdr:spPr>
        <a:xfrm>
          <a:off x="1022760" y="11183040"/>
          <a:ext cx="218160" cy="19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50</xdr:row>
      <xdr:rowOff>720</xdr:rowOff>
    </xdr:from>
    <xdr:to>
      <xdr:col>1</xdr:col>
      <xdr:colOff>209160</xdr:colOff>
      <xdr:row>50</xdr:row>
      <xdr:rowOff>142560</xdr:rowOff>
    </xdr:to>
    <xdr:sp>
      <xdr:nvSpPr>
        <xdr:cNvPr id="49" name="CustomShape 1"/>
        <xdr:cNvSpPr/>
      </xdr:nvSpPr>
      <xdr:spPr>
        <a:xfrm>
          <a:off x="1022760" y="11375280"/>
          <a:ext cx="208440" cy="14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720</xdr:colOff>
      <xdr:row>51</xdr:row>
      <xdr:rowOff>10080</xdr:rowOff>
    </xdr:from>
    <xdr:to>
      <xdr:col>1</xdr:col>
      <xdr:colOff>218880</xdr:colOff>
      <xdr:row>51</xdr:row>
      <xdr:rowOff>123480</xdr:rowOff>
    </xdr:to>
    <xdr:sp>
      <xdr:nvSpPr>
        <xdr:cNvPr id="50" name="CustomShape 1"/>
        <xdr:cNvSpPr/>
      </xdr:nvSpPr>
      <xdr:spPr>
        <a:xfrm>
          <a:off x="1022760" y="11604960"/>
          <a:ext cx="21816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alifornia" TargetMode="External"/><Relationship Id="rId2" Type="http://schemas.openxmlformats.org/officeDocument/2006/relationships/hyperlink" Target="https://en.wikipedia.org/wiki/California" TargetMode="External"/><Relationship Id="rId3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Florida" TargetMode="External"/><Relationship Id="rId5" Type="http://schemas.openxmlformats.org/officeDocument/2006/relationships/hyperlink" Target="https://en.wikipedia.org/wiki/New_York_(state)" TargetMode="External"/><Relationship Id="rId6" Type="http://schemas.openxmlformats.org/officeDocument/2006/relationships/hyperlink" Target="https://en.wikipedia.org/wiki/Pennsylvania" TargetMode="External"/><Relationship Id="rId7" Type="http://schemas.openxmlformats.org/officeDocument/2006/relationships/hyperlink" Target="https://en.wikipedia.org/wiki/Illinois" TargetMode="External"/><Relationship Id="rId8" Type="http://schemas.openxmlformats.org/officeDocument/2006/relationships/hyperlink" Target="https://en.wikipedia.org/wiki/Ohio" TargetMode="External"/><Relationship Id="rId9" Type="http://schemas.openxmlformats.org/officeDocument/2006/relationships/hyperlink" Target="https://en.wikipedia.org/wiki/Georgia_(U.S._state)" TargetMode="External"/><Relationship Id="rId10" Type="http://schemas.openxmlformats.org/officeDocument/2006/relationships/hyperlink" Target="https://en.wikipedia.org/wiki/North_Carolina" TargetMode="External"/><Relationship Id="rId11" Type="http://schemas.openxmlformats.org/officeDocument/2006/relationships/hyperlink" Target="https://en.wikipedia.org/wiki/Michigan" TargetMode="External"/><Relationship Id="rId12" Type="http://schemas.openxmlformats.org/officeDocument/2006/relationships/hyperlink" Target="https://en.wikipedia.org/wiki/New_Jersey" TargetMode="External"/><Relationship Id="rId13" Type="http://schemas.openxmlformats.org/officeDocument/2006/relationships/hyperlink" Target="https://en.wikipedia.org/wiki/Virginia" TargetMode="External"/><Relationship Id="rId14" Type="http://schemas.openxmlformats.org/officeDocument/2006/relationships/hyperlink" Target="https://en.wikipedia.org/wiki/Washington_(state)" TargetMode="External"/><Relationship Id="rId15" Type="http://schemas.openxmlformats.org/officeDocument/2006/relationships/hyperlink" Target="https://en.wikipedia.org/wiki/Arizona" TargetMode="External"/><Relationship Id="rId16" Type="http://schemas.openxmlformats.org/officeDocument/2006/relationships/hyperlink" Target="https://en.wikipedia.org/wiki/Massachusetts" TargetMode="External"/><Relationship Id="rId17" Type="http://schemas.openxmlformats.org/officeDocument/2006/relationships/hyperlink" Target="https://en.wikipedia.org/wiki/Tennessee" TargetMode="External"/><Relationship Id="rId18" Type="http://schemas.openxmlformats.org/officeDocument/2006/relationships/hyperlink" Target="https://en.wikipedia.org/wiki/Indiana" TargetMode="External"/><Relationship Id="rId19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Maryland" TargetMode="External"/><Relationship Id="rId21" Type="http://schemas.openxmlformats.org/officeDocument/2006/relationships/hyperlink" Target="https://en.wikipedia.org/wiki/Wisconsin" TargetMode="External"/><Relationship Id="rId22" Type="http://schemas.openxmlformats.org/officeDocument/2006/relationships/hyperlink" Target="https://en.wikipedia.org/wiki/Colorado" TargetMode="External"/><Relationship Id="rId23" Type="http://schemas.openxmlformats.org/officeDocument/2006/relationships/hyperlink" Target="https://en.wikipedia.org/wiki/Minnesota" TargetMode="External"/><Relationship Id="rId24" Type="http://schemas.openxmlformats.org/officeDocument/2006/relationships/hyperlink" Target="https://en.wikipedia.org/wiki/South_Carolina" TargetMode="External"/><Relationship Id="rId25" Type="http://schemas.openxmlformats.org/officeDocument/2006/relationships/hyperlink" Target="https://en.wikipedia.org/wiki/Alabama" TargetMode="External"/><Relationship Id="rId26" Type="http://schemas.openxmlformats.org/officeDocument/2006/relationships/hyperlink" Target="https://en.wikipedia.org/wiki/Louisiana" TargetMode="External"/><Relationship Id="rId27" Type="http://schemas.openxmlformats.org/officeDocument/2006/relationships/hyperlink" Target="https://en.wikipedia.org/wiki/Kentucky" TargetMode="External"/><Relationship Id="rId28" Type="http://schemas.openxmlformats.org/officeDocument/2006/relationships/hyperlink" Target="https://en.wikipedia.org/wiki/Oregon" TargetMode="External"/><Relationship Id="rId29" Type="http://schemas.openxmlformats.org/officeDocument/2006/relationships/hyperlink" Target="https://en.wikipedia.org/wiki/Oklahoma" TargetMode="External"/><Relationship Id="rId30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Utah" TargetMode="External"/><Relationship Id="rId32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Nevada" TargetMode="External"/><Relationship Id="rId34" Type="http://schemas.openxmlformats.org/officeDocument/2006/relationships/hyperlink" Target="https://en.wikipedia.org/wiki/Arkansas" TargetMode="External"/><Relationship Id="rId35" Type="http://schemas.openxmlformats.org/officeDocument/2006/relationships/hyperlink" Target="https://en.wikipedia.org/wiki/Mississippi" TargetMode="External"/><Relationship Id="rId36" Type="http://schemas.openxmlformats.org/officeDocument/2006/relationships/hyperlink" Target="https://en.wikipedia.org/wiki/Kansas" TargetMode="External"/><Relationship Id="rId37" Type="http://schemas.openxmlformats.org/officeDocument/2006/relationships/hyperlink" Target="https://en.wikipedia.org/wiki/New_Mexico" TargetMode="External"/><Relationship Id="rId38" Type="http://schemas.openxmlformats.org/officeDocument/2006/relationships/hyperlink" Target="https://en.wikipedia.org/wiki/Nebraska" TargetMode="External"/><Relationship Id="rId39" Type="http://schemas.openxmlformats.org/officeDocument/2006/relationships/hyperlink" Target="https://en.wikipedia.org/wiki/West_Virginia" TargetMode="External"/><Relationship Id="rId40" Type="http://schemas.openxmlformats.org/officeDocument/2006/relationships/hyperlink" Target="https://en.wikipedia.org/wiki/Idaho" TargetMode="External"/><Relationship Id="rId41" Type="http://schemas.openxmlformats.org/officeDocument/2006/relationships/hyperlink" Target="https://en.wikipedia.org/wiki/Hawaii" TargetMode="External"/><Relationship Id="rId42" Type="http://schemas.openxmlformats.org/officeDocument/2006/relationships/hyperlink" Target="https://en.wikipedia.org/wiki/New_Hampshire" TargetMode="External"/><Relationship Id="rId43" Type="http://schemas.openxmlformats.org/officeDocument/2006/relationships/hyperlink" Target="https://en.wikipedia.org/wiki/Maine" TargetMode="External"/><Relationship Id="rId44" Type="http://schemas.openxmlformats.org/officeDocument/2006/relationships/hyperlink" Target="https://en.wikipedia.org/wiki/Montana" TargetMode="External"/><Relationship Id="rId45" Type="http://schemas.openxmlformats.org/officeDocument/2006/relationships/hyperlink" Target="https://en.wikipedia.org/wiki/Rhode_Island" TargetMode="External"/><Relationship Id="rId46" Type="http://schemas.openxmlformats.org/officeDocument/2006/relationships/hyperlink" Target="https://en.wikipedia.org/wiki/Delaware" TargetMode="External"/><Relationship Id="rId47" Type="http://schemas.openxmlformats.org/officeDocument/2006/relationships/hyperlink" Target="https://en.wikipedia.org/wiki/South_Dakota" TargetMode="External"/><Relationship Id="rId48" Type="http://schemas.openxmlformats.org/officeDocument/2006/relationships/hyperlink" Target="https://en.wikipedia.org/wiki/North_Dakota" TargetMode="External"/><Relationship Id="rId49" Type="http://schemas.openxmlformats.org/officeDocument/2006/relationships/hyperlink" Target="https://en.wikipedia.org/wiki/Alaska" TargetMode="External"/><Relationship Id="rId50" Type="http://schemas.openxmlformats.org/officeDocument/2006/relationships/hyperlink" Target="https://en.wikipedia.org/wiki/Vermont" TargetMode="External"/><Relationship Id="rId51" Type="http://schemas.openxmlformats.org/officeDocument/2006/relationships/hyperlink" Target="https://en.wikipedia.org/wiki/Wyoming" TargetMode="External"/><Relationship Id="rId52" Type="http://schemas.openxmlformats.org/officeDocument/2006/relationships/hyperlink" Target="https://en.wikipedia.org/wiki/Washington,_D.C." TargetMode="External"/><Relationship Id="rId5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S19" activeCellId="0" sqref="S19"/>
    </sheetView>
  </sheetViews>
  <sheetFormatPr defaultColWidth="11.01953125" defaultRowHeight="15.75" zeroHeight="false" outlineLevelRow="0" outlineLevelCol="0"/>
  <cols>
    <col collapsed="false" customWidth="true" hidden="false" outlineLevel="0" max="1" min="1" style="0" width="16.12"/>
    <col collapsed="false" customWidth="true" hidden="false" outlineLevel="0" max="3" min="3" style="0" width="11.5"/>
    <col collapsed="false" customWidth="true" hidden="false" outlineLevel="0" max="4" min="4" style="0" width="14.37"/>
    <col collapsed="false" customWidth="true" hidden="false" outlineLevel="0" max="5" min="5" style="0" width="12.5"/>
    <col collapsed="false" customWidth="true" hidden="false" outlineLevel="0" max="6" min="6" style="0" width="13.25"/>
    <col collapsed="false" customWidth="true" hidden="false" outlineLevel="0" max="7" min="7" style="0" width="13.75"/>
    <col collapsed="false" customWidth="true" hidden="false" outlineLevel="0" max="9" min="9" style="1" width="10.5"/>
    <col collapsed="false" customWidth="true" hidden="false" outlineLevel="0" max="10" min="10" style="0" width="15.12"/>
    <col collapsed="false" customWidth="true" hidden="false" outlineLevel="0" max="14" min="11" style="0" width="13.63"/>
    <col collapsed="false" customWidth="true" hidden="false" outlineLevel="0" max="15" min="15" style="0" width="3.5"/>
    <col collapsed="false" customWidth="true" hidden="false" outlineLevel="0" max="16" min="16" style="0" width="2.12"/>
    <col collapsed="false" customWidth="true" hidden="false" outlineLevel="0" max="23" min="23" style="0" width="13.25"/>
    <col collapsed="false" customWidth="true" hidden="false" outlineLevel="0" max="24" min="24" style="0" width="14.37"/>
  </cols>
  <sheetData>
    <row r="1" customFormat="false" ht="15.75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n">
        <v>2020</v>
      </c>
      <c r="K1" s="4" t="n">
        <v>2021</v>
      </c>
      <c r="L1" s="4" t="n">
        <v>2022</v>
      </c>
      <c r="M1" s="4" t="n">
        <v>2023</v>
      </c>
      <c r="N1" s="4" t="n">
        <v>2024</v>
      </c>
      <c r="Q1" s="4" t="n">
        <v>2020</v>
      </c>
      <c r="R1" s="4" t="n">
        <v>2021</v>
      </c>
      <c r="S1" s="4" t="n">
        <v>2022</v>
      </c>
      <c r="T1" s="4" t="n">
        <v>2023</v>
      </c>
      <c r="U1" s="4" t="n">
        <v>2024</v>
      </c>
    </row>
    <row r="2" customFormat="false" ht="15.75" hidden="false" customHeight="false" outlineLevel="0" collapsed="false">
      <c r="A2" s="0" t="s">
        <v>7</v>
      </c>
      <c r="C2" s="5" t="n">
        <f aca="false">'US Pop by State'!C22</f>
        <v>5695564</v>
      </c>
      <c r="D2" s="5" t="e">
        <f aca="false">C2*#REF!</f>
        <v>#VALUE!</v>
      </c>
      <c r="E2" s="5" t="e">
        <f aca="false">D2*#REF!</f>
        <v>#VALUE!</v>
      </c>
      <c r="F2" s="5" t="e">
        <f aca="false">E2*#REF!</f>
        <v>#VALUE!</v>
      </c>
      <c r="G2" s="5" t="e">
        <f aca="false">F2*#REF!</f>
        <v>#VALUE!</v>
      </c>
      <c r="H2" s="6" t="n">
        <v>10</v>
      </c>
      <c r="I2" s="7" t="n">
        <v>3.8</v>
      </c>
      <c r="J2" s="8" t="e">
        <f aca="false">(F2*I2)+(G2*H2)</f>
        <v>#VALUE!</v>
      </c>
      <c r="K2" s="8" t="e">
        <f aca="false">$C2*0.12$ass$assumptions$assumptions$assumptions.h10.h20.e25umptions.e175*#REF!*(1+R2)</f>
        <v>#NAME?</v>
      </c>
      <c r="L2" s="8" t="e">
        <f aca="false">$C2*0.125*#REF!*(1+S2)</f>
        <v>#REF!</v>
      </c>
      <c r="M2" s="8" t="e">
        <f aca="false">$C2*0.125*#REF!*(1+T2)</f>
        <v>#REF!</v>
      </c>
      <c r="N2" s="8" t="e">
        <f aca="false">$C2*0.125*#REF!*(1+U2)</f>
        <v>#REF!</v>
      </c>
      <c r="Q2" s="0" t="n">
        <v>0</v>
      </c>
      <c r="R2" s="9" t="n">
        <v>0.05</v>
      </c>
      <c r="S2" s="9" t="n">
        <v>0.05</v>
      </c>
      <c r="T2" s="9" t="n">
        <v>0.05</v>
      </c>
      <c r="U2" s="9" t="n">
        <v>0.05</v>
      </c>
      <c r="W2" s="10" t="n">
        <f aca="false">C2*0.1*0.6</f>
        <v>341733.84</v>
      </c>
    </row>
    <row r="3" customFormat="false" ht="15.75" hidden="false" customHeight="false" outlineLevel="0" collapsed="false">
      <c r="A3" s="0" t="s">
        <v>8</v>
      </c>
      <c r="C3" s="11" t="n">
        <f aca="false">'US Pop by State'!C14</f>
        <v>7535591</v>
      </c>
      <c r="D3" s="5" t="e">
        <f aca="false">C3*#REF!</f>
        <v>#VALUE!</v>
      </c>
      <c r="E3" s="5" t="e">
        <f aca="false">D3*#REF!</f>
        <v>#VALUE!</v>
      </c>
      <c r="F3" s="5" t="e">
        <f aca="false">E3*#REF!</f>
        <v>#VALUE!</v>
      </c>
      <c r="G3" s="5" t="e">
        <f aca="false">F3*#REF!</f>
        <v>#VALUE!</v>
      </c>
      <c r="H3" s="6" t="n">
        <v>10</v>
      </c>
      <c r="I3" s="7" t="n">
        <v>3.8</v>
      </c>
      <c r="J3" s="8" t="e">
        <f aca="false">(F3*I3)+(G3*H3)</f>
        <v>#VALUE!</v>
      </c>
      <c r="K3" s="8" t="e">
        <f aca="false">$C3*0.125*#REF!*(1+R3)</f>
        <v>#REF!</v>
      </c>
      <c r="L3" s="8" t="e">
        <f aca="false">$C3*0.125*#REF!*(1+S3)</f>
        <v>#REF!</v>
      </c>
      <c r="M3" s="8" t="e">
        <f aca="false">$C3*0.125*#REF!*(1+T3)</f>
        <v>#REF!</v>
      </c>
      <c r="N3" s="8" t="e">
        <f aca="false">$C3*0.125*#REF!*(1+U3)</f>
        <v>#REF!</v>
      </c>
      <c r="Q3" s="9" t="n">
        <v>0</v>
      </c>
      <c r="R3" s="9" t="n">
        <v>0.05</v>
      </c>
      <c r="S3" s="9" t="n">
        <v>0.05</v>
      </c>
      <c r="T3" s="9" t="n">
        <v>0.05</v>
      </c>
      <c r="U3" s="9" t="n">
        <v>0.05</v>
      </c>
      <c r="W3" s="10" t="n">
        <f aca="false">C3*0.1*0.6</f>
        <v>452135.46</v>
      </c>
    </row>
    <row r="4" customFormat="false" ht="15.75" hidden="false" customHeight="false" outlineLevel="0" collapsed="false">
      <c r="A4" s="0" t="s">
        <v>9</v>
      </c>
      <c r="C4" s="11" t="n">
        <v>0</v>
      </c>
      <c r="D4" s="5" t="e">
        <f aca="false">C4*#REF!</f>
        <v>#VALUE!</v>
      </c>
      <c r="E4" s="5" t="e">
        <f aca="false">D4*#REF!</f>
        <v>#VALUE!</v>
      </c>
      <c r="F4" s="5" t="e">
        <f aca="false">E4*#REF!</f>
        <v>#VALUE!</v>
      </c>
      <c r="G4" s="5" t="e">
        <f aca="false">F4*#REF!</f>
        <v>#VALUE!</v>
      </c>
      <c r="H4" s="6" t="n">
        <v>10</v>
      </c>
      <c r="I4" s="7" t="n">
        <v>3.8</v>
      </c>
      <c r="J4" s="8" t="e">
        <f aca="false">(F4*I4)+(G4*H4)</f>
        <v>#VALUE!</v>
      </c>
      <c r="K4" s="8" t="e">
        <f aca="false">$C4*0.125*#REF!*(1+R4)</f>
        <v>#REF!</v>
      </c>
      <c r="L4" s="8" t="e">
        <f aca="false">$C4*0.125*#REF!*(1+S4)</f>
        <v>#REF!</v>
      </c>
      <c r="M4" s="8" t="e">
        <f aca="false">$C4*0.125*#REF!*(1+T4)</f>
        <v>#REF!</v>
      </c>
      <c r="N4" s="8" t="e">
        <f aca="false">$C4*0.125*#REF!*(1+U4)</f>
        <v>#REF!</v>
      </c>
      <c r="Q4" s="9" t="n">
        <v>0</v>
      </c>
      <c r="R4" s="9" t="n">
        <v>0.05</v>
      </c>
      <c r="S4" s="9" t="n">
        <v>0.05</v>
      </c>
      <c r="T4" s="9" t="n">
        <v>0.05</v>
      </c>
      <c r="U4" s="9" t="n">
        <v>0.05</v>
      </c>
      <c r="W4" s="10"/>
    </row>
    <row r="5" customFormat="false" ht="15.75" hidden="false" customHeight="false" outlineLevel="0" collapsed="false">
      <c r="A5" s="0" t="s">
        <v>10</v>
      </c>
      <c r="C5" s="11" t="n">
        <f aca="false">'US Pop by State'!C28</f>
        <v>4190713</v>
      </c>
      <c r="D5" s="5" t="e">
        <f aca="false">C5*#REF!</f>
        <v>#VALUE!</v>
      </c>
      <c r="E5" s="5" t="e">
        <f aca="false">D5*#REF!</f>
        <v>#VALUE!</v>
      </c>
      <c r="F5" s="5" t="e">
        <f aca="false">E5*#REF!</f>
        <v>#VALUE!</v>
      </c>
      <c r="G5" s="5" t="e">
        <f aca="false">F5*#REF!</f>
        <v>#VALUE!</v>
      </c>
      <c r="H5" s="6" t="n">
        <v>10</v>
      </c>
      <c r="I5" s="7" t="n">
        <v>3.8</v>
      </c>
      <c r="J5" s="8" t="e">
        <f aca="false">(F5*I5)+(G5*H5)</f>
        <v>#VALUE!</v>
      </c>
      <c r="K5" s="8" t="e">
        <f aca="false">$C5*0.125*#REF!*(1+R5)</f>
        <v>#REF!</v>
      </c>
      <c r="L5" s="8" t="e">
        <f aca="false">$C5*0.125*#REF!*(1+S5)</f>
        <v>#REF!</v>
      </c>
      <c r="M5" s="8" t="e">
        <f aca="false">$C5*0.125*#REF!*(1+T5)</f>
        <v>#REF!</v>
      </c>
      <c r="N5" s="8" t="e">
        <f aca="false">$C5*0.125*#REF!*(1+U5)</f>
        <v>#REF!</v>
      </c>
      <c r="Q5" s="9" t="n">
        <v>-0.5</v>
      </c>
      <c r="R5" s="9" t="n">
        <v>-0.25</v>
      </c>
      <c r="S5" s="9" t="n">
        <v>-0.1</v>
      </c>
      <c r="T5" s="9" t="n">
        <v>0</v>
      </c>
      <c r="U5" s="9" t="n">
        <v>0.05</v>
      </c>
      <c r="W5" s="10" t="n">
        <f aca="false">C5*0.1*0.6</f>
        <v>251442.78</v>
      </c>
    </row>
    <row r="6" customFormat="false" ht="15.75" hidden="false" customHeight="false" outlineLevel="0" collapsed="false">
      <c r="A6" s="0" t="s">
        <v>11</v>
      </c>
      <c r="C6" s="11" t="n">
        <f aca="false">'US Pop by State'!C2</f>
        <v>39557045</v>
      </c>
      <c r="D6" s="5" t="e">
        <f aca="false">C6*#REF!</f>
        <v>#VALUE!</v>
      </c>
      <c r="E6" s="5" t="e">
        <f aca="false">D6*#REF!</f>
        <v>#VALUE!</v>
      </c>
      <c r="F6" s="5" t="e">
        <f aca="false">E6*#REF!</f>
        <v>#VALUE!</v>
      </c>
      <c r="G6" s="5" t="e">
        <f aca="false">F6*#REF!</f>
        <v>#VALUE!</v>
      </c>
      <c r="H6" s="6" t="n">
        <v>10</v>
      </c>
      <c r="I6" s="7" t="n">
        <v>3.8</v>
      </c>
      <c r="J6" s="8" t="e">
        <f aca="false">(F6*I6)+(G6*H6)</f>
        <v>#VALUE!</v>
      </c>
      <c r="K6" s="8" t="e">
        <f aca="false">$C6*0.125*#REF!*(1+R6)</f>
        <v>#REF!</v>
      </c>
      <c r="L6" s="8" t="e">
        <f aca="false">$C6*0.125*#REF!*(1+S6)</f>
        <v>#REF!</v>
      </c>
      <c r="M6" s="8" t="e">
        <f aca="false">$C6*0.125*#REF!*(1+T6)</f>
        <v>#REF!</v>
      </c>
      <c r="N6" s="8" t="e">
        <f aca="false">$C6*0.125*#REF!*(1+U6)</f>
        <v>#REF!</v>
      </c>
      <c r="Q6" s="9" t="n">
        <v>-0.5</v>
      </c>
      <c r="R6" s="9" t="n">
        <v>-0.25</v>
      </c>
      <c r="S6" s="9" t="n">
        <v>-0.1</v>
      </c>
      <c r="T6" s="9" t="n">
        <v>0</v>
      </c>
      <c r="U6" s="9" t="n">
        <v>0.05</v>
      </c>
    </row>
    <row r="7" customFormat="false" ht="15.75" hidden="false" customHeight="false" outlineLevel="0" collapsed="false">
      <c r="A7" s="0" t="s">
        <v>12</v>
      </c>
      <c r="C7" s="11" t="n">
        <v>0</v>
      </c>
      <c r="D7" s="5" t="e">
        <f aca="false">C7*#REF!</f>
        <v>#VALUE!</v>
      </c>
      <c r="E7" s="5" t="e">
        <f aca="false">D7*#REF!</f>
        <v>#VALUE!</v>
      </c>
      <c r="F7" s="5" t="e">
        <f aca="false">E7*#REF!</f>
        <v>#VALUE!</v>
      </c>
      <c r="G7" s="5" t="e">
        <f aca="false">F7*#REF!</f>
        <v>#VALUE!</v>
      </c>
      <c r="H7" s="6" t="n">
        <v>10</v>
      </c>
      <c r="I7" s="7" t="n">
        <v>3.8</v>
      </c>
      <c r="J7" s="8" t="e">
        <f aca="false">(F7*I7)+(G7*H7)</f>
        <v>#VALUE!</v>
      </c>
      <c r="K7" s="8" t="e">
        <f aca="false">$C7*0.125*#REF!*(1+R7)</f>
        <v>#REF!</v>
      </c>
      <c r="L7" s="8" t="e">
        <f aca="false">$C7*0.125*#REF!*(1+S7)</f>
        <v>#REF!</v>
      </c>
      <c r="M7" s="8" t="e">
        <f aca="false">$C7*0.125*#REF!*(1+T7)</f>
        <v>#REF!</v>
      </c>
      <c r="N7" s="8" t="e">
        <f aca="false">$C7*0.125*#REF!*(1+U7)</f>
        <v>#REF!</v>
      </c>
      <c r="Q7" s="9" t="n">
        <v>-0.5</v>
      </c>
      <c r="R7" s="9" t="n">
        <v>-0.25</v>
      </c>
      <c r="S7" s="9" t="n">
        <v>-0.1</v>
      </c>
      <c r="T7" s="9" t="n">
        <v>0</v>
      </c>
      <c r="U7" s="9" t="n">
        <v>0.05</v>
      </c>
    </row>
    <row r="8" customFormat="false" ht="15.75" hidden="false" customHeight="false" outlineLevel="0" collapsed="false">
      <c r="W8" s="10" t="n">
        <f aca="false">SUM(W2:W7)</f>
        <v>1045312.08</v>
      </c>
      <c r="X8" s="10" t="n">
        <f aca="false">W8*13.8</f>
        <v>14425306.704</v>
      </c>
    </row>
    <row r="10" customFormat="false" ht="15.75" hidden="false" customHeight="false" outlineLevel="0" collapsed="false">
      <c r="A10" s="12" t="s">
        <v>13</v>
      </c>
      <c r="B10" s="12"/>
      <c r="C10" s="13" t="n">
        <f aca="false">SUM(C2:C9)</f>
        <v>56978913</v>
      </c>
      <c r="D10" s="13"/>
      <c r="E10" s="13"/>
      <c r="F10" s="13" t="e">
        <f aca="false">SUM(F2:F9)</f>
        <v>#VALUE!</v>
      </c>
      <c r="G10" s="13" t="e">
        <f aca="false">SUM(G2:G9)</f>
        <v>#VALUE!</v>
      </c>
      <c r="H10" s="12"/>
      <c r="I10" s="14"/>
      <c r="J10" s="15" t="e">
        <f aca="false">SUM(J2:J9)</f>
        <v>#VALUE!</v>
      </c>
      <c r="K10" s="15" t="e">
        <f aca="false">SUM(K2:K9)</f>
        <v>#NAME?</v>
      </c>
      <c r="L10" s="15" t="e">
        <f aca="false">SUM(L2:L9)</f>
        <v>#REF!</v>
      </c>
      <c r="M10" s="15" t="e">
        <f aca="false">SUM(M2:M9)</f>
        <v>#REF!</v>
      </c>
      <c r="N10" s="15" t="e">
        <f aca="false">SUM(N2:N9)</f>
        <v>#REF!</v>
      </c>
    </row>
    <row r="11" customFormat="false" ht="15.75" hidden="false" customHeight="false" outlineLevel="0" collapsed="false">
      <c r="A11" s="16"/>
    </row>
    <row r="12" customFormat="false" ht="15.75" hidden="false" customHeight="false" outlineLevel="0" collapsed="false">
      <c r="A12" s="0" t="s">
        <v>14</v>
      </c>
      <c r="B12" s="9" t="n">
        <v>0.65</v>
      </c>
      <c r="J12" s="17" t="e">
        <f aca="false">J10*$B$12</f>
        <v>#VALUE!</v>
      </c>
      <c r="K12" s="17" t="e">
        <f aca="false">K10*$B$12</f>
        <v>#NAME?</v>
      </c>
      <c r="L12" s="17" t="e">
        <f aca="false">L10*$B$12</f>
        <v>#REF!</v>
      </c>
      <c r="M12" s="17" t="e">
        <f aca="false">M10*$B$12</f>
        <v>#REF!</v>
      </c>
      <c r="N12" s="17" t="e">
        <f aca="false">N10*$B$12</f>
        <v>#REF!</v>
      </c>
    </row>
    <row r="14" customFormat="false" ht="15.75" hidden="false" customHeight="false" outlineLevel="0" collapsed="false">
      <c r="A14" s="0" t="s">
        <v>15</v>
      </c>
      <c r="B14" s="9" t="n">
        <v>0.2</v>
      </c>
      <c r="J14" s="17" t="e">
        <f aca="false">J10*$B$14</f>
        <v>#VALUE!</v>
      </c>
      <c r="K14" s="17" t="e">
        <f aca="false">K10*$B$14</f>
        <v>#NAME?</v>
      </c>
      <c r="L14" s="17" t="e">
        <f aca="false">L10*$B$14</f>
        <v>#REF!</v>
      </c>
      <c r="M14" s="17" t="e">
        <f aca="false">M10*$B$14</f>
        <v>#REF!</v>
      </c>
      <c r="N14" s="17" t="e">
        <f aca="false">N10*$B$14</f>
        <v>#REF!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890625" defaultRowHeight="15.75" zeroHeight="false" outlineLevelRow="0" outlineLevelCol="0"/>
  <cols>
    <col collapsed="false" customWidth="true" hidden="false" outlineLevel="0" max="1" min="1" style="0" width="44.51"/>
    <col collapsed="false" customWidth="true" hidden="false" outlineLevel="0" max="2" min="2" style="0" width="17.78"/>
    <col collapsed="false" customWidth="true" hidden="false" outlineLevel="0" max="3" min="3" style="0" width="10.22"/>
    <col collapsed="false" customWidth="true" hidden="false" outlineLevel="0" max="4" min="4" style="0" width="9.41"/>
    <col collapsed="false" customWidth="true" hidden="false" outlineLevel="0" max="5" min="5" style="0" width="98.27"/>
    <col collapsed="false" customWidth="true" hidden="false" outlineLevel="0" max="7" min="7" style="0" width="6.18"/>
    <col collapsed="false" customWidth="true" hidden="false" outlineLevel="0" max="8" min="8" style="0" width="59.23"/>
    <col collapsed="false" customWidth="true" hidden="false" outlineLevel="0" max="9" min="9" style="0" width="64.59"/>
  </cols>
  <sheetData>
    <row r="1" customFormat="false" ht="15.75" hidden="false" customHeight="false" outlineLevel="0" collapsed="false">
      <c r="A1" s="18" t="s">
        <v>16</v>
      </c>
      <c r="B1" s="11" t="n">
        <v>5600000</v>
      </c>
      <c r="E1" s="0" t="s">
        <v>17</v>
      </c>
    </row>
    <row r="2" customFormat="false" ht="15.75" hidden="false" customHeight="false" outlineLevel="0" collapsed="false">
      <c r="A2" s="19" t="s">
        <v>18</v>
      </c>
      <c r="B2" s="20" t="n">
        <v>2.4</v>
      </c>
      <c r="E2" s="0" t="s">
        <v>19</v>
      </c>
    </row>
    <row r="3" customFormat="false" ht="15.75" hidden="false" customHeight="false" outlineLevel="0" collapsed="false">
      <c r="A3" s="0" t="s">
        <v>20</v>
      </c>
      <c r="B3" s="11" t="n">
        <f aca="false">B2*B1</f>
        <v>13440000</v>
      </c>
      <c r="E3" s="0" t="s">
        <v>21</v>
      </c>
    </row>
    <row r="4" customFormat="false" ht="15.75" hidden="false" customHeight="false" outlineLevel="0" collapsed="false">
      <c r="A4" s="0" t="s">
        <v>22</v>
      </c>
      <c r="B4" s="21" t="n">
        <v>0.1</v>
      </c>
    </row>
    <row r="5" customFormat="false" ht="15.75" hidden="false" customHeight="false" outlineLevel="0" collapsed="false">
      <c r="A5" s="0" t="s">
        <v>23</v>
      </c>
      <c r="B5" s="22" t="n">
        <f aca="false">B4*B3</f>
        <v>1344000</v>
      </c>
      <c r="E5" s="0" t="s">
        <v>24</v>
      </c>
    </row>
    <row r="6" customFormat="false" ht="15.75" hidden="false" customHeight="false" outlineLevel="0" collapsed="false">
      <c r="A6" s="0" t="s">
        <v>25</v>
      </c>
      <c r="B6" s="20" t="n">
        <v>10</v>
      </c>
      <c r="E6" s="0" t="s">
        <v>26</v>
      </c>
    </row>
    <row r="7" customFormat="false" ht="15.75" hidden="false" customHeight="false" outlineLevel="0" collapsed="false">
      <c r="A7" s="0" t="s">
        <v>27</v>
      </c>
      <c r="B7" s="22" t="n">
        <f aca="false">B5*B6</f>
        <v>13440000</v>
      </c>
    </row>
    <row r="8" customFormat="false" ht="15.75" hidden="false" customHeight="false" outlineLevel="0" collapsed="false">
      <c r="A8" s="0" t="s">
        <v>28</v>
      </c>
      <c r="B8" s="11" t="n">
        <f aca="false">C8*B7</f>
        <v>9408000</v>
      </c>
      <c r="C8" s="23" t="n">
        <v>0.7</v>
      </c>
      <c r="E8" s="0" t="s">
        <v>29</v>
      </c>
    </row>
    <row r="9" customFormat="false" ht="15.75" hidden="false" customHeight="false" outlineLevel="0" collapsed="false">
      <c r="A9" s="0" t="s">
        <v>30</v>
      </c>
      <c r="B9" s="24" t="n">
        <f aca="false">B8*C9</f>
        <v>940800</v>
      </c>
      <c r="C9" s="23" t="n">
        <v>0.1</v>
      </c>
    </row>
    <row r="10" customFormat="false" ht="15.75" hidden="false" customHeight="false" outlineLevel="0" collapsed="false">
      <c r="E10" s="0" t="s">
        <v>31</v>
      </c>
    </row>
    <row r="11" customFormat="false" ht="15.75" hidden="false" customHeight="false" outlineLevel="0" collapsed="false">
      <c r="A11" s="0" t="s">
        <v>32</v>
      </c>
      <c r="B11" s="25" t="n">
        <f aca="false">B9*C11</f>
        <v>818496</v>
      </c>
      <c r="C11" s="23" t="n">
        <v>0.87</v>
      </c>
      <c r="E11" s="0" t="s">
        <v>33</v>
      </c>
      <c r="G11" s="26" t="n">
        <v>0.35</v>
      </c>
      <c r="H11" s="26" t="n">
        <f aca="false">G11*4</f>
        <v>1.4</v>
      </c>
      <c r="I11" s="0" t="s">
        <v>34</v>
      </c>
    </row>
    <row r="12" customFormat="false" ht="15.75" hidden="false" customHeight="false" outlineLevel="0" collapsed="false">
      <c r="A12" s="0" t="s">
        <v>35</v>
      </c>
      <c r="B12" s="25" t="n">
        <f aca="false">B11*C12</f>
        <v>720276.48</v>
      </c>
      <c r="C12" s="23" t="n">
        <v>0.88</v>
      </c>
      <c r="D12" s="27" t="n">
        <f aca="false">B12/B3</f>
        <v>0.053592</v>
      </c>
      <c r="E12" s="0" t="s">
        <v>36</v>
      </c>
      <c r="G12" s="26" t="n">
        <v>0.75</v>
      </c>
      <c r="H12" s="26" t="n">
        <f aca="false">G12*1</f>
        <v>0.75</v>
      </c>
      <c r="I12" s="0" t="s">
        <v>37</v>
      </c>
    </row>
    <row r="13" customFormat="false" ht="15.75" hidden="false" customHeight="false" outlineLevel="0" collapsed="false">
      <c r="E13" s="0" t="s">
        <v>38</v>
      </c>
      <c r="G13" s="26" t="n">
        <v>1.6</v>
      </c>
      <c r="H13" s="26" t="n">
        <f aca="false">G13/5</f>
        <v>0.32</v>
      </c>
      <c r="I13" s="0" t="s">
        <v>37</v>
      </c>
    </row>
    <row r="14" customFormat="false" ht="15.75" hidden="false" customHeight="false" outlineLevel="0" collapsed="false">
      <c r="A14" s="0" t="s">
        <v>39</v>
      </c>
      <c r="B14" s="25" t="n">
        <f aca="false">B12*C14</f>
        <v>468179.712</v>
      </c>
      <c r="C14" s="23" t="n">
        <v>0.65</v>
      </c>
    </row>
    <row r="15" customFormat="false" ht="16.5" hidden="false" customHeight="false" outlineLevel="0" collapsed="false">
      <c r="D15" s="28" t="s">
        <v>40</v>
      </c>
      <c r="E15" s="0" t="s">
        <v>41</v>
      </c>
    </row>
    <row r="16" customFormat="false" ht="16.5" hidden="false" customHeight="false" outlineLevel="0" collapsed="false">
      <c r="A16" s="0" t="s">
        <v>42</v>
      </c>
      <c r="B16" s="25" t="n">
        <f aca="false">B3*C16</f>
        <v>698880</v>
      </c>
      <c r="C16" s="29" t="n">
        <v>0.052</v>
      </c>
      <c r="D16" s="30" t="n">
        <f aca="false">B16/B1</f>
        <v>0.1248</v>
      </c>
      <c r="E16" s="0" t="s">
        <v>43</v>
      </c>
    </row>
    <row r="17" customFormat="false" ht="15.75" hidden="false" customHeight="false" outlineLevel="0" collapsed="false">
      <c r="D17" s="28" t="s">
        <v>40</v>
      </c>
      <c r="E17" s="0" t="s">
        <v>44</v>
      </c>
    </row>
    <row r="18" customFormat="false" ht="15.75" hidden="false" customHeight="false" outlineLevel="0" collapsed="false">
      <c r="A18" s="0" t="s">
        <v>45</v>
      </c>
      <c r="B18" s="25" t="n">
        <f aca="false">827159/0.38*0.168</f>
        <v>365691.347368421</v>
      </c>
      <c r="C18" s="31" t="n">
        <f aca="false">B18/B3</f>
        <v>0.027209177631579</v>
      </c>
      <c r="D18" s="32" t="n">
        <f aca="false">B18/B1</f>
        <v>0.0653020263157895</v>
      </c>
    </row>
    <row r="19" customFormat="false" ht="15.75" hidden="false" customHeight="false" outlineLevel="0" collapsed="false">
      <c r="A19" s="0" t="s">
        <v>46</v>
      </c>
      <c r="E19" s="18" t="s">
        <v>47</v>
      </c>
      <c r="H19" s="0" t="s">
        <v>48</v>
      </c>
    </row>
    <row r="23" customFormat="false" ht="15.75" hidden="false" customHeight="false" outlineLevel="0" collapsed="false">
      <c r="B23" s="5" t="n">
        <v>1329000</v>
      </c>
      <c r="C23" s="5" t="n">
        <v>827000</v>
      </c>
    </row>
    <row r="24" customFormat="false" ht="15.75" hidden="false" customHeight="false" outlineLevel="0" collapsed="false">
      <c r="B24" s="5" t="n">
        <f aca="false">B23/0.38</f>
        <v>3497368.42105263</v>
      </c>
      <c r="C24" s="5" t="n">
        <f aca="false">C23/0.38</f>
        <v>2176315.78947368</v>
      </c>
    </row>
    <row r="25" customFormat="false" ht="15.75" hidden="false" customHeight="false" outlineLevel="0" collapsed="false">
      <c r="B25" s="5" t="n">
        <f aca="false">B24/10</f>
        <v>349736.842105263</v>
      </c>
      <c r="C25" s="5" t="n">
        <f aca="false">C24/10</f>
        <v>217631.578947368</v>
      </c>
    </row>
    <row r="26" customFormat="false" ht="15.75" hidden="false" customHeight="false" outlineLevel="0" collapsed="false">
      <c r="B26" s="10" t="n">
        <f aca="false">B25*0.7</f>
        <v>244815.789473684</v>
      </c>
      <c r="C26" s="5" t="n">
        <f aca="false">C25*0.7</f>
        <v>152342.105263158</v>
      </c>
    </row>
    <row r="27" customFormat="false" ht="15.75" hidden="false" customHeight="false" outlineLevel="0" collapsed="false">
      <c r="C27" s="5" t="n">
        <f aca="false">C26*2</f>
        <v>304684.210526316</v>
      </c>
    </row>
    <row r="28" customFormat="false" ht="15.75" hidden="false" customHeight="false" outlineLevel="0" collapsed="false">
      <c r="B28" s="0" t="n">
        <f aca="false">244/720</f>
        <v>0.338888888888889</v>
      </c>
      <c r="C28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890625" defaultRowHeight="15.75" zeroHeight="false" outlineLevelRow="0" outlineLevelCol="0"/>
  <cols>
    <col collapsed="false" customWidth="true" hidden="false" outlineLevel="0" max="1" min="1" style="0" width="27.06"/>
    <col collapsed="false" customWidth="true" hidden="false" outlineLevel="0" max="4" min="4" style="0" width="11.33"/>
    <col collapsed="false" customWidth="true" hidden="false" outlineLevel="0" max="5" min="5" style="0" width="10.31"/>
    <col collapsed="false" customWidth="true" hidden="false" outlineLevel="0" max="6" min="6" style="0" width="11.33"/>
    <col collapsed="false" customWidth="true" hidden="false" outlineLevel="0" max="7" min="7" style="0" width="10.31"/>
    <col collapsed="false" customWidth="true" hidden="false" outlineLevel="0" max="8" min="8" style="0" width="11.33"/>
    <col collapsed="false" customWidth="true" hidden="false" outlineLevel="0" max="9" min="9" style="0" width="10.31"/>
    <col collapsed="false" customWidth="true" hidden="false" outlineLevel="0" max="11" min="11" style="0" width="9.31"/>
    <col collapsed="false" customWidth="true" hidden="false" outlineLevel="0" max="13" min="12" style="0" width="8.7"/>
    <col collapsed="false" customWidth="true" hidden="false" outlineLevel="0" max="15" min="15" style="0" width="11.83"/>
    <col collapsed="false" customWidth="true" hidden="false" outlineLevel="0" max="16" min="16" style="0" width="10.61"/>
  </cols>
  <sheetData>
    <row r="1" customFormat="false" ht="15.75" hidden="false" customHeight="false" outlineLevel="0" collapsed="false">
      <c r="D1" s="4" t="n">
        <v>2017</v>
      </c>
      <c r="E1" s="4" t="s">
        <v>49</v>
      </c>
      <c r="F1" s="4" t="n">
        <v>2018</v>
      </c>
      <c r="G1" s="4" t="s">
        <v>49</v>
      </c>
      <c r="H1" s="4" t="n">
        <v>2019</v>
      </c>
      <c r="I1" s="4" t="s">
        <v>49</v>
      </c>
      <c r="K1" s="4" t="n">
        <v>2017</v>
      </c>
      <c r="L1" s="4" t="n">
        <v>2018</v>
      </c>
      <c r="M1" s="4" t="n">
        <v>2019</v>
      </c>
      <c r="O1" s="4" t="s">
        <v>50</v>
      </c>
      <c r="P1" s="4" t="s">
        <v>51</v>
      </c>
    </row>
    <row r="3" customFormat="false" ht="15.75" hidden="false" customHeight="false" outlineLevel="0" collapsed="false">
      <c r="A3" s="0" t="s">
        <v>52</v>
      </c>
      <c r="D3" s="33" t="n">
        <v>2074877.6</v>
      </c>
      <c r="E3" s="34" t="n">
        <f aca="false">D3/D3</f>
        <v>1</v>
      </c>
      <c r="F3" s="33" t="n">
        <v>3098907.04</v>
      </c>
      <c r="G3" s="34" t="n">
        <f aca="false">F3/F3</f>
        <v>1</v>
      </c>
      <c r="H3" s="33" t="n">
        <v>1827982.1</v>
      </c>
      <c r="I3" s="34" t="n">
        <f aca="false">H3/H3</f>
        <v>1</v>
      </c>
      <c r="K3" s="8" t="n">
        <f aca="false">D3/12</f>
        <v>172906.466666667</v>
      </c>
      <c r="L3" s="8" t="n">
        <f aca="false">F3/12</f>
        <v>258242.253333333</v>
      </c>
      <c r="M3" s="8" t="n">
        <f aca="false">H3/6</f>
        <v>304663.683333333</v>
      </c>
      <c r="O3" s="27" t="n">
        <f aca="false">L3/K3-1</f>
        <v>0.493537276608509</v>
      </c>
      <c r="P3" s="27" t="n">
        <f aca="false">M3/L3-1</f>
        <v>0.179759235372223</v>
      </c>
    </row>
    <row r="4" customFormat="false" ht="15.75" hidden="false" customHeight="false" outlineLevel="0" collapsed="false">
      <c r="A4" s="0" t="s">
        <v>53</v>
      </c>
      <c r="D4" s="5" t="n">
        <v>803082.78</v>
      </c>
      <c r="E4" s="34" t="n">
        <f aca="false">D4/D3</f>
        <v>0.387050677109821</v>
      </c>
      <c r="F4" s="5" t="n">
        <v>1329724.88</v>
      </c>
      <c r="G4" s="34" t="n">
        <f aca="false">F4/F3</f>
        <v>0.429094794660249</v>
      </c>
      <c r="H4" s="5" t="n">
        <v>827159.27</v>
      </c>
      <c r="I4" s="34" t="n">
        <f aca="false">H4/H3</f>
        <v>0.452498561118295</v>
      </c>
      <c r="K4" s="8" t="n">
        <f aca="false">D4/12</f>
        <v>66923.565</v>
      </c>
      <c r="L4" s="8" t="n">
        <f aca="false">F4/12</f>
        <v>110810.406666667</v>
      </c>
      <c r="M4" s="8" t="n">
        <f aca="false">H4/6</f>
        <v>137859.878333333</v>
      </c>
      <c r="O4" s="27" t="n">
        <f aca="false">L4/K4-1</f>
        <v>0.655775610080943</v>
      </c>
      <c r="P4" s="27" t="n">
        <f aca="false">M4/L4-1</f>
        <v>0.244105878503228</v>
      </c>
    </row>
    <row r="5" customFormat="false" ht="15.75" hidden="false" customHeight="false" outlineLevel="0" collapsed="false">
      <c r="A5" s="0" t="s">
        <v>54</v>
      </c>
      <c r="D5" s="5" t="n">
        <v>1005861.35</v>
      </c>
      <c r="E5" s="34" t="n">
        <f aca="false">D5/D3</f>
        <v>0.48478105407278</v>
      </c>
      <c r="F5" s="5" t="n">
        <v>1216558.93</v>
      </c>
      <c r="G5" s="34" t="n">
        <f aca="false">F5/F3</f>
        <v>0.392576774423024</v>
      </c>
      <c r="H5" s="5" t="n">
        <v>558834.85</v>
      </c>
      <c r="I5" s="34" t="n">
        <f aca="false">H5/H3</f>
        <v>0.305711336013629</v>
      </c>
      <c r="K5" s="8" t="n">
        <f aca="false">D5/12</f>
        <v>83821.7791666667</v>
      </c>
      <c r="L5" s="8" t="n">
        <f aca="false">F5/12</f>
        <v>101379.910833333</v>
      </c>
      <c r="M5" s="8" t="n">
        <f aca="false">H5/6</f>
        <v>93139.1416666667</v>
      </c>
      <c r="O5" s="27" t="n">
        <f aca="false">L5/K5-1</f>
        <v>0.209469804163367</v>
      </c>
      <c r="P5" s="27" t="n">
        <f aca="false">M5/L5-1</f>
        <v>-0.0812860171105727</v>
      </c>
    </row>
    <row r="6" customFormat="false" ht="15.75" hidden="false" customHeight="false" outlineLevel="0" collapsed="false">
      <c r="A6" s="0" t="s">
        <v>55</v>
      </c>
      <c r="D6" s="5" t="n">
        <v>42552.72</v>
      </c>
      <c r="E6" s="34" t="n">
        <f aca="false">D6/D3</f>
        <v>0.0205085446968052</v>
      </c>
      <c r="F6" s="5" t="n">
        <v>270904.94</v>
      </c>
      <c r="G6" s="34" t="n">
        <f aca="false">F6/F3</f>
        <v>0.0874195116223945</v>
      </c>
      <c r="H6" s="5" t="n">
        <v>1000</v>
      </c>
      <c r="I6" s="34" t="n">
        <f aca="false">H6/H3</f>
        <v>0.000547051308653405</v>
      </c>
      <c r="K6" s="8" t="n">
        <f aca="false">D6/12</f>
        <v>3546.06</v>
      </c>
      <c r="L6" s="8" t="n">
        <f aca="false">F6/12</f>
        <v>22575.4116666667</v>
      </c>
      <c r="M6" s="8" t="n">
        <f aca="false">H6/6</f>
        <v>166.666666666667</v>
      </c>
      <c r="O6" s="27" t="n">
        <f aca="false">L6/K6-1</f>
        <v>5.36633662900985</v>
      </c>
      <c r="P6" s="27" t="n">
        <f aca="false">M6/L6-1</f>
        <v>-0.99261733654617</v>
      </c>
    </row>
    <row r="7" customFormat="false" ht="15.75" hidden="false" customHeight="false" outlineLevel="0" collapsed="false">
      <c r="A7" s="0" t="s">
        <v>56</v>
      </c>
      <c r="D7" s="5" t="n">
        <v>0</v>
      </c>
      <c r="E7" s="34" t="n">
        <f aca="false">D7/D3</f>
        <v>0</v>
      </c>
      <c r="F7" s="5" t="n">
        <v>10485</v>
      </c>
      <c r="G7" s="34" t="n">
        <f aca="false">F7/F3</f>
        <v>0.00338345096018111</v>
      </c>
      <c r="H7" s="5" t="n">
        <v>199604</v>
      </c>
      <c r="I7" s="34" t="n">
        <f aca="false">H7/H3</f>
        <v>0.109193629412454</v>
      </c>
      <c r="K7" s="8" t="n">
        <f aca="false">D7/12</f>
        <v>0</v>
      </c>
      <c r="L7" s="8" t="n">
        <f aca="false">F7/12</f>
        <v>873.75</v>
      </c>
      <c r="M7" s="8" t="n">
        <f aca="false">H7/6</f>
        <v>33267.3333333333</v>
      </c>
      <c r="O7" s="27" t="e">
        <f aca="false">L7/K7-1</f>
        <v>#DIV/0!</v>
      </c>
      <c r="P7" s="27" t="n">
        <f aca="false">M7/L7-1</f>
        <v>37.0742012398665</v>
      </c>
    </row>
    <row r="8" customFormat="false" ht="15.75" hidden="false" customHeight="false" outlineLevel="0" collapsed="false">
      <c r="E8" s="9" t="n">
        <f aca="false">SUM(E4:E7)</f>
        <v>0.892340275879406</v>
      </c>
      <c r="G8" s="9" t="n">
        <f aca="false">SUM(G4:G7)</f>
        <v>0.912474531665848</v>
      </c>
      <c r="I8" s="9" t="n">
        <f aca="false">SUM(I4:I7)</f>
        <v>0.867950577853033</v>
      </c>
    </row>
    <row r="9" customFormat="false" ht="15.75" hidden="false" customHeight="false" outlineLevel="0" collapsed="false">
      <c r="E9" s="9"/>
      <c r="G9" s="9"/>
      <c r="I9" s="9"/>
    </row>
    <row r="10" customFormat="false" ht="15.75" hidden="false" customHeight="false" outlineLevel="0" collapsed="false">
      <c r="E10" s="35" t="s">
        <v>57</v>
      </c>
      <c r="G10" s="35" t="s">
        <v>57</v>
      </c>
      <c r="I10" s="35" t="s">
        <v>57</v>
      </c>
    </row>
    <row r="11" customFormat="false" ht="15.75" hidden="false" customHeight="false" outlineLevel="0" collapsed="false">
      <c r="A11" s="18" t="s">
        <v>58</v>
      </c>
      <c r="D11" s="33" t="n">
        <v>860637.23</v>
      </c>
      <c r="E11" s="36" t="n">
        <f aca="false">D11/D3</f>
        <v>0.414789397697483</v>
      </c>
      <c r="F11" s="33" t="n">
        <v>1018502.21</v>
      </c>
      <c r="G11" s="36" t="n">
        <f aca="false">F11/F3</f>
        <v>0.328664976668677</v>
      </c>
      <c r="H11" s="33" t="n">
        <v>639880.59</v>
      </c>
      <c r="I11" s="36" t="n">
        <f aca="false">H11/H3</f>
        <v>0.350047514141413</v>
      </c>
    </row>
    <row r="13" customFormat="false" ht="15.75" hidden="false" customHeight="false" outlineLevel="0" collapsed="false">
      <c r="A13" s="18" t="s">
        <v>14</v>
      </c>
      <c r="D13" s="37" t="n">
        <f aca="false">D3-D11</f>
        <v>1214240.37</v>
      </c>
      <c r="E13" s="36" t="n">
        <f aca="false">D13/D3</f>
        <v>0.585210602302517</v>
      </c>
      <c r="F13" s="37" t="n">
        <f aca="false">F3-F11</f>
        <v>2080404.83</v>
      </c>
      <c r="G13" s="36" t="n">
        <f aca="false">F13/F3</f>
        <v>0.671335023331323</v>
      </c>
      <c r="H13" s="37" t="n">
        <f aca="false">H3-H11</f>
        <v>1188101.51</v>
      </c>
      <c r="I13" s="36" t="n">
        <f aca="false">H13/H3</f>
        <v>0.649952485858587</v>
      </c>
    </row>
    <row r="15" customFormat="false" ht="15.75" hidden="false" customHeight="false" outlineLevel="0" collapsed="false">
      <c r="A15" s="18" t="s">
        <v>59</v>
      </c>
      <c r="D15" s="37" t="n">
        <v>1048313.31</v>
      </c>
      <c r="F15" s="37" t="n">
        <v>1521964.54</v>
      </c>
      <c r="H15" s="37" t="n">
        <v>726053.32</v>
      </c>
      <c r="K15" s="8" t="n">
        <f aca="false">D15/12</f>
        <v>87359.4425</v>
      </c>
      <c r="L15" s="8" t="n">
        <f aca="false">F15/12</f>
        <v>126830.378333333</v>
      </c>
      <c r="M15" s="8" t="n">
        <f aca="false">H15/6</f>
        <v>121008.886666667</v>
      </c>
      <c r="O15" s="27" t="n">
        <f aca="false">L15/K15-1</f>
        <v>0.451822203802793</v>
      </c>
      <c r="P15" s="27" t="n">
        <f aca="false">M15/L15-1</f>
        <v>-0.045899821029996</v>
      </c>
    </row>
    <row r="16" customFormat="false" ht="15.75" hidden="false" customHeight="false" outlineLevel="0" collapsed="false">
      <c r="A16" s="0" t="s">
        <v>60</v>
      </c>
      <c r="D16" s="5" t="n">
        <v>347483.05</v>
      </c>
      <c r="E16" s="36" t="n">
        <f aca="false">D16/D15</f>
        <v>0.331468699944294</v>
      </c>
      <c r="F16" s="5" t="n">
        <v>568706.49</v>
      </c>
      <c r="G16" s="36" t="n">
        <f aca="false">F16/F15</f>
        <v>0.373666057949024</v>
      </c>
      <c r="H16" s="5" t="n">
        <v>294183.3</v>
      </c>
      <c r="I16" s="36" t="n">
        <f aca="false">H16/H15</f>
        <v>0.405181399074107</v>
      </c>
      <c r="K16" s="8" t="n">
        <f aca="false">D16/12</f>
        <v>28956.9208333333</v>
      </c>
      <c r="L16" s="8" t="n">
        <f aca="false">F16/12</f>
        <v>47392.2075</v>
      </c>
      <c r="M16" s="8" t="n">
        <f aca="false">H16/6</f>
        <v>49030.55</v>
      </c>
      <c r="O16" s="27" t="n">
        <f aca="false">L16/K16-1</f>
        <v>0.636645269459906</v>
      </c>
      <c r="P16" s="27" t="n">
        <f aca="false">M16/L16-1</f>
        <v>0.0345698710067472</v>
      </c>
    </row>
    <row r="17" customFormat="false" ht="15.75" hidden="false" customHeight="false" outlineLevel="0" collapsed="false">
      <c r="A17" s="18" t="s">
        <v>61</v>
      </c>
      <c r="D17" s="5" t="n">
        <v>470879.03</v>
      </c>
      <c r="E17" s="36" t="n">
        <f aca="false">D17/D15</f>
        <v>0.449177765376269</v>
      </c>
      <c r="F17" s="5" t="n">
        <v>397257.35</v>
      </c>
      <c r="G17" s="36" t="n">
        <f aca="false">F17/F15</f>
        <v>0.261016166644723</v>
      </c>
      <c r="H17" s="5" t="n">
        <v>218136.49</v>
      </c>
      <c r="I17" s="36" t="n">
        <f aca="false">H17/H15</f>
        <v>0.300441419371238</v>
      </c>
      <c r="K17" s="8" t="n">
        <f aca="false">D17/12</f>
        <v>39239.9191666667</v>
      </c>
      <c r="L17" s="8" t="n">
        <f aca="false">F17/12</f>
        <v>33104.7791666667</v>
      </c>
      <c r="M17" s="8" t="n">
        <f aca="false">H17/6</f>
        <v>36356.0816666667</v>
      </c>
      <c r="O17" s="27" t="n">
        <f aca="false">L17/K17-1</f>
        <v>-0.156349455612835</v>
      </c>
      <c r="P17" s="27" t="n">
        <f aca="false">M17/L17-1</f>
        <v>0.0982124811535896</v>
      </c>
    </row>
    <row r="18" customFormat="false" ht="15.75" hidden="false" customHeight="false" outlineLevel="0" collapsed="false">
      <c r="A18" s="18"/>
      <c r="D18" s="5"/>
      <c r="E18" s="36" t="n">
        <f aca="false">SUM(E16:E17)</f>
        <v>0.780646465320563</v>
      </c>
      <c r="F18" s="5"/>
      <c r="G18" s="36" t="n">
        <f aca="false">SUM(G16:G17)</f>
        <v>0.634682224593748</v>
      </c>
      <c r="H18" s="5"/>
      <c r="I18" s="36" t="n">
        <f aca="false">SUM(I16:I17)</f>
        <v>0.705622818445345</v>
      </c>
      <c r="K18" s="8"/>
      <c r="L18" s="8"/>
      <c r="M18" s="8"/>
      <c r="O18" s="27"/>
      <c r="P18" s="27"/>
    </row>
    <row r="19" customFormat="false" ht="15.75" hidden="false" customHeight="false" outlineLevel="0" collapsed="false">
      <c r="A19" s="18"/>
      <c r="D19" s="5"/>
      <c r="E19" s="36"/>
      <c r="F19" s="5"/>
      <c r="G19" s="36"/>
      <c r="H19" s="5"/>
      <c r="I19" s="36"/>
      <c r="K19" s="8"/>
      <c r="L19" s="8"/>
      <c r="M19" s="8"/>
      <c r="O19" s="27"/>
      <c r="P19" s="27"/>
    </row>
    <row r="20" customFormat="false" ht="15.75" hidden="false" customHeight="false" outlineLevel="0" collapsed="false">
      <c r="A20" s="18"/>
      <c r="D20" s="5"/>
      <c r="E20" s="36"/>
      <c r="F20" s="5"/>
      <c r="G20" s="36"/>
      <c r="H20" s="5"/>
      <c r="I20" s="36"/>
      <c r="K20" s="8"/>
      <c r="L20" s="8"/>
      <c r="M20" s="8"/>
      <c r="O20" s="27"/>
      <c r="P20" s="27"/>
    </row>
    <row r="21" customFormat="false" ht="15.75" hidden="false" customHeight="false" outlineLevel="0" collapsed="false">
      <c r="E21" s="38"/>
      <c r="G21" s="38"/>
      <c r="I21" s="38"/>
    </row>
    <row r="22" customFormat="false" ht="15.75" hidden="false" customHeight="false" outlineLevel="0" collapsed="false">
      <c r="A22" s="18" t="s">
        <v>62</v>
      </c>
      <c r="D22" s="37" t="n">
        <f aca="false">D3-D11-D15</f>
        <v>165927.06</v>
      </c>
      <c r="E22" s="36" t="n">
        <f aca="false">D22/D3</f>
        <v>0.079969565433643</v>
      </c>
      <c r="F22" s="37" t="n">
        <f aca="false">F3-F11-F15</f>
        <v>558440.29</v>
      </c>
      <c r="G22" s="36" t="n">
        <f aca="false">F22/F3</f>
        <v>0.180205563700936</v>
      </c>
      <c r="H22" s="37" t="n">
        <f aca="false">H3-H11-H15</f>
        <v>462048.19</v>
      </c>
      <c r="I22" s="36" t="n">
        <f aca="false">H22/H3</f>
        <v>0.252764067000437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1" activeCellId="0" sqref="C1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52"/>
    <col collapsed="false" customWidth="true" hidden="false" outlineLevel="0" max="2" min="2" style="0" width="17.47"/>
    <col collapsed="false" customWidth="true" hidden="false" outlineLevel="0" max="3" min="3" style="0" width="13.54"/>
    <col collapsed="false" customWidth="true" hidden="true" outlineLevel="0" max="4" min="4" style="0" width="13.54"/>
    <col collapsed="false" customWidth="true" hidden="false" outlineLevel="0" max="5" min="5" style="0" width="12.24"/>
    <col collapsed="false" customWidth="true" hidden="false" outlineLevel="0" max="6" min="6" style="0" width="8.7"/>
    <col collapsed="false" customWidth="true" hidden="false" outlineLevel="0" max="7" min="7" style="0" width="17.78"/>
    <col collapsed="false" customWidth="true" hidden="false" outlineLevel="0" max="10" min="9" style="39" width="15.16"/>
    <col collapsed="false" customWidth="true" hidden="false" outlineLevel="0" max="11" min="11" style="39" width="17.75"/>
    <col collapsed="false" customWidth="true" hidden="false" outlineLevel="0" max="12" min="12" style="39" width="11.22"/>
    <col collapsed="false" customWidth="true" hidden="false" outlineLevel="0" max="15" min="13" style="39" width="16.87"/>
    <col collapsed="false" customWidth="true" hidden="false" outlineLevel="0" max="16" min="16" style="39" width="11.22"/>
    <col collapsed="false" customWidth="true" hidden="false" outlineLevel="0" max="18" min="17" style="39" width="16.87"/>
    <col collapsed="false" customWidth="true" hidden="false" outlineLevel="0" max="19" min="19" style="39" width="15.16"/>
    <col collapsed="false" customWidth="true" hidden="false" outlineLevel="0" max="22" min="20" style="39" width="11.22"/>
    <col collapsed="false" customWidth="true" hidden="false" outlineLevel="0" max="24" min="23" style="0" width="11.22"/>
    <col collapsed="false" customWidth="true" hidden="false" outlineLevel="0" max="26" min="25" style="0" width="14.65"/>
  </cols>
  <sheetData>
    <row r="1" customFormat="false" ht="45.5" hidden="false" customHeight="true" outlineLevel="0" collapsed="false">
      <c r="A1" s="40" t="s">
        <v>63</v>
      </c>
      <c r="B1" s="40" t="s">
        <v>64</v>
      </c>
      <c r="C1" s="40" t="s">
        <v>65</v>
      </c>
      <c r="D1" s="40" t="s">
        <v>66</v>
      </c>
      <c r="E1" s="40" t="s">
        <v>49</v>
      </c>
      <c r="G1" s="41" t="s">
        <v>67</v>
      </c>
      <c r="H1" s="40"/>
      <c r="I1" s="42" t="s">
        <v>68</v>
      </c>
      <c r="J1" s="42" t="s">
        <v>69</v>
      </c>
      <c r="K1" s="42" t="s">
        <v>70</v>
      </c>
      <c r="L1" s="42"/>
      <c r="M1" s="42" t="s">
        <v>68</v>
      </c>
      <c r="N1" s="42" t="s">
        <v>69</v>
      </c>
      <c r="O1" s="42" t="s">
        <v>70</v>
      </c>
      <c r="P1" s="42"/>
      <c r="Q1" s="42" t="s">
        <v>68</v>
      </c>
      <c r="R1" s="42" t="s">
        <v>69</v>
      </c>
      <c r="S1" s="42" t="s">
        <v>70</v>
      </c>
      <c r="T1" s="42"/>
      <c r="U1" s="42"/>
      <c r="V1" s="42"/>
      <c r="X1" s="41" t="s">
        <v>71</v>
      </c>
      <c r="Y1" s="41" t="e">
        <f aca="false">"Potential Rev @ $"&amp;#REF!&amp;" Gal"</f>
        <v>#REF!</v>
      </c>
      <c r="Z1" s="41" t="s">
        <v>72</v>
      </c>
    </row>
    <row r="2" customFormat="false" ht="17.35" hidden="false" customHeight="false" outlineLevel="0" collapsed="false">
      <c r="A2" s="43" t="n">
        <v>1</v>
      </c>
      <c r="B2" s="44" t="s">
        <v>73</v>
      </c>
      <c r="C2" s="45" t="n">
        <v>39557045</v>
      </c>
      <c r="D2" s="45" t="n">
        <v>37254523</v>
      </c>
      <c r="E2" s="46" t="n">
        <f aca="false">C2/$C$53</f>
        <v>0.120907648161583</v>
      </c>
      <c r="F2" s="45"/>
      <c r="G2" s="47" t="n">
        <f aca="false">C2*2.4</f>
        <v>94936908</v>
      </c>
      <c r="H2" s="46"/>
      <c r="I2" s="47" t="n">
        <f aca="false">G2*0.5</f>
        <v>47468454</v>
      </c>
      <c r="J2" s="47" t="n">
        <f aca="false">G2*0.3</f>
        <v>28481072.4</v>
      </c>
      <c r="K2" s="39" t="n">
        <f aca="false">G2*0.1</f>
        <v>9493690.8</v>
      </c>
      <c r="M2" s="39" t="n">
        <f aca="false">K2*0.5</f>
        <v>4746845.4</v>
      </c>
      <c r="N2" s="39" t="n">
        <f aca="false">K2*0.3</f>
        <v>2848107.24</v>
      </c>
      <c r="O2" s="39" t="n">
        <f aca="false">K2*0.1</f>
        <v>949369.08</v>
      </c>
      <c r="Q2" s="39" t="n">
        <f aca="false">M2*10</f>
        <v>47468454</v>
      </c>
      <c r="R2" s="39" t="n">
        <f aca="false">N2*0.38</f>
        <v>1082280.7512</v>
      </c>
      <c r="S2" s="39" t="n">
        <f aca="false">O2*0.38</f>
        <v>360760.2504</v>
      </c>
      <c r="X2" s="5" t="e">
        <f aca="false">C2*#REF!</f>
        <v>#VALUE!</v>
      </c>
      <c r="Y2" s="5" t="e">
        <f aca="false">X2*#REF!</f>
        <v>#VALUE!</v>
      </c>
      <c r="Z2" s="5" t="e">
        <f aca="false">Y2*#REF!</f>
        <v>#VALUE!</v>
      </c>
    </row>
    <row r="3" customFormat="false" ht="17.35" hidden="false" customHeight="false" outlineLevel="0" collapsed="false">
      <c r="A3" s="48" t="n">
        <v>2</v>
      </c>
      <c r="B3" s="44" t="s">
        <v>74</v>
      </c>
      <c r="C3" s="45" t="n">
        <v>28701845</v>
      </c>
      <c r="D3" s="45" t="n">
        <v>25145561</v>
      </c>
      <c r="E3" s="46" t="n">
        <f aca="false">C3/$C$53</f>
        <v>0.0877283067238288</v>
      </c>
      <c r="F3" s="45"/>
      <c r="G3" s="47" t="n">
        <f aca="false">C3*2.4</f>
        <v>68884428</v>
      </c>
      <c r="H3" s="46"/>
      <c r="I3" s="47" t="n">
        <f aca="false">G3*0.5</f>
        <v>34442214</v>
      </c>
      <c r="J3" s="47" t="n">
        <f aca="false">G3*0.3</f>
        <v>20665328.4</v>
      </c>
      <c r="K3" s="39" t="n">
        <f aca="false">G3*0.1</f>
        <v>6888442.8</v>
      </c>
      <c r="M3" s="39" t="n">
        <f aca="false">K3*0.5</f>
        <v>3444221.4</v>
      </c>
      <c r="N3" s="39" t="n">
        <f aca="false">K3*0.3</f>
        <v>2066532.84</v>
      </c>
      <c r="O3" s="39" t="n">
        <f aca="false">K3*0.1</f>
        <v>688844.28</v>
      </c>
      <c r="Q3" s="39" t="n">
        <f aca="false">M3*10</f>
        <v>34442214</v>
      </c>
      <c r="R3" s="39" t="n">
        <f aca="false">N3*0.38</f>
        <v>785282.4792</v>
      </c>
      <c r="S3" s="39" t="n">
        <f aca="false">O3*0.38</f>
        <v>261760.8264</v>
      </c>
      <c r="X3" s="5" t="e">
        <f aca="false">C3*#REF!</f>
        <v>#VALUE!</v>
      </c>
      <c r="Y3" s="5" t="e">
        <f aca="false">X3*#REF!</f>
        <v>#VALUE!</v>
      </c>
      <c r="Z3" s="5" t="e">
        <f aca="false">Y3*#REF!</f>
        <v>#VALUE!</v>
      </c>
    </row>
    <row r="4" customFormat="false" ht="17.35" hidden="false" customHeight="false" outlineLevel="0" collapsed="false">
      <c r="A4" s="48" t="n">
        <v>3</v>
      </c>
      <c r="B4" s="44" t="s">
        <v>75</v>
      </c>
      <c r="C4" s="45" t="n">
        <v>21299325</v>
      </c>
      <c r="D4" s="45" t="n">
        <v>18801310</v>
      </c>
      <c r="E4" s="46" t="n">
        <f aca="false">C4/$C$53</f>
        <v>0.065102216133162</v>
      </c>
      <c r="F4" s="45"/>
      <c r="G4" s="47" t="n">
        <f aca="false">C4*2.4</f>
        <v>51118380</v>
      </c>
      <c r="H4" s="46"/>
      <c r="I4" s="47" t="n">
        <f aca="false">G4*0.5</f>
        <v>25559190</v>
      </c>
      <c r="J4" s="47" t="n">
        <f aca="false">G4*0.3</f>
        <v>15335514</v>
      </c>
      <c r="K4" s="39" t="n">
        <f aca="false">G4*0.1</f>
        <v>5111838</v>
      </c>
      <c r="M4" s="39" t="n">
        <f aca="false">K4*0.5</f>
        <v>2555919</v>
      </c>
      <c r="N4" s="39" t="n">
        <f aca="false">K4*0.3</f>
        <v>1533551.4</v>
      </c>
      <c r="O4" s="39" t="n">
        <f aca="false">K4*0.1</f>
        <v>511183.8</v>
      </c>
      <c r="Q4" s="39" t="n">
        <f aca="false">M4*10</f>
        <v>25559190</v>
      </c>
      <c r="R4" s="39" t="n">
        <f aca="false">N4*0.38</f>
        <v>582749.532</v>
      </c>
      <c r="S4" s="39" t="n">
        <f aca="false">O4*0.38</f>
        <v>194249.844</v>
      </c>
      <c r="X4" s="5" t="e">
        <f aca="false">C4*#REF!</f>
        <v>#VALUE!</v>
      </c>
      <c r="Y4" s="5" t="e">
        <f aca="false">X4*#REF!</f>
        <v>#VALUE!</v>
      </c>
      <c r="Z4" s="5" t="e">
        <f aca="false">Y4*#REF!</f>
        <v>#VALUE!</v>
      </c>
    </row>
    <row r="5" customFormat="false" ht="17.35" hidden="false" customHeight="false" outlineLevel="0" collapsed="false">
      <c r="A5" s="48" t="n">
        <v>4</v>
      </c>
      <c r="B5" s="44" t="s">
        <v>76</v>
      </c>
      <c r="C5" s="45" t="n">
        <v>19542209</v>
      </c>
      <c r="D5" s="45" t="n">
        <v>19378102</v>
      </c>
      <c r="E5" s="46" t="n">
        <f aca="false">C5/$C$53</f>
        <v>0.0597315226673814</v>
      </c>
      <c r="F5" s="45"/>
      <c r="G5" s="47" t="n">
        <f aca="false">C5*2.4</f>
        <v>46901301.6</v>
      </c>
      <c r="H5" s="46"/>
      <c r="I5" s="47" t="n">
        <f aca="false">G5*0.5</f>
        <v>23450650.8</v>
      </c>
      <c r="J5" s="47" t="n">
        <f aca="false">G5*0.3</f>
        <v>14070390.48</v>
      </c>
      <c r="K5" s="39" t="n">
        <f aca="false">G5*0.1</f>
        <v>4690130.16</v>
      </c>
      <c r="M5" s="39" t="n">
        <f aca="false">K5*0.5</f>
        <v>2345065.08</v>
      </c>
      <c r="N5" s="39" t="n">
        <f aca="false">K5*0.3</f>
        <v>1407039.048</v>
      </c>
      <c r="O5" s="39" t="n">
        <f aca="false">K5*0.1</f>
        <v>469013.016</v>
      </c>
      <c r="Q5" s="39" t="n">
        <f aca="false">M5*10</f>
        <v>23450650.8</v>
      </c>
      <c r="R5" s="39" t="n">
        <f aca="false">N5*0.38</f>
        <v>534674.83824</v>
      </c>
      <c r="S5" s="39" t="n">
        <f aca="false">O5*0.38</f>
        <v>178224.94608</v>
      </c>
      <c r="X5" s="5" t="e">
        <f aca="false">C5*#REF!</f>
        <v>#VALUE!</v>
      </c>
      <c r="Y5" s="5" t="e">
        <f aca="false">X5*#REF!</f>
        <v>#VALUE!</v>
      </c>
      <c r="Z5" s="5" t="e">
        <f aca="false">Y5*#REF!</f>
        <v>#VALUE!</v>
      </c>
    </row>
    <row r="6" customFormat="false" ht="17.35" hidden="false" customHeight="false" outlineLevel="0" collapsed="false">
      <c r="A6" s="48" t="n">
        <v>5</v>
      </c>
      <c r="B6" s="44" t="s">
        <v>77</v>
      </c>
      <c r="C6" s="45" t="n">
        <v>12807060</v>
      </c>
      <c r="D6" s="45" t="n">
        <v>12702379</v>
      </c>
      <c r="E6" s="46" t="n">
        <f aca="false">C6/$C$53</f>
        <v>0.039145277521723</v>
      </c>
      <c r="F6" s="45"/>
      <c r="G6" s="47" t="n">
        <f aca="false">C6*2.4</f>
        <v>30736944</v>
      </c>
      <c r="H6" s="46"/>
      <c r="I6" s="47" t="n">
        <f aca="false">G6*0.5</f>
        <v>15368472</v>
      </c>
      <c r="J6" s="47" t="n">
        <f aca="false">G6*0.3</f>
        <v>9221083.2</v>
      </c>
      <c r="K6" s="39" t="n">
        <f aca="false">G6*0.1</f>
        <v>3073694.4</v>
      </c>
      <c r="M6" s="39" t="n">
        <f aca="false">K6*0.5</f>
        <v>1536847.2</v>
      </c>
      <c r="N6" s="39" t="n">
        <f aca="false">K6*0.3</f>
        <v>922108.32</v>
      </c>
      <c r="O6" s="39" t="n">
        <f aca="false">K6*0.1</f>
        <v>307369.44</v>
      </c>
      <c r="Q6" s="39" t="n">
        <f aca="false">M6*10</f>
        <v>15368472</v>
      </c>
      <c r="R6" s="39" t="n">
        <f aca="false">N6*0.38</f>
        <v>350401.1616</v>
      </c>
      <c r="S6" s="39" t="n">
        <f aca="false">O6*0.38</f>
        <v>116800.3872</v>
      </c>
      <c r="X6" s="5" t="e">
        <f aca="false">C6*#REF!</f>
        <v>#VALUE!</v>
      </c>
      <c r="Y6" s="5" t="e">
        <f aca="false">X6*#REF!</f>
        <v>#VALUE!</v>
      </c>
      <c r="Z6" s="5" t="e">
        <f aca="false">Y6*#REF!</f>
        <v>#VALUE!</v>
      </c>
    </row>
    <row r="7" customFormat="false" ht="17.35" hidden="false" customHeight="false" outlineLevel="0" collapsed="false">
      <c r="A7" s="48" t="n">
        <v>6</v>
      </c>
      <c r="B7" s="44" t="s">
        <v>78</v>
      </c>
      <c r="C7" s="45" t="n">
        <v>12741080</v>
      </c>
      <c r="D7" s="45" t="n">
        <v>12830632</v>
      </c>
      <c r="E7" s="46" t="n">
        <f aca="false">C7/$C$53</f>
        <v>0.0389436070828492</v>
      </c>
      <c r="F7" s="45"/>
      <c r="G7" s="47" t="n">
        <f aca="false">C7*2.4</f>
        <v>30578592</v>
      </c>
      <c r="H7" s="46"/>
      <c r="I7" s="47" t="n">
        <f aca="false">G7*0.5</f>
        <v>15289296</v>
      </c>
      <c r="J7" s="47" t="n">
        <f aca="false">G7*0.3</f>
        <v>9173577.6</v>
      </c>
      <c r="K7" s="39" t="n">
        <f aca="false">G7*0.1</f>
        <v>3057859.2</v>
      </c>
      <c r="M7" s="39" t="n">
        <f aca="false">K7*0.5</f>
        <v>1528929.6</v>
      </c>
      <c r="N7" s="39" t="n">
        <f aca="false">K7*0.3</f>
        <v>917357.76</v>
      </c>
      <c r="O7" s="39" t="n">
        <f aca="false">K7*0.1</f>
        <v>305785.92</v>
      </c>
      <c r="Q7" s="39" t="n">
        <f aca="false">M7*10</f>
        <v>15289296</v>
      </c>
      <c r="R7" s="39" t="n">
        <f aca="false">N7*0.38</f>
        <v>348595.9488</v>
      </c>
      <c r="S7" s="39" t="n">
        <f aca="false">O7*0.38</f>
        <v>116198.6496</v>
      </c>
      <c r="X7" s="5" t="e">
        <f aca="false">C7*#REF!</f>
        <v>#VALUE!</v>
      </c>
      <c r="Y7" s="5" t="e">
        <f aca="false">X7*#REF!</f>
        <v>#VALUE!</v>
      </c>
      <c r="Z7" s="5" t="e">
        <f aca="false">Y7*#REF!</f>
        <v>#VALUE!</v>
      </c>
    </row>
    <row r="8" customFormat="false" ht="17.35" hidden="false" customHeight="false" outlineLevel="0" collapsed="false">
      <c r="A8" s="48" t="n">
        <v>7</v>
      </c>
      <c r="B8" s="44" t="s">
        <v>79</v>
      </c>
      <c r="C8" s="45" t="n">
        <v>11689442</v>
      </c>
      <c r="D8" s="45" t="n">
        <v>11536504</v>
      </c>
      <c r="E8" s="46" t="n">
        <f aca="false">C8/$C$53</f>
        <v>0.0357292345912399</v>
      </c>
      <c r="F8" s="45"/>
      <c r="G8" s="47" t="n">
        <f aca="false">C8*2.4</f>
        <v>28054660.8</v>
      </c>
      <c r="H8" s="46"/>
      <c r="I8" s="47" t="n">
        <f aca="false">G8*0.5</f>
        <v>14027330.4</v>
      </c>
      <c r="J8" s="47" t="n">
        <f aca="false">G8*0.3</f>
        <v>8416398.24</v>
      </c>
      <c r="K8" s="39" t="n">
        <f aca="false">G8*0.1</f>
        <v>2805466.08</v>
      </c>
      <c r="M8" s="39" t="n">
        <f aca="false">K8*0.5</f>
        <v>1402733.04</v>
      </c>
      <c r="N8" s="39" t="n">
        <f aca="false">K8*0.3</f>
        <v>841639.824</v>
      </c>
      <c r="O8" s="39" t="n">
        <f aca="false">K8*0.1</f>
        <v>280546.608</v>
      </c>
      <c r="Q8" s="39" t="n">
        <f aca="false">O8*10</f>
        <v>2805466.08</v>
      </c>
      <c r="R8" s="39" t="n">
        <f aca="false">O8*10</f>
        <v>2805466.08</v>
      </c>
      <c r="S8" s="39" t="n">
        <f aca="false">O8*10</f>
        <v>2805466.08</v>
      </c>
      <c r="X8" s="5" t="e">
        <f aca="false">C8*#REF!</f>
        <v>#VALUE!</v>
      </c>
      <c r="Y8" s="5" t="e">
        <f aca="false">X8*#REF!</f>
        <v>#VALUE!</v>
      </c>
      <c r="Z8" s="5" t="e">
        <f aca="false">Y8*#REF!</f>
        <v>#VALUE!</v>
      </c>
    </row>
    <row r="9" customFormat="false" ht="17.35" hidden="false" customHeight="false" outlineLevel="0" collapsed="false">
      <c r="A9" s="48" t="n">
        <v>8</v>
      </c>
      <c r="B9" s="44" t="s">
        <v>80</v>
      </c>
      <c r="C9" s="45" t="n">
        <v>10519475</v>
      </c>
      <c r="D9" s="45" t="n">
        <v>9687653</v>
      </c>
      <c r="E9" s="46" t="n">
        <f aca="false">C9/$C$53</f>
        <v>0.0321531849040941</v>
      </c>
      <c r="F9" s="45"/>
      <c r="G9" s="47" t="n">
        <f aca="false">C9*2.4</f>
        <v>25246740</v>
      </c>
      <c r="H9" s="46"/>
      <c r="I9" s="47" t="n">
        <f aca="false">G9*0.5</f>
        <v>12623370</v>
      </c>
      <c r="J9" s="47" t="n">
        <f aca="false">G9*0.3</f>
        <v>7574022</v>
      </c>
      <c r="K9" s="39" t="n">
        <f aca="false">G9*0.1</f>
        <v>2524674</v>
      </c>
      <c r="M9" s="39" t="n">
        <f aca="false">K9*0.5</f>
        <v>1262337</v>
      </c>
      <c r="N9" s="39" t="n">
        <f aca="false">K9*0.3</f>
        <v>757402.2</v>
      </c>
      <c r="O9" s="39" t="n">
        <f aca="false">K9*0.1</f>
        <v>252467.4</v>
      </c>
      <c r="Q9" s="39" t="n">
        <f aca="false">O9*10</f>
        <v>2524674</v>
      </c>
      <c r="R9" s="39" t="n">
        <f aca="false">N9*0.38</f>
        <v>287812.836</v>
      </c>
      <c r="S9" s="39" t="n">
        <f aca="false">O9*0.38</f>
        <v>95937.612</v>
      </c>
      <c r="X9" s="5" t="e">
        <f aca="false">C9*#REF!</f>
        <v>#VALUE!</v>
      </c>
      <c r="Y9" s="5" t="e">
        <f aca="false">X9*#REF!</f>
        <v>#VALUE!</v>
      </c>
      <c r="Z9" s="5" t="e">
        <f aca="false">Y9*#REF!</f>
        <v>#VALUE!</v>
      </c>
    </row>
    <row r="10" customFormat="false" ht="17.35" hidden="false" customHeight="false" outlineLevel="0" collapsed="false">
      <c r="A10" s="48" t="n">
        <v>9</v>
      </c>
      <c r="B10" s="44" t="s">
        <v>81</v>
      </c>
      <c r="C10" s="45" t="n">
        <v>10383620</v>
      </c>
      <c r="D10" s="45" t="n">
        <v>9535483</v>
      </c>
      <c r="E10" s="46" t="n">
        <f aca="false">C10/$C$53</f>
        <v>0.031737938807198</v>
      </c>
      <c r="F10" s="45"/>
      <c r="G10" s="47" t="n">
        <f aca="false">C10*2.4</f>
        <v>24920688</v>
      </c>
      <c r="H10" s="46"/>
      <c r="I10" s="47" t="n">
        <f aca="false">G10*0.5</f>
        <v>12460344</v>
      </c>
      <c r="J10" s="47" t="n">
        <f aca="false">G10*0.3</f>
        <v>7476206.4</v>
      </c>
      <c r="K10" s="39" t="n">
        <f aca="false">G10*0.1</f>
        <v>2492068.8</v>
      </c>
      <c r="M10" s="39" t="n">
        <f aca="false">K10*0.5</f>
        <v>1246034.4</v>
      </c>
      <c r="N10" s="39" t="n">
        <f aca="false">K10*0.3</f>
        <v>747620.64</v>
      </c>
      <c r="O10" s="39" t="n">
        <f aca="false">K10*0.1</f>
        <v>249206.88</v>
      </c>
      <c r="Q10" s="39" t="n">
        <f aca="false">O10*10</f>
        <v>2492068.8</v>
      </c>
      <c r="R10" s="39" t="n">
        <f aca="false">N10*0.38</f>
        <v>284095.8432</v>
      </c>
      <c r="S10" s="39" t="n">
        <f aca="false">O10*0.38</f>
        <v>94698.6144</v>
      </c>
      <c r="X10" s="5" t="e">
        <f aca="false">C10*#REF!</f>
        <v>#VALUE!</v>
      </c>
      <c r="Y10" s="5" t="e">
        <f aca="false">X10*#REF!</f>
        <v>#VALUE!</v>
      </c>
      <c r="Z10" s="5" t="e">
        <f aca="false">Y10*#REF!</f>
        <v>#VALUE!</v>
      </c>
    </row>
    <row r="11" customFormat="false" ht="17.35" hidden="false" customHeight="false" outlineLevel="0" collapsed="false">
      <c r="A11" s="48" t="n">
        <v>10</v>
      </c>
      <c r="B11" s="44" t="s">
        <v>82</v>
      </c>
      <c r="C11" s="45" t="n">
        <v>9995915</v>
      </c>
      <c r="D11" s="45" t="n">
        <v>9883640</v>
      </c>
      <c r="E11" s="46" t="n">
        <f aca="false">C11/$C$53</f>
        <v>0.0305529033797416</v>
      </c>
      <c r="F11" s="45"/>
      <c r="G11" s="47" t="n">
        <f aca="false">C11*2.4</f>
        <v>23990196</v>
      </c>
      <c r="H11" s="46"/>
      <c r="I11" s="47" t="n">
        <f aca="false">G11*0.5</f>
        <v>11995098</v>
      </c>
      <c r="J11" s="47" t="n">
        <f aca="false">G11*0.3</f>
        <v>7197058.8</v>
      </c>
      <c r="K11" s="39" t="n">
        <f aca="false">G11*0.1</f>
        <v>2399019.6</v>
      </c>
      <c r="M11" s="39" t="n">
        <f aca="false">K11*0.5</f>
        <v>1199509.8</v>
      </c>
      <c r="N11" s="39" t="n">
        <f aca="false">K11*0.3</f>
        <v>719705.88</v>
      </c>
      <c r="O11" s="39" t="n">
        <f aca="false">K11*0.1</f>
        <v>239901.96</v>
      </c>
      <c r="Q11" s="39" t="n">
        <f aca="false">O11*10</f>
        <v>2399019.6</v>
      </c>
      <c r="R11" s="39" t="n">
        <f aca="false">N11*0.38</f>
        <v>273488.2344</v>
      </c>
      <c r="S11" s="39" t="n">
        <f aca="false">O11*0.38</f>
        <v>91162.7448</v>
      </c>
      <c r="X11" s="5" t="e">
        <f aca="false">C11*#REF!</f>
        <v>#VALUE!</v>
      </c>
      <c r="Y11" s="5" t="e">
        <f aca="false">X11*#REF!</f>
        <v>#VALUE!</v>
      </c>
      <c r="Z11" s="5" t="e">
        <f aca="false">Y11*#REF!</f>
        <v>#VALUE!</v>
      </c>
    </row>
    <row r="12" customFormat="false" ht="17.35" hidden="false" customHeight="false" outlineLevel="0" collapsed="false">
      <c r="A12" s="48" t="n">
        <v>11</v>
      </c>
      <c r="B12" s="44" t="s">
        <v>83</v>
      </c>
      <c r="C12" s="45" t="n">
        <v>8908520</v>
      </c>
      <c r="D12" s="45" t="n">
        <v>8791894</v>
      </c>
      <c r="E12" s="46" t="n">
        <f aca="false">C12/$C$53</f>
        <v>0.0272292382254647</v>
      </c>
      <c r="F12" s="45"/>
      <c r="G12" s="47" t="n">
        <f aca="false">C12*2.4</f>
        <v>21380448</v>
      </c>
      <c r="H12" s="46"/>
      <c r="I12" s="47" t="n">
        <f aca="false">G12*0.5</f>
        <v>10690224</v>
      </c>
      <c r="J12" s="47" t="n">
        <f aca="false">G12*0.3</f>
        <v>6414134.4</v>
      </c>
      <c r="K12" s="39" t="n">
        <f aca="false">G12*0.1</f>
        <v>2138044.8</v>
      </c>
      <c r="M12" s="39" t="n">
        <f aca="false">K12*0.5</f>
        <v>1069022.4</v>
      </c>
      <c r="N12" s="39" t="n">
        <f aca="false">K12*0.3</f>
        <v>641413.44</v>
      </c>
      <c r="O12" s="39" t="n">
        <f aca="false">K12*0.1</f>
        <v>213804.48</v>
      </c>
      <c r="Q12" s="39" t="n">
        <f aca="false">O12*10</f>
        <v>2138044.8</v>
      </c>
      <c r="R12" s="39" t="n">
        <f aca="false">N12*0.38</f>
        <v>243737.1072</v>
      </c>
      <c r="S12" s="39" t="n">
        <f aca="false">O12*0.38</f>
        <v>81245.7024</v>
      </c>
      <c r="X12" s="5" t="e">
        <f aca="false">C12*#REF!</f>
        <v>#VALUE!</v>
      </c>
      <c r="Y12" s="5" t="e">
        <f aca="false">X12*#REF!</f>
        <v>#VALUE!</v>
      </c>
      <c r="Z12" s="5" t="e">
        <f aca="false">Y12*#REF!</f>
        <v>#VALUE!</v>
      </c>
    </row>
    <row r="13" customFormat="false" ht="17.35" hidden="false" customHeight="false" outlineLevel="0" collapsed="false">
      <c r="A13" s="48" t="n">
        <v>12</v>
      </c>
      <c r="B13" s="44" t="s">
        <v>84</v>
      </c>
      <c r="C13" s="45" t="n">
        <v>8517685</v>
      </c>
      <c r="D13" s="45" t="n">
        <v>8001024</v>
      </c>
      <c r="E13" s="46" t="n">
        <f aca="false">C13/$C$53</f>
        <v>0.0260346358311445</v>
      </c>
      <c r="F13" s="45"/>
      <c r="G13" s="47" t="n">
        <f aca="false">C13*2.4</f>
        <v>20442444</v>
      </c>
      <c r="H13" s="46"/>
      <c r="I13" s="47" t="n">
        <f aca="false">G13*0.5</f>
        <v>10221222</v>
      </c>
      <c r="J13" s="47" t="n">
        <f aca="false">G13*0.3</f>
        <v>6132733.2</v>
      </c>
      <c r="K13" s="39" t="n">
        <f aca="false">G13*0.1</f>
        <v>2044244.4</v>
      </c>
      <c r="M13" s="39" t="n">
        <f aca="false">K13*0.5</f>
        <v>1022122.2</v>
      </c>
      <c r="N13" s="39" t="n">
        <f aca="false">K13*0.3</f>
        <v>613273.32</v>
      </c>
      <c r="O13" s="39" t="n">
        <f aca="false">K13*0.1</f>
        <v>204424.44</v>
      </c>
      <c r="Q13" s="39" t="n">
        <f aca="false">O13*10</f>
        <v>2044244.4</v>
      </c>
      <c r="R13" s="39" t="n">
        <f aca="false">N13*0.38</f>
        <v>233043.8616</v>
      </c>
      <c r="S13" s="39" t="n">
        <f aca="false">O13*0.38</f>
        <v>77681.2872</v>
      </c>
      <c r="X13" s="5" t="e">
        <f aca="false">C13*#REF!</f>
        <v>#VALUE!</v>
      </c>
      <c r="Y13" s="5" t="e">
        <f aca="false">X13*#REF!</f>
        <v>#VALUE!</v>
      </c>
      <c r="Z13" s="5" t="e">
        <f aca="false">Y13*#REF!</f>
        <v>#VALUE!</v>
      </c>
    </row>
    <row r="14" customFormat="false" ht="17.35" hidden="false" customHeight="false" outlineLevel="0" collapsed="false">
      <c r="A14" s="48" t="n">
        <v>13</v>
      </c>
      <c r="B14" s="44" t="s">
        <v>85</v>
      </c>
      <c r="C14" s="45" t="n">
        <v>7535591</v>
      </c>
      <c r="D14" s="45" t="n">
        <v>6724540</v>
      </c>
      <c r="E14" s="46" t="n">
        <f aca="false">C14/$C$53</f>
        <v>0.0230328272831702</v>
      </c>
      <c r="F14" s="45"/>
      <c r="G14" s="47" t="n">
        <f aca="false">C14*2.4</f>
        <v>18085418.4</v>
      </c>
      <c r="H14" s="46"/>
      <c r="I14" s="47" t="n">
        <f aca="false">G14*0.5</f>
        <v>9042709.2</v>
      </c>
      <c r="J14" s="47" t="n">
        <f aca="false">G14*0.3</f>
        <v>5425625.52</v>
      </c>
      <c r="K14" s="39" t="n">
        <f aca="false">G14*0.1</f>
        <v>1808541.84</v>
      </c>
      <c r="M14" s="39" t="n">
        <f aca="false">K14*0.5</f>
        <v>904270.92</v>
      </c>
      <c r="N14" s="39" t="n">
        <f aca="false">K14*0.3</f>
        <v>542562.552</v>
      </c>
      <c r="O14" s="39" t="n">
        <f aca="false">K14*0.1</f>
        <v>180854.184</v>
      </c>
      <c r="Q14" s="39" t="n">
        <f aca="false">O14*10</f>
        <v>1808541.84</v>
      </c>
      <c r="R14" s="39" t="n">
        <f aca="false">N14*0.38</f>
        <v>206173.76976</v>
      </c>
      <c r="S14" s="39" t="n">
        <f aca="false">O14*0.38</f>
        <v>68724.58992</v>
      </c>
      <c r="X14" s="5" t="e">
        <f aca="false">C14*#REF!</f>
        <v>#VALUE!</v>
      </c>
      <c r="Y14" s="5" t="e">
        <f aca="false">X14*#REF!</f>
        <v>#VALUE!</v>
      </c>
      <c r="Z14" s="5" t="e">
        <f aca="false">Y14*#REF!</f>
        <v>#VALUE!</v>
      </c>
    </row>
    <row r="15" customFormat="false" ht="17.35" hidden="false" customHeight="false" outlineLevel="0" collapsed="false">
      <c r="A15" s="48" t="n">
        <v>14</v>
      </c>
      <c r="B15" s="44" t="s">
        <v>86</v>
      </c>
      <c r="C15" s="45" t="n">
        <v>7171646</v>
      </c>
      <c r="D15" s="45" t="n">
        <v>6392017</v>
      </c>
      <c r="E15" s="46" t="n">
        <f aca="false">C15/$C$53</f>
        <v>0.0219204152207888</v>
      </c>
      <c r="F15" s="45"/>
      <c r="G15" s="47" t="n">
        <f aca="false">C15*2.4</f>
        <v>17211950.4</v>
      </c>
      <c r="H15" s="46"/>
      <c r="I15" s="47" t="n">
        <f aca="false">G15*0.5</f>
        <v>8605975.2</v>
      </c>
      <c r="J15" s="47" t="n">
        <f aca="false">G15*0.3</f>
        <v>5163585.12</v>
      </c>
      <c r="K15" s="39" t="n">
        <f aca="false">G15*0.1</f>
        <v>1721195.04</v>
      </c>
      <c r="M15" s="39" t="n">
        <f aca="false">K15*0.5</f>
        <v>860597.52</v>
      </c>
      <c r="N15" s="39" t="n">
        <f aca="false">K15*0.3</f>
        <v>516358.512</v>
      </c>
      <c r="O15" s="39" t="n">
        <f aca="false">K15*0.1</f>
        <v>172119.504</v>
      </c>
      <c r="Q15" s="39" t="n">
        <f aca="false">O15*10</f>
        <v>1721195.04</v>
      </c>
      <c r="R15" s="39" t="n">
        <f aca="false">N15*0.38</f>
        <v>196216.23456</v>
      </c>
      <c r="S15" s="39" t="n">
        <f aca="false">O15*0.38</f>
        <v>65405.41152</v>
      </c>
      <c r="X15" s="5" t="e">
        <f aca="false">C15*#REF!</f>
        <v>#VALUE!</v>
      </c>
      <c r="Y15" s="5" t="e">
        <f aca="false">X15*#REF!</f>
        <v>#VALUE!</v>
      </c>
      <c r="Z15" s="5" t="e">
        <f aca="false">Y15*#REF!</f>
        <v>#VALUE!</v>
      </c>
    </row>
    <row r="16" customFormat="false" ht="17.35" hidden="false" customHeight="false" outlineLevel="0" collapsed="false">
      <c r="A16" s="48" t="n">
        <v>15</v>
      </c>
      <c r="B16" s="44" t="s">
        <v>87</v>
      </c>
      <c r="C16" s="45" t="n">
        <v>6902149</v>
      </c>
      <c r="D16" s="45" t="n">
        <v>6547629</v>
      </c>
      <c r="E16" s="46" t="n">
        <f aca="false">C16/$C$53</f>
        <v>0.0210966871476579</v>
      </c>
      <c r="F16" s="45"/>
      <c r="G16" s="47" t="n">
        <f aca="false">C16*2.4</f>
        <v>16565157.6</v>
      </c>
      <c r="H16" s="46"/>
      <c r="I16" s="47" t="n">
        <f aca="false">G16*0.5</f>
        <v>8282578.8</v>
      </c>
      <c r="J16" s="47" t="n">
        <f aca="false">G16*0.3</f>
        <v>4969547.28</v>
      </c>
      <c r="K16" s="39" t="n">
        <f aca="false">G16*0.1</f>
        <v>1656515.76</v>
      </c>
      <c r="M16" s="39" t="n">
        <f aca="false">K16*0.5</f>
        <v>828257.88</v>
      </c>
      <c r="N16" s="39" t="n">
        <f aca="false">K16*0.3</f>
        <v>496954.728</v>
      </c>
      <c r="O16" s="39" t="n">
        <f aca="false">K16*0.1</f>
        <v>165651.576</v>
      </c>
      <c r="Q16" s="39" t="n">
        <f aca="false">O16*10</f>
        <v>1656515.76</v>
      </c>
      <c r="R16" s="39" t="n">
        <f aca="false">N16*0.38</f>
        <v>188842.79664</v>
      </c>
      <c r="S16" s="39" t="n">
        <f aca="false">O16*0.38</f>
        <v>62947.59888</v>
      </c>
      <c r="X16" s="5" t="e">
        <f aca="false">C16*#REF!</f>
        <v>#VALUE!</v>
      </c>
      <c r="Y16" s="5" t="e">
        <f aca="false">X16*#REF!</f>
        <v>#VALUE!</v>
      </c>
      <c r="Z16" s="5" t="e">
        <f aca="false">Y16*#REF!</f>
        <v>#VALUE!</v>
      </c>
    </row>
    <row r="17" customFormat="false" ht="17.35" hidden="false" customHeight="false" outlineLevel="0" collapsed="false">
      <c r="A17" s="48" t="n">
        <v>16</v>
      </c>
      <c r="B17" s="44" t="s">
        <v>88</v>
      </c>
      <c r="C17" s="45" t="n">
        <v>6770010</v>
      </c>
      <c r="D17" s="45" t="n">
        <v>6346105</v>
      </c>
      <c r="E17" s="46" t="n">
        <f aca="false">C17/$C$53</f>
        <v>0.020692799149441</v>
      </c>
      <c r="F17" s="45"/>
      <c r="G17" s="47" t="n">
        <f aca="false">C17*2.4</f>
        <v>16248024</v>
      </c>
      <c r="H17" s="46"/>
      <c r="I17" s="47" t="n">
        <f aca="false">G17*0.5</f>
        <v>8124012</v>
      </c>
      <c r="J17" s="47" t="n">
        <f aca="false">G17*0.3</f>
        <v>4874407.2</v>
      </c>
      <c r="K17" s="39" t="n">
        <f aca="false">G17*0.1</f>
        <v>1624802.4</v>
      </c>
      <c r="M17" s="39" t="n">
        <f aca="false">K17*0.5</f>
        <v>812401.2</v>
      </c>
      <c r="N17" s="39" t="n">
        <f aca="false">K17*0.3</f>
        <v>487440.72</v>
      </c>
      <c r="O17" s="39" t="n">
        <f aca="false">K17*0.1</f>
        <v>162480.24</v>
      </c>
      <c r="Q17" s="39" t="n">
        <f aca="false">O17*10</f>
        <v>1624802.4</v>
      </c>
      <c r="R17" s="39" t="n">
        <f aca="false">N17*0.38</f>
        <v>185227.4736</v>
      </c>
      <c r="S17" s="39" t="n">
        <f aca="false">O17*0.38</f>
        <v>61742.4912</v>
      </c>
      <c r="X17" s="5" t="e">
        <f aca="false">C17*#REF!</f>
        <v>#VALUE!</v>
      </c>
      <c r="Y17" s="5" t="e">
        <f aca="false">X17*#REF!</f>
        <v>#VALUE!</v>
      </c>
      <c r="Z17" s="5" t="e">
        <f aca="false">Y17*#REF!</f>
        <v>#VALUE!</v>
      </c>
    </row>
    <row r="18" customFormat="false" ht="17.35" hidden="false" customHeight="false" outlineLevel="0" collapsed="false">
      <c r="A18" s="48" t="n">
        <v>17</v>
      </c>
      <c r="B18" s="44" t="s">
        <v>89</v>
      </c>
      <c r="C18" s="45" t="n">
        <v>6691878</v>
      </c>
      <c r="D18" s="45" t="n">
        <v>6483802</v>
      </c>
      <c r="E18" s="46" t="n">
        <f aca="false">C18/$C$53</f>
        <v>0.0204539856494397</v>
      </c>
      <c r="F18" s="45"/>
      <c r="G18" s="47" t="n">
        <f aca="false">C18*2.4</f>
        <v>16060507.2</v>
      </c>
      <c r="H18" s="46"/>
      <c r="I18" s="47" t="n">
        <f aca="false">G18*0.5</f>
        <v>8030253.6</v>
      </c>
      <c r="J18" s="47" t="n">
        <f aca="false">G18*0.3</f>
        <v>4818152.16</v>
      </c>
      <c r="K18" s="39" t="n">
        <f aca="false">G18*0.1</f>
        <v>1606050.72</v>
      </c>
      <c r="M18" s="39" t="n">
        <f aca="false">K18*0.5</f>
        <v>803025.36</v>
      </c>
      <c r="N18" s="39" t="n">
        <f aca="false">K18*0.3</f>
        <v>481815.216</v>
      </c>
      <c r="O18" s="39" t="n">
        <f aca="false">K18*0.1</f>
        <v>160605.072</v>
      </c>
      <c r="Q18" s="39" t="n">
        <f aca="false">O18*10</f>
        <v>1606050.72</v>
      </c>
      <c r="R18" s="39" t="n">
        <f aca="false">N18*0.38</f>
        <v>183089.78208</v>
      </c>
      <c r="S18" s="39" t="n">
        <f aca="false">O18*0.38</f>
        <v>61029.92736</v>
      </c>
      <c r="X18" s="5" t="e">
        <f aca="false">C18*#REF!</f>
        <v>#VALUE!</v>
      </c>
      <c r="Y18" s="5" t="e">
        <f aca="false">X18*#REF!</f>
        <v>#VALUE!</v>
      </c>
      <c r="Z18" s="5" t="e">
        <f aca="false">Y18*#REF!</f>
        <v>#VALUE!</v>
      </c>
    </row>
    <row r="19" customFormat="false" ht="17.35" hidden="false" customHeight="false" outlineLevel="0" collapsed="false">
      <c r="A19" s="48" t="n">
        <v>18</v>
      </c>
      <c r="B19" s="44" t="s">
        <v>90</v>
      </c>
      <c r="C19" s="45" t="n">
        <v>6126452</v>
      </c>
      <c r="D19" s="45" t="n">
        <v>5988927</v>
      </c>
      <c r="E19" s="46" t="n">
        <f aca="false">C19/$C$53</f>
        <v>0.018725739066071</v>
      </c>
      <c r="F19" s="45"/>
      <c r="G19" s="47" t="n">
        <f aca="false">C19*2.4</f>
        <v>14703484.8</v>
      </c>
      <c r="H19" s="46"/>
      <c r="I19" s="47" t="n">
        <f aca="false">G19*0.5</f>
        <v>7351742.4</v>
      </c>
      <c r="J19" s="47" t="n">
        <f aca="false">G19*0.3</f>
        <v>4411045.44</v>
      </c>
      <c r="K19" s="39" t="n">
        <f aca="false">G19*0.1</f>
        <v>1470348.48</v>
      </c>
      <c r="M19" s="39" t="n">
        <f aca="false">K19*0.5</f>
        <v>735174.24</v>
      </c>
      <c r="N19" s="39" t="n">
        <f aca="false">K19*0.3</f>
        <v>441104.544</v>
      </c>
      <c r="O19" s="39" t="n">
        <f aca="false">K19*0.1</f>
        <v>147034.848</v>
      </c>
      <c r="Q19" s="39" t="n">
        <f aca="false">O19*10</f>
        <v>1470348.48</v>
      </c>
      <c r="R19" s="39" t="n">
        <f aca="false">N19*0.38</f>
        <v>167619.72672</v>
      </c>
      <c r="S19" s="39" t="n">
        <f aca="false">O19*0.38</f>
        <v>55873.24224</v>
      </c>
      <c r="X19" s="5" t="e">
        <f aca="false">C19*#REF!</f>
        <v>#VALUE!</v>
      </c>
      <c r="Y19" s="5" t="e">
        <f aca="false">X19*#REF!</f>
        <v>#VALUE!</v>
      </c>
      <c r="Z19" s="5" t="e">
        <f aca="false">Y19*#REF!</f>
        <v>#VALUE!</v>
      </c>
    </row>
    <row r="20" customFormat="false" ht="17.35" hidden="false" customHeight="false" outlineLevel="0" collapsed="false">
      <c r="A20" s="48" t="n">
        <v>19</v>
      </c>
      <c r="B20" s="44" t="s">
        <v>91</v>
      </c>
      <c r="C20" s="45" t="n">
        <v>6042718</v>
      </c>
      <c r="D20" s="45" t="n">
        <v>5773552</v>
      </c>
      <c r="E20" s="46" t="n">
        <f aca="false">C20/$C$53</f>
        <v>0.0184698028349606</v>
      </c>
      <c r="F20" s="45"/>
      <c r="G20" s="47" t="n">
        <f aca="false">C20*2.4</f>
        <v>14502523.2</v>
      </c>
      <c r="H20" s="46"/>
      <c r="I20" s="47" t="n">
        <f aca="false">G20*0.5</f>
        <v>7251261.6</v>
      </c>
      <c r="J20" s="47" t="n">
        <f aca="false">G20*0.3</f>
        <v>4350756.96</v>
      </c>
      <c r="K20" s="39" t="n">
        <f aca="false">G20*0.1</f>
        <v>1450252.32</v>
      </c>
      <c r="M20" s="39" t="n">
        <f aca="false">K20*0.5</f>
        <v>725126.16</v>
      </c>
      <c r="N20" s="39" t="n">
        <f aca="false">K20*0.3</f>
        <v>435075.696</v>
      </c>
      <c r="O20" s="39" t="n">
        <f aca="false">K20*0.1</f>
        <v>145025.232</v>
      </c>
      <c r="Q20" s="39" t="n">
        <f aca="false">O20*10</f>
        <v>1450252.32</v>
      </c>
      <c r="R20" s="39" t="n">
        <f aca="false">N20*0.38</f>
        <v>165328.76448</v>
      </c>
      <c r="S20" s="39" t="n">
        <f aca="false">O20*0.38</f>
        <v>55109.58816</v>
      </c>
      <c r="X20" s="5" t="e">
        <f aca="false">C20*#REF!</f>
        <v>#VALUE!</v>
      </c>
      <c r="Y20" s="5" t="e">
        <f aca="false">X20*#REF!</f>
        <v>#VALUE!</v>
      </c>
      <c r="Z20" s="5" t="e">
        <f aca="false">Y20*#REF!</f>
        <v>#VALUE!</v>
      </c>
    </row>
    <row r="21" customFormat="false" ht="17.35" hidden="false" customHeight="false" outlineLevel="0" collapsed="false">
      <c r="A21" s="48" t="n">
        <v>20</v>
      </c>
      <c r="B21" s="44" t="s">
        <v>92</v>
      </c>
      <c r="C21" s="45" t="n">
        <v>5813568</v>
      </c>
      <c r="D21" s="45" t="n">
        <v>5686986</v>
      </c>
      <c r="E21" s="46" t="n">
        <f aca="false">C21/$C$53</f>
        <v>0.017769396938205</v>
      </c>
      <c r="F21" s="45"/>
      <c r="G21" s="47" t="n">
        <f aca="false">C21*2.4</f>
        <v>13952563.2</v>
      </c>
      <c r="H21" s="46"/>
      <c r="I21" s="47" t="n">
        <f aca="false">G21*0.5</f>
        <v>6976281.6</v>
      </c>
      <c r="J21" s="47" t="n">
        <f aca="false">G21*0.3</f>
        <v>4185768.96</v>
      </c>
      <c r="K21" s="39" t="n">
        <f aca="false">G21*0.1</f>
        <v>1395256.32</v>
      </c>
      <c r="M21" s="39" t="n">
        <f aca="false">K21*0.5</f>
        <v>697628.16</v>
      </c>
      <c r="N21" s="39" t="n">
        <f aca="false">K21*0.3</f>
        <v>418576.896</v>
      </c>
      <c r="O21" s="39" t="n">
        <f aca="false">K21*0.1</f>
        <v>139525.632</v>
      </c>
      <c r="Q21" s="39" t="n">
        <f aca="false">O21*10</f>
        <v>1395256.32</v>
      </c>
      <c r="R21" s="39" t="n">
        <f aca="false">N21*0.38</f>
        <v>159059.22048</v>
      </c>
      <c r="S21" s="39" t="n">
        <f aca="false">O21*0.38</f>
        <v>53019.74016</v>
      </c>
      <c r="X21" s="5" t="e">
        <f aca="false">C21*#REF!</f>
        <v>#VALUE!</v>
      </c>
      <c r="Y21" s="5" t="e">
        <f aca="false">X21*#REF!</f>
        <v>#VALUE!</v>
      </c>
      <c r="Z21" s="5" t="e">
        <f aca="false">Y21*#REF!</f>
        <v>#VALUE!</v>
      </c>
    </row>
    <row r="22" customFormat="false" ht="17.35" hidden="false" customHeight="false" outlineLevel="0" collapsed="false">
      <c r="A22" s="48" t="n">
        <v>21</v>
      </c>
      <c r="B22" s="44" t="s">
        <v>93</v>
      </c>
      <c r="C22" s="45" t="n">
        <v>5695564</v>
      </c>
      <c r="D22" s="45" t="n">
        <v>5029196</v>
      </c>
      <c r="E22" s="46" t="n">
        <f aca="false">C22/$C$53</f>
        <v>0.0174087131178221</v>
      </c>
      <c r="F22" s="45"/>
      <c r="G22" s="47" t="n">
        <f aca="false">C22*2.4</f>
        <v>13669353.6</v>
      </c>
      <c r="H22" s="46"/>
      <c r="I22" s="47" t="n">
        <f aca="false">G22*0.5</f>
        <v>6834676.8</v>
      </c>
      <c r="J22" s="47" t="n">
        <f aca="false">G22*0.3</f>
        <v>4100806.08</v>
      </c>
      <c r="K22" s="39" t="n">
        <f aca="false">G22*0.1</f>
        <v>1366935.36</v>
      </c>
      <c r="M22" s="39" t="n">
        <f aca="false">K22*0.5</f>
        <v>683467.68</v>
      </c>
      <c r="N22" s="39" t="n">
        <f aca="false">K22*0.3</f>
        <v>410080.608</v>
      </c>
      <c r="O22" s="39" t="n">
        <f aca="false">K22*0.1</f>
        <v>136693.536</v>
      </c>
      <c r="Q22" s="39" t="n">
        <f aca="false">O22*10</f>
        <v>1366935.36</v>
      </c>
      <c r="R22" s="39" t="n">
        <f aca="false">N22*0.38</f>
        <v>155830.63104</v>
      </c>
      <c r="S22" s="39" t="n">
        <f aca="false">O22*0.38</f>
        <v>51943.54368</v>
      </c>
      <c r="X22" s="5" t="e">
        <f aca="false">C22*#REF!</f>
        <v>#VALUE!</v>
      </c>
      <c r="Y22" s="5" t="e">
        <f aca="false">X22*#REF!</f>
        <v>#VALUE!</v>
      </c>
      <c r="Z22" s="5" t="e">
        <f aca="false">Y22*#REF!</f>
        <v>#VALUE!</v>
      </c>
    </row>
    <row r="23" customFormat="false" ht="17.35" hidden="false" customHeight="false" outlineLevel="0" collapsed="false">
      <c r="A23" s="48" t="n">
        <v>22</v>
      </c>
      <c r="B23" s="44" t="s">
        <v>94</v>
      </c>
      <c r="C23" s="45" t="n">
        <v>5611179</v>
      </c>
      <c r="D23" s="45" t="n">
        <v>5303925</v>
      </c>
      <c r="E23" s="46" t="n">
        <f aca="false">C23/$C$53</f>
        <v>0.0171507870798657</v>
      </c>
      <c r="F23" s="45"/>
      <c r="G23" s="47" t="n">
        <f aca="false">C23*2.4</f>
        <v>13466829.6</v>
      </c>
      <c r="H23" s="46"/>
      <c r="I23" s="47" t="n">
        <f aca="false">G23*0.5</f>
        <v>6733414.8</v>
      </c>
      <c r="J23" s="47" t="n">
        <f aca="false">G23*0.3</f>
        <v>4040048.88</v>
      </c>
      <c r="K23" s="39" t="n">
        <f aca="false">G23*0.1</f>
        <v>1346682.96</v>
      </c>
      <c r="M23" s="39" t="n">
        <f aca="false">K23*0.5</f>
        <v>673341.48</v>
      </c>
      <c r="N23" s="39" t="n">
        <f aca="false">K23*0.3</f>
        <v>404004.888</v>
      </c>
      <c r="O23" s="39" t="n">
        <f aca="false">K23*0.1</f>
        <v>134668.296</v>
      </c>
      <c r="Q23" s="39" t="n">
        <f aca="false">O23*10</f>
        <v>1346682.96</v>
      </c>
      <c r="R23" s="39" t="n">
        <f aca="false">N23*0.38</f>
        <v>153521.85744</v>
      </c>
      <c r="S23" s="39" t="n">
        <f aca="false">O23*0.38</f>
        <v>51173.95248</v>
      </c>
      <c r="X23" s="5" t="e">
        <f aca="false">C23*#REF!</f>
        <v>#VALUE!</v>
      </c>
      <c r="Y23" s="5" t="e">
        <f aca="false">X23*#REF!</f>
        <v>#VALUE!</v>
      </c>
      <c r="Z23" s="5" t="e">
        <f aca="false">Y23*#REF!</f>
        <v>#VALUE!</v>
      </c>
    </row>
    <row r="24" customFormat="false" ht="17.35" hidden="false" customHeight="false" outlineLevel="0" collapsed="false">
      <c r="A24" s="48" t="n">
        <v>23</v>
      </c>
      <c r="B24" s="44" t="s">
        <v>95</v>
      </c>
      <c r="C24" s="45" t="n">
        <v>5084127</v>
      </c>
      <c r="D24" s="45" t="n">
        <v>4625364</v>
      </c>
      <c r="E24" s="46" t="n">
        <f aca="false">C24/$C$53</f>
        <v>0.0155398321215552</v>
      </c>
      <c r="F24" s="45"/>
      <c r="G24" s="47" t="n">
        <f aca="false">C24*2.4</f>
        <v>12201904.8</v>
      </c>
      <c r="H24" s="46"/>
      <c r="I24" s="47" t="n">
        <f aca="false">G24*0.5</f>
        <v>6100952.4</v>
      </c>
      <c r="J24" s="47" t="n">
        <f aca="false">G24*0.3</f>
        <v>3660571.44</v>
      </c>
      <c r="K24" s="39" t="n">
        <f aca="false">G24*0.1</f>
        <v>1220190.48</v>
      </c>
      <c r="M24" s="39" t="n">
        <f aca="false">K24*0.5</f>
        <v>610095.24</v>
      </c>
      <c r="N24" s="39" t="n">
        <f aca="false">K24*0.3</f>
        <v>366057.144</v>
      </c>
      <c r="O24" s="39" t="n">
        <f aca="false">K24*0.1</f>
        <v>122019.048</v>
      </c>
      <c r="Q24" s="39" t="n">
        <f aca="false">O24*10</f>
        <v>1220190.48</v>
      </c>
      <c r="R24" s="39" t="n">
        <f aca="false">N24*0.38</f>
        <v>139101.71472</v>
      </c>
      <c r="S24" s="39" t="n">
        <f aca="false">O24*0.38</f>
        <v>46367.23824</v>
      </c>
      <c r="X24" s="5" t="e">
        <f aca="false">C24*#REF!</f>
        <v>#VALUE!</v>
      </c>
      <c r="Y24" s="5" t="e">
        <f aca="false">X24*#REF!</f>
        <v>#VALUE!</v>
      </c>
      <c r="Z24" s="5" t="e">
        <f aca="false">Y24*#REF!</f>
        <v>#VALUE!</v>
      </c>
    </row>
    <row r="25" customFormat="false" ht="17.35" hidden="false" customHeight="false" outlineLevel="0" collapsed="false">
      <c r="A25" s="48" t="n">
        <v>24</v>
      </c>
      <c r="B25" s="44" t="s">
        <v>96</v>
      </c>
      <c r="C25" s="45" t="n">
        <v>4887871</v>
      </c>
      <c r="D25" s="45" t="n">
        <v>4779736</v>
      </c>
      <c r="E25" s="46" t="n">
        <f aca="false">C25/$C$53</f>
        <v>0.0149399680164989</v>
      </c>
      <c r="F25" s="45"/>
      <c r="G25" s="47" t="n">
        <f aca="false">C25*2.4</f>
        <v>11730890.4</v>
      </c>
      <c r="H25" s="46"/>
      <c r="I25" s="47" t="n">
        <f aca="false">G25*0.5</f>
        <v>5865445.2</v>
      </c>
      <c r="J25" s="47" t="n">
        <f aca="false">G25*0.3</f>
        <v>3519267.12</v>
      </c>
      <c r="K25" s="39" t="n">
        <f aca="false">G25*0.1</f>
        <v>1173089.04</v>
      </c>
      <c r="M25" s="39" t="n">
        <f aca="false">K25*0.5</f>
        <v>586544.52</v>
      </c>
      <c r="N25" s="39" t="n">
        <f aca="false">K25*0.3</f>
        <v>351926.712</v>
      </c>
      <c r="O25" s="39" t="n">
        <f aca="false">K25*0.1</f>
        <v>117308.904</v>
      </c>
      <c r="Q25" s="39" t="n">
        <f aca="false">O25*10</f>
        <v>1173089.04</v>
      </c>
      <c r="R25" s="39" t="n">
        <f aca="false">N25*0.38</f>
        <v>133732.15056</v>
      </c>
      <c r="S25" s="39" t="n">
        <f aca="false">O25*0.38</f>
        <v>44577.38352</v>
      </c>
      <c r="X25" s="5" t="e">
        <f aca="false">C25*#REF!</f>
        <v>#VALUE!</v>
      </c>
      <c r="Y25" s="5" t="e">
        <f aca="false">X25*#REF!</f>
        <v>#VALUE!</v>
      </c>
      <c r="Z25" s="5" t="e">
        <f aca="false">Y25*#REF!</f>
        <v>#VALUE!</v>
      </c>
    </row>
    <row r="26" customFormat="false" ht="17.35" hidden="false" customHeight="false" outlineLevel="0" collapsed="false">
      <c r="A26" s="48" t="n">
        <v>25</v>
      </c>
      <c r="B26" s="44" t="s">
        <v>97</v>
      </c>
      <c r="C26" s="45" t="n">
        <v>4659978</v>
      </c>
      <c r="D26" s="45" t="n">
        <v>4533372</v>
      </c>
      <c r="E26" s="46" t="n">
        <f aca="false">C26/$C$53</f>
        <v>0.0142434041891834</v>
      </c>
      <c r="F26" s="45"/>
      <c r="G26" s="47" t="n">
        <f aca="false">C26*2.4</f>
        <v>11183947.2</v>
      </c>
      <c r="H26" s="46"/>
      <c r="I26" s="47" t="n">
        <f aca="false">G26*0.5</f>
        <v>5591973.6</v>
      </c>
      <c r="J26" s="47" t="n">
        <f aca="false">G26*0.3</f>
        <v>3355184.16</v>
      </c>
      <c r="K26" s="39" t="n">
        <f aca="false">G26*0.1</f>
        <v>1118394.72</v>
      </c>
      <c r="M26" s="39" t="n">
        <f aca="false">K26*0.5</f>
        <v>559197.36</v>
      </c>
      <c r="N26" s="39" t="n">
        <f aca="false">K26*0.3</f>
        <v>335518.416</v>
      </c>
      <c r="O26" s="39" t="n">
        <f aca="false">K26*0.1</f>
        <v>111839.472</v>
      </c>
      <c r="Q26" s="39" t="n">
        <f aca="false">O26*10</f>
        <v>1118394.72</v>
      </c>
      <c r="R26" s="39" t="n">
        <f aca="false">N26*0.38</f>
        <v>127496.99808</v>
      </c>
      <c r="S26" s="39" t="n">
        <f aca="false">O26*0.38</f>
        <v>42498.99936</v>
      </c>
      <c r="X26" s="5" t="e">
        <f aca="false">C26*#REF!</f>
        <v>#VALUE!</v>
      </c>
      <c r="Y26" s="5" t="e">
        <f aca="false">X26*#REF!</f>
        <v>#VALUE!</v>
      </c>
      <c r="Z26" s="5" t="e">
        <f aca="false">Y26*#REF!</f>
        <v>#VALUE!</v>
      </c>
    </row>
    <row r="27" customFormat="false" ht="17.35" hidden="false" customHeight="false" outlineLevel="0" collapsed="false">
      <c r="A27" s="48" t="n">
        <v>26</v>
      </c>
      <c r="B27" s="44" t="s">
        <v>98</v>
      </c>
      <c r="C27" s="45" t="n">
        <v>4468402</v>
      </c>
      <c r="D27" s="45" t="n">
        <v>4339367</v>
      </c>
      <c r="E27" s="46" t="n">
        <f aca="false">C27/$C$53</f>
        <v>0.0136578446863388</v>
      </c>
      <c r="F27" s="45"/>
      <c r="G27" s="47" t="n">
        <f aca="false">C27*2.4</f>
        <v>10724164.8</v>
      </c>
      <c r="H27" s="46"/>
      <c r="I27" s="47" t="n">
        <f aca="false">G27*0.5</f>
        <v>5362082.4</v>
      </c>
      <c r="J27" s="47" t="n">
        <f aca="false">G27*0.3</f>
        <v>3217249.44</v>
      </c>
      <c r="K27" s="39" t="n">
        <f aca="false">G27*0.1</f>
        <v>1072416.48</v>
      </c>
      <c r="M27" s="39" t="n">
        <f aca="false">K27*0.5</f>
        <v>536208.24</v>
      </c>
      <c r="N27" s="39" t="n">
        <f aca="false">K27*0.3</f>
        <v>321724.944</v>
      </c>
      <c r="O27" s="39" t="n">
        <f aca="false">K27*0.1</f>
        <v>107241.648</v>
      </c>
      <c r="Q27" s="39" t="n">
        <f aca="false">O27*10</f>
        <v>1072416.48</v>
      </c>
      <c r="R27" s="39" t="n">
        <f aca="false">N27*0.38</f>
        <v>122255.47872</v>
      </c>
      <c r="S27" s="39" t="n">
        <f aca="false">O27*0.38</f>
        <v>40751.82624</v>
      </c>
      <c r="X27" s="5" t="e">
        <f aca="false">C27*#REF!</f>
        <v>#VALUE!</v>
      </c>
      <c r="Y27" s="5" t="e">
        <f aca="false">X27*#REF!</f>
        <v>#VALUE!</v>
      </c>
      <c r="Z27" s="5" t="e">
        <f aca="false">Y27*#REF!</f>
        <v>#VALUE!</v>
      </c>
    </row>
    <row r="28" customFormat="false" ht="17.35" hidden="false" customHeight="false" outlineLevel="0" collapsed="false">
      <c r="A28" s="48" t="n">
        <v>27</v>
      </c>
      <c r="B28" s="44" t="s">
        <v>99</v>
      </c>
      <c r="C28" s="45" t="n">
        <v>4190713</v>
      </c>
      <c r="D28" s="45" t="n">
        <v>3831074</v>
      </c>
      <c r="E28" s="46" t="n">
        <f aca="false">C28/$C$53</f>
        <v>0.0128090774462595</v>
      </c>
      <c r="F28" s="45"/>
      <c r="G28" s="47" t="n">
        <f aca="false">C28*2.4</f>
        <v>10057711.2</v>
      </c>
      <c r="H28" s="46"/>
      <c r="I28" s="47" t="n">
        <f aca="false">G28*0.5</f>
        <v>5028855.6</v>
      </c>
      <c r="J28" s="47" t="n">
        <f aca="false">G28*0.3</f>
        <v>3017313.36</v>
      </c>
      <c r="K28" s="39" t="n">
        <f aca="false">G28*0.1</f>
        <v>1005771.12</v>
      </c>
      <c r="M28" s="39" t="n">
        <f aca="false">K28*0.5</f>
        <v>502885.56</v>
      </c>
      <c r="N28" s="39" t="n">
        <f aca="false">K28*0.3</f>
        <v>301731.336</v>
      </c>
      <c r="O28" s="39" t="n">
        <f aca="false">K28*0.1</f>
        <v>100577.112</v>
      </c>
      <c r="Q28" s="39" t="n">
        <f aca="false">O28*10</f>
        <v>1005771.12</v>
      </c>
      <c r="R28" s="39" t="n">
        <f aca="false">N28*0.38</f>
        <v>114657.90768</v>
      </c>
      <c r="S28" s="39" t="n">
        <f aca="false">O28*0.38</f>
        <v>38219.30256</v>
      </c>
      <c r="X28" s="5" t="e">
        <f aca="false">C28*#REF!</f>
        <v>#VALUE!</v>
      </c>
      <c r="Y28" s="5" t="e">
        <f aca="false">X28*#REF!</f>
        <v>#VALUE!</v>
      </c>
      <c r="Z28" s="5" t="e">
        <f aca="false">Y28*#REF!</f>
        <v>#VALUE!</v>
      </c>
    </row>
    <row r="29" customFormat="false" ht="17.35" hidden="false" customHeight="false" outlineLevel="0" collapsed="false">
      <c r="A29" s="48" t="n">
        <v>28</v>
      </c>
      <c r="B29" s="44" t="s">
        <v>100</v>
      </c>
      <c r="C29" s="45" t="n">
        <v>3943079</v>
      </c>
      <c r="D29" s="45" t="n">
        <v>3751351</v>
      </c>
      <c r="E29" s="46" t="n">
        <f aca="false">C29/$C$53</f>
        <v>0.0120521744838455</v>
      </c>
      <c r="F29" s="45"/>
      <c r="G29" s="47" t="n">
        <f aca="false">C29*2.4</f>
        <v>9463389.6</v>
      </c>
      <c r="H29" s="46"/>
      <c r="I29" s="47" t="n">
        <f aca="false">G29*0.5</f>
        <v>4731694.8</v>
      </c>
      <c r="J29" s="47" t="n">
        <f aca="false">G29*0.3</f>
        <v>2839016.88</v>
      </c>
      <c r="K29" s="39" t="n">
        <f aca="false">G29*0.1</f>
        <v>946338.96</v>
      </c>
      <c r="M29" s="39" t="n">
        <f aca="false">K29*0.5</f>
        <v>473169.48</v>
      </c>
      <c r="N29" s="39" t="n">
        <f aca="false">K29*0.3</f>
        <v>283901.688</v>
      </c>
      <c r="O29" s="39" t="n">
        <f aca="false">K29*0.1</f>
        <v>94633.896</v>
      </c>
      <c r="Q29" s="39" t="n">
        <f aca="false">O29*10</f>
        <v>946338.96</v>
      </c>
      <c r="R29" s="39" t="n">
        <f aca="false">N29*0.38</f>
        <v>107882.64144</v>
      </c>
      <c r="S29" s="39" t="n">
        <f aca="false">O29*0.38</f>
        <v>35960.88048</v>
      </c>
      <c r="X29" s="5" t="e">
        <f aca="false">C29*#REF!</f>
        <v>#VALUE!</v>
      </c>
      <c r="Y29" s="5" t="e">
        <f aca="false">X29*#REF!</f>
        <v>#VALUE!</v>
      </c>
      <c r="Z29" s="5" t="e">
        <f aca="false">Y29*#REF!</f>
        <v>#VALUE!</v>
      </c>
    </row>
    <row r="30" customFormat="false" ht="17.35" hidden="false" customHeight="false" outlineLevel="0" collapsed="false">
      <c r="A30" s="48" t="n">
        <v>29</v>
      </c>
      <c r="B30" s="44" t="s">
        <v>101</v>
      </c>
      <c r="C30" s="45" t="n">
        <v>3572665</v>
      </c>
      <c r="D30" s="45" t="n">
        <v>3574097</v>
      </c>
      <c r="E30" s="46" t="n">
        <f aca="false">C30/$C$53</f>
        <v>0.0109199896710991</v>
      </c>
      <c r="F30" s="45"/>
      <c r="G30" s="47" t="n">
        <f aca="false">C30*2.4</f>
        <v>8574396</v>
      </c>
      <c r="H30" s="46"/>
      <c r="I30" s="47" t="n">
        <f aca="false">G30*0.5</f>
        <v>4287198</v>
      </c>
      <c r="J30" s="47" t="n">
        <f aca="false">G30*0.3</f>
        <v>2572318.8</v>
      </c>
      <c r="K30" s="39" t="n">
        <f aca="false">G30*0.1</f>
        <v>857439.6</v>
      </c>
      <c r="M30" s="39" t="n">
        <f aca="false">K30*0.5</f>
        <v>428719.8</v>
      </c>
      <c r="N30" s="39" t="n">
        <f aca="false">K30*0.3</f>
        <v>257231.88</v>
      </c>
      <c r="O30" s="39" t="n">
        <f aca="false">K30*0.1</f>
        <v>85743.96</v>
      </c>
      <c r="Q30" s="39" t="n">
        <f aca="false">O30*10</f>
        <v>857439.6</v>
      </c>
      <c r="R30" s="39" t="n">
        <f aca="false">N30*0.38</f>
        <v>97748.1144</v>
      </c>
      <c r="S30" s="39" t="n">
        <f aca="false">O30*0.38</f>
        <v>32582.7048</v>
      </c>
      <c r="X30" s="5" t="e">
        <f aca="false">C30*#REF!</f>
        <v>#VALUE!</v>
      </c>
      <c r="Y30" s="5" t="e">
        <f aca="false">X30*#REF!</f>
        <v>#VALUE!</v>
      </c>
      <c r="Z30" s="5" t="e">
        <f aca="false">Y30*#REF!</f>
        <v>#VALUE!</v>
      </c>
    </row>
    <row r="31" customFormat="false" ht="17.35" hidden="false" customHeight="false" outlineLevel="0" collapsed="false">
      <c r="A31" s="48" t="n">
        <v>30</v>
      </c>
      <c r="B31" s="44" t="s">
        <v>102</v>
      </c>
      <c r="C31" s="45" t="n">
        <v>3161105</v>
      </c>
      <c r="D31" s="45" t="n">
        <v>2763885</v>
      </c>
      <c r="E31" s="46" t="n">
        <f aca="false">C31/$C$53</f>
        <v>0.00966204050736908</v>
      </c>
      <c r="F31" s="45"/>
      <c r="G31" s="47" t="n">
        <f aca="false">C31*2.4</f>
        <v>7586652</v>
      </c>
      <c r="H31" s="46"/>
      <c r="I31" s="47" t="n">
        <f aca="false">G31*0.5</f>
        <v>3793326</v>
      </c>
      <c r="J31" s="47" t="n">
        <f aca="false">G31*0.3</f>
        <v>2275995.6</v>
      </c>
      <c r="K31" s="39" t="n">
        <f aca="false">G31*0.1</f>
        <v>758665.2</v>
      </c>
      <c r="M31" s="39" t="n">
        <f aca="false">K31*0.5</f>
        <v>379332.6</v>
      </c>
      <c r="N31" s="39" t="n">
        <f aca="false">K31*0.3</f>
        <v>227599.56</v>
      </c>
      <c r="O31" s="39" t="n">
        <f aca="false">K31*0.1</f>
        <v>75866.52</v>
      </c>
      <c r="Q31" s="39" t="n">
        <f aca="false">O31*10</f>
        <v>758665.2</v>
      </c>
      <c r="R31" s="39" t="n">
        <f aca="false">N31*0.38</f>
        <v>86487.8328</v>
      </c>
      <c r="S31" s="39" t="n">
        <f aca="false">O31*0.38</f>
        <v>28829.2776</v>
      </c>
      <c r="X31" s="5" t="e">
        <f aca="false">C31*#REF!</f>
        <v>#VALUE!</v>
      </c>
      <c r="Y31" s="5" t="e">
        <f aca="false">X31*#REF!</f>
        <v>#VALUE!</v>
      </c>
      <c r="Z31" s="5" t="e">
        <f aca="false">Y31*#REF!</f>
        <v>#VALUE!</v>
      </c>
    </row>
    <row r="32" customFormat="false" ht="17.35" hidden="false" customHeight="false" outlineLevel="0" collapsed="false">
      <c r="A32" s="48" t="n">
        <v>31</v>
      </c>
      <c r="B32" s="44" t="s">
        <v>103</v>
      </c>
      <c r="C32" s="45" t="n">
        <v>3156145</v>
      </c>
      <c r="D32" s="45" t="n">
        <v>3046355</v>
      </c>
      <c r="E32" s="46" t="n">
        <f aca="false">C32/$C$53</f>
        <v>0.0096468800742558</v>
      </c>
      <c r="F32" s="45"/>
      <c r="G32" s="47" t="n">
        <f aca="false">C32*2.4</f>
        <v>7574748</v>
      </c>
      <c r="H32" s="46"/>
      <c r="I32" s="47" t="n">
        <f aca="false">G32*0.5</f>
        <v>3787374</v>
      </c>
      <c r="J32" s="47" t="n">
        <f aca="false">G32*0.3</f>
        <v>2272424.4</v>
      </c>
      <c r="K32" s="39" t="n">
        <f aca="false">G32*0.1</f>
        <v>757474.8</v>
      </c>
      <c r="M32" s="39" t="n">
        <f aca="false">K32*0.5</f>
        <v>378737.4</v>
      </c>
      <c r="N32" s="39" t="n">
        <f aca="false">K32*0.3</f>
        <v>227242.44</v>
      </c>
      <c r="O32" s="39" t="n">
        <f aca="false">K32*0.1</f>
        <v>75747.48</v>
      </c>
      <c r="Q32" s="39" t="n">
        <f aca="false">O32*10</f>
        <v>757474.8</v>
      </c>
      <c r="R32" s="39" t="n">
        <f aca="false">N32*0.38</f>
        <v>86352.1272</v>
      </c>
      <c r="S32" s="39" t="n">
        <f aca="false">O32*0.38</f>
        <v>28784.0424</v>
      </c>
      <c r="X32" s="5" t="e">
        <f aca="false">C32*#REF!</f>
        <v>#VALUE!</v>
      </c>
      <c r="Y32" s="5" t="e">
        <f aca="false">X32*#REF!</f>
        <v>#VALUE!</v>
      </c>
      <c r="Z32" s="5" t="e">
        <f aca="false">Y32*#REF!</f>
        <v>#VALUE!</v>
      </c>
    </row>
    <row r="33" customFormat="false" ht="17.35" hidden="false" customHeight="false" outlineLevel="0" collapsed="false">
      <c r="A33" s="48" t="n">
        <v>32</v>
      </c>
      <c r="B33" s="44" t="s">
        <v>104</v>
      </c>
      <c r="C33" s="45" t="n">
        <v>3034392</v>
      </c>
      <c r="D33" s="45" t="n">
        <v>2700551</v>
      </c>
      <c r="E33" s="46" t="n">
        <f aca="false">C33/$C$53</f>
        <v>0.00927473728940882</v>
      </c>
      <c r="F33" s="45"/>
      <c r="G33" s="47" t="n">
        <f aca="false">C33*2.4</f>
        <v>7282540.8</v>
      </c>
      <c r="H33" s="46"/>
      <c r="I33" s="47" t="n">
        <f aca="false">G33*0.5</f>
        <v>3641270.4</v>
      </c>
      <c r="J33" s="47" t="n">
        <f aca="false">G33*0.3</f>
        <v>2184762.24</v>
      </c>
      <c r="K33" s="39" t="n">
        <f aca="false">G33*0.1</f>
        <v>728254.08</v>
      </c>
      <c r="M33" s="39" t="n">
        <f aca="false">K33*0.5</f>
        <v>364127.04</v>
      </c>
      <c r="N33" s="39" t="n">
        <f aca="false">K33*0.3</f>
        <v>218476.224</v>
      </c>
      <c r="O33" s="39" t="n">
        <f aca="false">K33*0.1</f>
        <v>72825.408</v>
      </c>
      <c r="Q33" s="39" t="n">
        <f aca="false">O33*10</f>
        <v>728254.08</v>
      </c>
      <c r="R33" s="39" t="n">
        <f aca="false">N33*0.38</f>
        <v>83020.96512</v>
      </c>
      <c r="S33" s="39" t="n">
        <f aca="false">O33*0.38</f>
        <v>27673.65504</v>
      </c>
      <c r="X33" s="5" t="e">
        <f aca="false">C33*#REF!</f>
        <v>#VALUE!</v>
      </c>
      <c r="Y33" s="5" t="e">
        <f aca="false">X33*#REF!</f>
        <v>#VALUE!</v>
      </c>
      <c r="Z33" s="5" t="e">
        <f aca="false">Y33*#REF!</f>
        <v>#VALUE!</v>
      </c>
    </row>
    <row r="34" customFormat="false" ht="17.35" hidden="false" customHeight="false" outlineLevel="0" collapsed="false">
      <c r="A34" s="48" t="n">
        <v>33</v>
      </c>
      <c r="B34" s="44" t="s">
        <v>105</v>
      </c>
      <c r="C34" s="45" t="n">
        <v>3013825</v>
      </c>
      <c r="D34" s="45" t="n">
        <v>2915918</v>
      </c>
      <c r="E34" s="46" t="n">
        <f aca="false">C34/$C$53</f>
        <v>0.0092118734531506</v>
      </c>
      <c r="F34" s="45"/>
      <c r="G34" s="47" t="n">
        <f aca="false">C34*2.4</f>
        <v>7233180</v>
      </c>
      <c r="H34" s="46"/>
      <c r="I34" s="47" t="n">
        <f aca="false">G34*0.5</f>
        <v>3616590</v>
      </c>
      <c r="J34" s="47" t="n">
        <f aca="false">G34*0.3</f>
        <v>2169954</v>
      </c>
      <c r="K34" s="39" t="n">
        <f aca="false">G34*0.1</f>
        <v>723318</v>
      </c>
      <c r="M34" s="39" t="n">
        <f aca="false">K34*0.5</f>
        <v>361659</v>
      </c>
      <c r="N34" s="39" t="n">
        <f aca="false">K34*0.3</f>
        <v>216995.4</v>
      </c>
      <c r="O34" s="39" t="n">
        <f aca="false">K34*0.1</f>
        <v>72331.8</v>
      </c>
      <c r="Q34" s="39" t="n">
        <f aca="false">O34*10</f>
        <v>723318</v>
      </c>
      <c r="R34" s="39" t="n">
        <f aca="false">N34*0.38</f>
        <v>82458.252</v>
      </c>
      <c r="S34" s="39" t="n">
        <f aca="false">O34*0.38</f>
        <v>27486.084</v>
      </c>
      <c r="X34" s="5" t="e">
        <f aca="false">C34*#REF!</f>
        <v>#VALUE!</v>
      </c>
      <c r="Y34" s="5" t="e">
        <f aca="false">X34*#REF!</f>
        <v>#VALUE!</v>
      </c>
      <c r="Z34" s="5" t="e">
        <f aca="false">Y34*#REF!</f>
        <v>#VALUE!</v>
      </c>
    </row>
    <row r="35" customFormat="false" ht="17.35" hidden="false" customHeight="false" outlineLevel="0" collapsed="false">
      <c r="A35" s="48" t="n">
        <v>34</v>
      </c>
      <c r="B35" s="44" t="s">
        <v>106</v>
      </c>
      <c r="C35" s="45" t="n">
        <v>2986530</v>
      </c>
      <c r="D35" s="45" t="n">
        <v>2967297</v>
      </c>
      <c r="E35" s="46" t="n">
        <f aca="false">C35/$C$53</f>
        <v>0.00912844522294355</v>
      </c>
      <c r="F35" s="45"/>
      <c r="G35" s="47" t="n">
        <f aca="false">C35*2.4</f>
        <v>7167672</v>
      </c>
      <c r="H35" s="46"/>
      <c r="I35" s="47" t="n">
        <f aca="false">G35*0.5</f>
        <v>3583836</v>
      </c>
      <c r="J35" s="47" t="n">
        <f aca="false">G35*0.3</f>
        <v>2150301.6</v>
      </c>
      <c r="K35" s="39" t="n">
        <f aca="false">G35*0.1</f>
        <v>716767.2</v>
      </c>
      <c r="M35" s="39" t="n">
        <f aca="false">K35*0.5</f>
        <v>358383.6</v>
      </c>
      <c r="N35" s="39" t="n">
        <f aca="false">K35*0.3</f>
        <v>215030.16</v>
      </c>
      <c r="O35" s="39" t="n">
        <f aca="false">K35*0.1</f>
        <v>71676.72</v>
      </c>
      <c r="Q35" s="39" t="n">
        <f aca="false">O35*10</f>
        <v>716767.2</v>
      </c>
      <c r="R35" s="39" t="n">
        <f aca="false">N35*0.38</f>
        <v>81711.4608</v>
      </c>
      <c r="S35" s="39" t="n">
        <f aca="false">O35*0.38</f>
        <v>27237.1536</v>
      </c>
      <c r="X35" s="5" t="e">
        <f aca="false">C35*#REF!</f>
        <v>#VALUE!</v>
      </c>
      <c r="Y35" s="5" t="e">
        <f aca="false">X35*#REF!</f>
        <v>#VALUE!</v>
      </c>
      <c r="Z35" s="5" t="e">
        <f aca="false">Y35*#REF!</f>
        <v>#VALUE!</v>
      </c>
    </row>
    <row r="36" customFormat="false" ht="17.35" hidden="false" customHeight="false" outlineLevel="0" collapsed="false">
      <c r="A36" s="48" t="n">
        <v>35</v>
      </c>
      <c r="B36" s="44" t="s">
        <v>107</v>
      </c>
      <c r="C36" s="45" t="n">
        <v>2911505</v>
      </c>
      <c r="D36" s="45" t="n">
        <v>2853118</v>
      </c>
      <c r="E36" s="46" t="n">
        <f aca="false">C36/$C$53</f>
        <v>0.00889912838941054</v>
      </c>
      <c r="F36" s="45"/>
      <c r="G36" s="47" t="n">
        <f aca="false">C36*2.4</f>
        <v>6987612</v>
      </c>
      <c r="H36" s="46"/>
      <c r="I36" s="47" t="n">
        <f aca="false">G36*0.5</f>
        <v>3493806</v>
      </c>
      <c r="J36" s="47" t="n">
        <f aca="false">G36*0.3</f>
        <v>2096283.6</v>
      </c>
      <c r="K36" s="39" t="n">
        <f aca="false">G36*0.1</f>
        <v>698761.2</v>
      </c>
      <c r="M36" s="39" t="n">
        <f aca="false">K36*0.5</f>
        <v>349380.6</v>
      </c>
      <c r="N36" s="39" t="n">
        <f aca="false">K36*0.3</f>
        <v>209628.36</v>
      </c>
      <c r="O36" s="39" t="n">
        <f aca="false">K36*0.1</f>
        <v>69876.12</v>
      </c>
      <c r="Q36" s="39" t="n">
        <f aca="false">O36*10</f>
        <v>698761.2</v>
      </c>
      <c r="R36" s="39" t="n">
        <f aca="false">N36*0.38</f>
        <v>79658.7768</v>
      </c>
      <c r="S36" s="39" t="n">
        <f aca="false">O36*0.38</f>
        <v>26552.9256</v>
      </c>
      <c r="X36" s="5" t="e">
        <f aca="false">C36*#REF!</f>
        <v>#VALUE!</v>
      </c>
      <c r="Y36" s="5" t="e">
        <f aca="false">X36*#REF!</f>
        <v>#VALUE!</v>
      </c>
      <c r="Z36" s="5" t="e">
        <f aca="false">Y36*#REF!</f>
        <v>#VALUE!</v>
      </c>
    </row>
    <row r="37" customFormat="false" ht="17.35" hidden="false" customHeight="false" outlineLevel="0" collapsed="false">
      <c r="A37" s="48" t="n">
        <v>36</v>
      </c>
      <c r="B37" s="44" t="s">
        <v>108</v>
      </c>
      <c r="C37" s="45" t="n">
        <v>2095428</v>
      </c>
      <c r="D37" s="45" t="n">
        <v>2059179</v>
      </c>
      <c r="E37" s="46" t="n">
        <f aca="false">C37/$C$53</f>
        <v>0.00640475726566355</v>
      </c>
      <c r="F37" s="45"/>
      <c r="G37" s="47" t="n">
        <f aca="false">C37*2.4</f>
        <v>5029027.2</v>
      </c>
      <c r="H37" s="46"/>
      <c r="I37" s="47" t="n">
        <f aca="false">G37*0.5</f>
        <v>2514513.6</v>
      </c>
      <c r="J37" s="47" t="n">
        <f aca="false">G37*0.3</f>
        <v>1508708.16</v>
      </c>
      <c r="K37" s="39" t="n">
        <f aca="false">G37*0.1</f>
        <v>502902.72</v>
      </c>
      <c r="M37" s="39" t="n">
        <f aca="false">K37*0.5</f>
        <v>251451.36</v>
      </c>
      <c r="N37" s="39" t="n">
        <f aca="false">K37*0.3</f>
        <v>150870.816</v>
      </c>
      <c r="O37" s="39" t="n">
        <f aca="false">K37*0.1</f>
        <v>50290.272</v>
      </c>
      <c r="Q37" s="39" t="n">
        <f aca="false">O37*10</f>
        <v>502902.72</v>
      </c>
      <c r="R37" s="39" t="n">
        <f aca="false">N37*0.38</f>
        <v>57330.91008</v>
      </c>
      <c r="S37" s="39" t="n">
        <f aca="false">O37*0.38</f>
        <v>19110.30336</v>
      </c>
      <c r="X37" s="5" t="e">
        <f aca="false">C37*#REF!</f>
        <v>#VALUE!</v>
      </c>
      <c r="Y37" s="5" t="e">
        <f aca="false">X37*#REF!</f>
        <v>#VALUE!</v>
      </c>
      <c r="Z37" s="5" t="e">
        <f aca="false">Y37*#REF!</f>
        <v>#VALUE!</v>
      </c>
    </row>
    <row r="38" customFormat="false" ht="17.35" hidden="false" customHeight="false" outlineLevel="0" collapsed="false">
      <c r="A38" s="48" t="n">
        <v>37</v>
      </c>
      <c r="B38" s="44" t="s">
        <v>109</v>
      </c>
      <c r="C38" s="45" t="n">
        <v>1929268</v>
      </c>
      <c r="D38" s="45" t="n">
        <v>1826341</v>
      </c>
      <c r="E38" s="46" t="n">
        <f aca="false">C38/$C$53</f>
        <v>0.00589688275636872</v>
      </c>
      <c r="F38" s="45"/>
      <c r="G38" s="47" t="n">
        <f aca="false">C38*2.4</f>
        <v>4630243.2</v>
      </c>
      <c r="H38" s="46"/>
      <c r="I38" s="47" t="n">
        <f aca="false">G38*0.5</f>
        <v>2315121.6</v>
      </c>
      <c r="J38" s="47" t="n">
        <f aca="false">G38*0.3</f>
        <v>1389072.96</v>
      </c>
      <c r="K38" s="39" t="n">
        <f aca="false">G38*0.1</f>
        <v>463024.32</v>
      </c>
      <c r="M38" s="39" t="n">
        <f aca="false">K38*0.5</f>
        <v>231512.16</v>
      </c>
      <c r="N38" s="39" t="n">
        <f aca="false">K38*0.3</f>
        <v>138907.296</v>
      </c>
      <c r="O38" s="39" t="n">
        <f aca="false">K38*0.1</f>
        <v>46302.432</v>
      </c>
      <c r="Q38" s="39" t="n">
        <f aca="false">O38*10</f>
        <v>463024.32</v>
      </c>
      <c r="R38" s="39" t="n">
        <f aca="false">N38*0.38</f>
        <v>52784.77248</v>
      </c>
      <c r="S38" s="39" t="n">
        <f aca="false">O38*0.38</f>
        <v>17594.92416</v>
      </c>
      <c r="X38" s="5" t="e">
        <f aca="false">C38*#REF!</f>
        <v>#VALUE!</v>
      </c>
      <c r="Y38" s="5" t="e">
        <f aca="false">X38*#REF!</f>
        <v>#VALUE!</v>
      </c>
      <c r="Z38" s="5" t="e">
        <f aca="false">Y38*#REF!</f>
        <v>#VALUE!</v>
      </c>
    </row>
    <row r="39" customFormat="false" ht="17.35" hidden="false" customHeight="false" outlineLevel="0" collapsed="false">
      <c r="A39" s="48" t="n">
        <v>38</v>
      </c>
      <c r="B39" s="44" t="s">
        <v>110</v>
      </c>
      <c r="C39" s="45" t="n">
        <v>1805832</v>
      </c>
      <c r="D39" s="45" t="n">
        <v>1852994</v>
      </c>
      <c r="E39" s="46" t="n">
        <f aca="false">C39/$C$53</f>
        <v>0.0055195958164956</v>
      </c>
      <c r="F39" s="45"/>
      <c r="G39" s="47" t="n">
        <f aca="false">C39*2.4</f>
        <v>4333996.8</v>
      </c>
      <c r="H39" s="46"/>
      <c r="I39" s="47" t="n">
        <f aca="false">G39*0.5</f>
        <v>2166998.4</v>
      </c>
      <c r="J39" s="47" t="n">
        <f aca="false">G39*0.3</f>
        <v>1300199.04</v>
      </c>
      <c r="K39" s="39" t="n">
        <f aca="false">G39*0.1</f>
        <v>433399.68</v>
      </c>
      <c r="M39" s="39" t="n">
        <f aca="false">K39*0.5</f>
        <v>216699.84</v>
      </c>
      <c r="N39" s="39" t="n">
        <f aca="false">K39*0.3</f>
        <v>130019.904</v>
      </c>
      <c r="O39" s="39" t="n">
        <f aca="false">K39*0.1</f>
        <v>43339.968</v>
      </c>
      <c r="Q39" s="39" t="n">
        <f aca="false">O39*10</f>
        <v>433399.68</v>
      </c>
      <c r="R39" s="39" t="n">
        <f aca="false">N39*0.38</f>
        <v>49407.56352</v>
      </c>
      <c r="S39" s="39" t="n">
        <f aca="false">O39*0.38</f>
        <v>16469.18784</v>
      </c>
      <c r="X39" s="5" t="e">
        <f aca="false">C39*#REF!</f>
        <v>#VALUE!</v>
      </c>
      <c r="Y39" s="5" t="e">
        <f aca="false">X39*#REF!</f>
        <v>#VALUE!</v>
      </c>
      <c r="Z39" s="5" t="e">
        <f aca="false">Y39*#REF!</f>
        <v>#VALUE!</v>
      </c>
    </row>
    <row r="40" customFormat="false" ht="17.35" hidden="false" customHeight="false" outlineLevel="0" collapsed="false">
      <c r="A40" s="48" t="n">
        <v>39</v>
      </c>
      <c r="B40" s="44" t="s">
        <v>111</v>
      </c>
      <c r="C40" s="45" t="n">
        <v>1754208</v>
      </c>
      <c r="D40" s="45" t="n">
        <v>1567582</v>
      </c>
      <c r="E40" s="46" t="n">
        <f aca="false">C40/$C$53</f>
        <v>0.00536180505056014</v>
      </c>
      <c r="F40" s="45"/>
      <c r="G40" s="47" t="n">
        <f aca="false">C40*2.4</f>
        <v>4210099.2</v>
      </c>
      <c r="H40" s="46"/>
      <c r="I40" s="47" t="n">
        <f aca="false">G40*0.5</f>
        <v>2105049.6</v>
      </c>
      <c r="J40" s="47" t="n">
        <f aca="false">G40*0.3</f>
        <v>1263029.76</v>
      </c>
      <c r="K40" s="39" t="n">
        <f aca="false">G40*0.1</f>
        <v>421009.92</v>
      </c>
      <c r="M40" s="39" t="n">
        <f aca="false">K40*0.5</f>
        <v>210504.96</v>
      </c>
      <c r="N40" s="39" t="n">
        <f aca="false">K40*0.3</f>
        <v>126302.976</v>
      </c>
      <c r="O40" s="39" t="n">
        <f aca="false">K40*0.1</f>
        <v>42100.992</v>
      </c>
      <c r="Q40" s="39" t="n">
        <f aca="false">O40*10</f>
        <v>421009.92</v>
      </c>
      <c r="R40" s="39" t="n">
        <f aca="false">N40*0.38</f>
        <v>47995.13088</v>
      </c>
      <c r="S40" s="39" t="n">
        <f aca="false">O40*0.38</f>
        <v>15998.37696</v>
      </c>
      <c r="X40" s="5" t="e">
        <f aca="false">C40*#REF!</f>
        <v>#VALUE!</v>
      </c>
      <c r="Y40" s="5" t="e">
        <f aca="false">X40*#REF!</f>
        <v>#VALUE!</v>
      </c>
      <c r="Z40" s="5" t="e">
        <f aca="false">Y40*#REF!</f>
        <v>#VALUE!</v>
      </c>
    </row>
    <row r="41" customFormat="false" ht="17.35" hidden="false" customHeight="false" outlineLevel="0" collapsed="false">
      <c r="A41" s="48" t="n">
        <v>40</v>
      </c>
      <c r="B41" s="44" t="s">
        <v>112</v>
      </c>
      <c r="C41" s="45" t="n">
        <v>1420491</v>
      </c>
      <c r="D41" s="45" t="n">
        <v>1360301</v>
      </c>
      <c r="E41" s="46" t="n">
        <f aca="false">C41/$C$53</f>
        <v>0.00434178604707949</v>
      </c>
      <c r="F41" s="45"/>
      <c r="G41" s="47" t="n">
        <f aca="false">C41*2.4</f>
        <v>3409178.4</v>
      </c>
      <c r="H41" s="46"/>
      <c r="I41" s="47" t="n">
        <f aca="false">G41*0.5</f>
        <v>1704589.2</v>
      </c>
      <c r="J41" s="47" t="n">
        <f aca="false">G41*0.3</f>
        <v>1022753.52</v>
      </c>
      <c r="K41" s="39" t="n">
        <f aca="false">G41*0.1</f>
        <v>340917.84</v>
      </c>
      <c r="M41" s="39" t="n">
        <f aca="false">K41*0.5</f>
        <v>170458.92</v>
      </c>
      <c r="N41" s="39" t="n">
        <f aca="false">K41*0.3</f>
        <v>102275.352</v>
      </c>
      <c r="O41" s="39" t="n">
        <f aca="false">K41*0.1</f>
        <v>34091.784</v>
      </c>
      <c r="Q41" s="39" t="n">
        <f aca="false">O41*10</f>
        <v>340917.84</v>
      </c>
      <c r="R41" s="39" t="n">
        <f aca="false">N41*0.38</f>
        <v>38864.63376</v>
      </c>
      <c r="S41" s="39" t="n">
        <f aca="false">O41*0.38</f>
        <v>12954.87792</v>
      </c>
      <c r="X41" s="5" t="e">
        <f aca="false">C41*#REF!</f>
        <v>#VALUE!</v>
      </c>
      <c r="Y41" s="5" t="e">
        <f aca="false">X41*#REF!</f>
        <v>#VALUE!</v>
      </c>
      <c r="Z41" s="5" t="e">
        <f aca="false">Y41*#REF!</f>
        <v>#VALUE!</v>
      </c>
    </row>
    <row r="42" customFormat="false" ht="17.35" hidden="false" customHeight="false" outlineLevel="0" collapsed="false">
      <c r="A42" s="48" t="n">
        <v>41</v>
      </c>
      <c r="B42" s="44" t="s">
        <v>113</v>
      </c>
      <c r="C42" s="45" t="n">
        <v>1356458</v>
      </c>
      <c r="D42" s="45" t="n">
        <v>1316470</v>
      </c>
      <c r="E42" s="46" t="n">
        <f aca="false">C42/$C$53</f>
        <v>0.00414606668951042</v>
      </c>
      <c r="F42" s="45"/>
      <c r="G42" s="47" t="n">
        <f aca="false">C42*2.4</f>
        <v>3255499.2</v>
      </c>
      <c r="H42" s="46"/>
      <c r="I42" s="47" t="n">
        <f aca="false">G42*0.5</f>
        <v>1627749.6</v>
      </c>
      <c r="J42" s="47" t="n">
        <f aca="false">G42*0.3</f>
        <v>976649.76</v>
      </c>
      <c r="K42" s="39" t="n">
        <f aca="false">G42*0.1</f>
        <v>325549.92</v>
      </c>
      <c r="M42" s="39" t="n">
        <f aca="false">K42*0.5</f>
        <v>162774.96</v>
      </c>
      <c r="N42" s="39" t="n">
        <f aca="false">K42*0.3</f>
        <v>97664.976</v>
      </c>
      <c r="O42" s="39" t="n">
        <f aca="false">K42*0.1</f>
        <v>32554.992</v>
      </c>
      <c r="Q42" s="39" t="n">
        <f aca="false">O42*10</f>
        <v>325549.92</v>
      </c>
      <c r="R42" s="39" t="n">
        <f aca="false">N42*0.38</f>
        <v>37112.69088</v>
      </c>
      <c r="S42" s="39" t="n">
        <f aca="false">O42*0.38</f>
        <v>12370.89696</v>
      </c>
      <c r="X42" s="5" t="e">
        <f aca="false">C42*#REF!</f>
        <v>#VALUE!</v>
      </c>
      <c r="Y42" s="5" t="e">
        <f aca="false">X42*#REF!</f>
        <v>#VALUE!</v>
      </c>
      <c r="Z42" s="5" t="e">
        <f aca="false">Y42*#REF!</f>
        <v>#VALUE!</v>
      </c>
    </row>
    <row r="43" customFormat="false" ht="17.35" hidden="false" customHeight="false" outlineLevel="0" collapsed="false">
      <c r="A43" s="48" t="n">
        <v>42</v>
      </c>
      <c r="B43" s="44" t="s">
        <v>114</v>
      </c>
      <c r="C43" s="45" t="n">
        <v>1338404</v>
      </c>
      <c r="D43" s="45" t="n">
        <v>1328361</v>
      </c>
      <c r="E43" s="46" t="n">
        <f aca="false">C43/$C$53</f>
        <v>0.00409088393559366</v>
      </c>
      <c r="F43" s="45"/>
      <c r="G43" s="47" t="n">
        <f aca="false">C43*2.4</f>
        <v>3212169.6</v>
      </c>
      <c r="H43" s="46"/>
      <c r="I43" s="47" t="n">
        <f aca="false">G43*0.5</f>
        <v>1606084.8</v>
      </c>
      <c r="J43" s="47" t="n">
        <f aca="false">G43*0.3</f>
        <v>963650.88</v>
      </c>
      <c r="K43" s="39" t="n">
        <f aca="false">G43*0.1</f>
        <v>321216.96</v>
      </c>
      <c r="M43" s="39" t="n">
        <f aca="false">K43*0.5</f>
        <v>160608.48</v>
      </c>
      <c r="N43" s="39" t="n">
        <f aca="false">K43*0.3</f>
        <v>96365.088</v>
      </c>
      <c r="O43" s="39" t="n">
        <f aca="false">K43*0.1</f>
        <v>32121.696</v>
      </c>
      <c r="Q43" s="39" t="n">
        <f aca="false">O43*10</f>
        <v>321216.96</v>
      </c>
      <c r="R43" s="39" t="n">
        <f aca="false">N43*0.38</f>
        <v>36618.73344</v>
      </c>
      <c r="S43" s="39" t="n">
        <f aca="false">O43*0.38</f>
        <v>12206.24448</v>
      </c>
      <c r="X43" s="5" t="e">
        <f aca="false">C43*#REF!</f>
        <v>#VALUE!</v>
      </c>
      <c r="Y43" s="5" t="e">
        <f aca="false">X43*#REF!</f>
        <v>#VALUE!</v>
      </c>
      <c r="Z43" s="5" t="e">
        <f aca="false">Y43*#REF!</f>
        <v>#VALUE!</v>
      </c>
    </row>
    <row r="44" customFormat="false" ht="17.35" hidden="false" customHeight="false" outlineLevel="0" collapsed="false">
      <c r="A44" s="48" t="n">
        <v>43</v>
      </c>
      <c r="B44" s="44" t="s">
        <v>115</v>
      </c>
      <c r="C44" s="45" t="n">
        <v>1062305</v>
      </c>
      <c r="D44" s="45" t="n">
        <v>989415</v>
      </c>
      <c r="E44" s="46" t="n">
        <f aca="false">C44/$C$53</f>
        <v>0.00324697659241965</v>
      </c>
      <c r="F44" s="45"/>
      <c r="G44" s="47" t="n">
        <f aca="false">C44*2.4</f>
        <v>2549532</v>
      </c>
      <c r="H44" s="46"/>
      <c r="I44" s="47" t="n">
        <f aca="false">G44*0.5</f>
        <v>1274766</v>
      </c>
      <c r="J44" s="47" t="n">
        <f aca="false">G44*0.3</f>
        <v>764859.6</v>
      </c>
      <c r="K44" s="39" t="n">
        <f aca="false">G44*0.1</f>
        <v>254953.2</v>
      </c>
      <c r="M44" s="39" t="n">
        <f aca="false">K44*0.5</f>
        <v>127476.6</v>
      </c>
      <c r="N44" s="39" t="n">
        <f aca="false">K44*0.3</f>
        <v>76485.96</v>
      </c>
      <c r="O44" s="39" t="n">
        <f aca="false">K44*0.1</f>
        <v>25495.32</v>
      </c>
      <c r="Q44" s="39" t="n">
        <f aca="false">O44*10</f>
        <v>254953.2</v>
      </c>
      <c r="R44" s="39" t="n">
        <f aca="false">N44*0.38</f>
        <v>29064.6648</v>
      </c>
      <c r="S44" s="39" t="n">
        <f aca="false">O44*0.38</f>
        <v>9688.2216</v>
      </c>
      <c r="X44" s="5" t="e">
        <f aca="false">C44*#REF!</f>
        <v>#VALUE!</v>
      </c>
      <c r="Y44" s="5" t="e">
        <f aca="false">X44*#REF!</f>
        <v>#VALUE!</v>
      </c>
      <c r="Z44" s="5" t="e">
        <f aca="false">Y44*#REF!</f>
        <v>#VALUE!</v>
      </c>
    </row>
    <row r="45" customFormat="false" ht="17.35" hidden="false" customHeight="false" outlineLevel="0" collapsed="false">
      <c r="A45" s="48" t="n">
        <v>44</v>
      </c>
      <c r="B45" s="44" t="s">
        <v>116</v>
      </c>
      <c r="C45" s="45" t="n">
        <v>1057315</v>
      </c>
      <c r="D45" s="45" t="n">
        <v>1052567</v>
      </c>
      <c r="E45" s="46" t="n">
        <f aca="false">C45/$C$53</f>
        <v>0.00323172446313835</v>
      </c>
      <c r="F45" s="45"/>
      <c r="G45" s="47" t="n">
        <f aca="false">C45*2.4</f>
        <v>2537556</v>
      </c>
      <c r="H45" s="46"/>
      <c r="I45" s="47" t="n">
        <f aca="false">G45*0.5</f>
        <v>1268778</v>
      </c>
      <c r="J45" s="47" t="n">
        <f aca="false">G45*0.3</f>
        <v>761266.8</v>
      </c>
      <c r="K45" s="39" t="n">
        <f aca="false">G45*0.1</f>
        <v>253755.6</v>
      </c>
      <c r="M45" s="39" t="n">
        <f aca="false">K45*0.5</f>
        <v>126877.8</v>
      </c>
      <c r="N45" s="39" t="n">
        <f aca="false">K45*0.3</f>
        <v>76126.68</v>
      </c>
      <c r="O45" s="39" t="n">
        <f aca="false">K45*0.1</f>
        <v>25375.56</v>
      </c>
      <c r="Q45" s="39" t="n">
        <f aca="false">O45*10</f>
        <v>253755.6</v>
      </c>
      <c r="R45" s="39" t="n">
        <f aca="false">N45*0.38</f>
        <v>28928.1384</v>
      </c>
      <c r="S45" s="39" t="n">
        <f aca="false">O45*0.38</f>
        <v>9642.7128</v>
      </c>
      <c r="X45" s="5" t="e">
        <f aca="false">C45*#REF!</f>
        <v>#VALUE!</v>
      </c>
      <c r="Y45" s="5" t="e">
        <f aca="false">X45*#REF!</f>
        <v>#VALUE!</v>
      </c>
      <c r="Z45" s="5" t="e">
        <f aca="false">Y45*#REF!</f>
        <v>#VALUE!</v>
      </c>
    </row>
    <row r="46" customFormat="false" ht="17.35" hidden="false" customHeight="false" outlineLevel="0" collapsed="false">
      <c r="A46" s="48" t="n">
        <v>45</v>
      </c>
      <c r="B46" s="44" t="s">
        <v>117</v>
      </c>
      <c r="C46" s="45" t="n">
        <v>967171</v>
      </c>
      <c r="D46" s="45" t="n">
        <v>897934</v>
      </c>
      <c r="E46" s="46" t="n">
        <f aca="false">C46/$C$53</f>
        <v>0.00295619581746024</v>
      </c>
      <c r="F46" s="45"/>
      <c r="G46" s="47" t="n">
        <f aca="false">C46*2.4</f>
        <v>2321210.4</v>
      </c>
      <c r="H46" s="46"/>
      <c r="I46" s="47" t="n">
        <f aca="false">G46*0.5</f>
        <v>1160605.2</v>
      </c>
      <c r="J46" s="47" t="n">
        <f aca="false">G46*0.3</f>
        <v>696363.12</v>
      </c>
      <c r="K46" s="39" t="n">
        <f aca="false">G46*0.1</f>
        <v>232121.04</v>
      </c>
      <c r="M46" s="39" t="n">
        <f aca="false">K46*0.5</f>
        <v>116060.52</v>
      </c>
      <c r="N46" s="39" t="n">
        <f aca="false">K46*0.3</f>
        <v>69636.312</v>
      </c>
      <c r="O46" s="39" t="n">
        <f aca="false">K46*0.1</f>
        <v>23212.104</v>
      </c>
      <c r="Q46" s="39" t="n">
        <f aca="false">O46*10</f>
        <v>232121.04</v>
      </c>
      <c r="R46" s="39" t="n">
        <f aca="false">N46*0.38</f>
        <v>26461.79856</v>
      </c>
      <c r="S46" s="39" t="n">
        <f aca="false">O46*0.38</f>
        <v>8820.59952</v>
      </c>
      <c r="X46" s="5" t="e">
        <f aca="false">C46*#REF!</f>
        <v>#VALUE!</v>
      </c>
      <c r="Y46" s="5" t="e">
        <f aca="false">X46*#REF!</f>
        <v>#VALUE!</v>
      </c>
      <c r="Z46" s="5" t="e">
        <f aca="false">Y46*#REF!</f>
        <v>#VALUE!</v>
      </c>
    </row>
    <row r="47" customFormat="false" ht="17.35" hidden="false" customHeight="false" outlineLevel="0" collapsed="false">
      <c r="A47" s="48" t="n">
        <v>46</v>
      </c>
      <c r="B47" s="44" t="s">
        <v>118</v>
      </c>
      <c r="C47" s="45" t="n">
        <v>882235</v>
      </c>
      <c r="D47" s="45" t="n">
        <v>814180</v>
      </c>
      <c r="E47" s="46" t="n">
        <f aca="false">C47/$C$53</f>
        <v>0.00269658562655108</v>
      </c>
      <c r="F47" s="45"/>
      <c r="G47" s="47" t="n">
        <f aca="false">C47*2.4</f>
        <v>2117364</v>
      </c>
      <c r="H47" s="46"/>
      <c r="I47" s="47" t="n">
        <f aca="false">G47*0.5</f>
        <v>1058682</v>
      </c>
      <c r="J47" s="47" t="n">
        <f aca="false">G47*0.3</f>
        <v>635209.2</v>
      </c>
      <c r="K47" s="39" t="n">
        <f aca="false">G47*0.1</f>
        <v>211736.4</v>
      </c>
      <c r="M47" s="39" t="n">
        <f aca="false">K47*0.5</f>
        <v>105868.2</v>
      </c>
      <c r="N47" s="39" t="n">
        <f aca="false">K47*0.3</f>
        <v>63520.92</v>
      </c>
      <c r="O47" s="39" t="n">
        <f aca="false">K47*0.1</f>
        <v>21173.64</v>
      </c>
      <c r="Q47" s="39" t="n">
        <f aca="false">O47*10</f>
        <v>211736.4</v>
      </c>
      <c r="R47" s="39" t="n">
        <f aca="false">N47*0.38</f>
        <v>24137.9496</v>
      </c>
      <c r="S47" s="39" t="n">
        <f aca="false">O47*0.38</f>
        <v>8045.9832</v>
      </c>
      <c r="X47" s="5" t="e">
        <f aca="false">C47*#REF!</f>
        <v>#VALUE!</v>
      </c>
      <c r="Y47" s="5" t="e">
        <f aca="false">X47*#REF!</f>
        <v>#VALUE!</v>
      </c>
      <c r="Z47" s="5" t="e">
        <f aca="false">Y47*#REF!</f>
        <v>#VALUE!</v>
      </c>
    </row>
    <row r="48" customFormat="false" ht="17.35" hidden="false" customHeight="false" outlineLevel="0" collapsed="false">
      <c r="A48" s="48" t="n">
        <v>47</v>
      </c>
      <c r="B48" s="44" t="s">
        <v>119</v>
      </c>
      <c r="C48" s="45" t="n">
        <v>760077</v>
      </c>
      <c r="D48" s="45" t="n">
        <v>672591</v>
      </c>
      <c r="E48" s="46" t="n">
        <f aca="false">C48/$C$53</f>
        <v>0.00232320494343578</v>
      </c>
      <c r="F48" s="45"/>
      <c r="G48" s="47" t="n">
        <f aca="false">C48*2.4</f>
        <v>1824184.8</v>
      </c>
      <c r="H48" s="46"/>
      <c r="I48" s="47" t="n">
        <f aca="false">G48*0.5</f>
        <v>912092.4</v>
      </c>
      <c r="J48" s="47" t="n">
        <f aca="false">G48*0.3</f>
        <v>547255.44</v>
      </c>
      <c r="K48" s="39" t="n">
        <f aca="false">G48*0.1</f>
        <v>182418.48</v>
      </c>
      <c r="M48" s="39" t="n">
        <f aca="false">K48*0.5</f>
        <v>91209.24</v>
      </c>
      <c r="N48" s="39" t="n">
        <f aca="false">K48*0.3</f>
        <v>54725.544</v>
      </c>
      <c r="O48" s="39" t="n">
        <f aca="false">K48*0.1</f>
        <v>18241.848</v>
      </c>
      <c r="Q48" s="39" t="n">
        <f aca="false">O48*10</f>
        <v>182418.48</v>
      </c>
      <c r="R48" s="39" t="n">
        <f aca="false">N48*0.38</f>
        <v>20795.70672</v>
      </c>
      <c r="S48" s="39" t="n">
        <f aca="false">O48*0.38</f>
        <v>6931.90224</v>
      </c>
      <c r="X48" s="5" t="e">
        <f aca="false">C48*#REF!</f>
        <v>#VALUE!</v>
      </c>
      <c r="Y48" s="5" t="e">
        <f aca="false">X48*#REF!</f>
        <v>#VALUE!</v>
      </c>
      <c r="Z48" s="5" t="e">
        <f aca="false">Y48*#REF!</f>
        <v>#VALUE!</v>
      </c>
    </row>
    <row r="49" customFormat="false" ht="17.35" hidden="false" customHeight="false" outlineLevel="0" collapsed="false">
      <c r="A49" s="48" t="n">
        <v>48</v>
      </c>
      <c r="B49" s="44" t="s">
        <v>120</v>
      </c>
      <c r="C49" s="45" t="n">
        <v>737438</v>
      </c>
      <c r="D49" s="45" t="n">
        <v>710231</v>
      </c>
      <c r="E49" s="46" t="n">
        <f aca="false">C49/$C$53</f>
        <v>0.00225400795850604</v>
      </c>
      <c r="F49" s="45"/>
      <c r="G49" s="47" t="n">
        <f aca="false">C49*2.4</f>
        <v>1769851.2</v>
      </c>
      <c r="H49" s="46"/>
      <c r="I49" s="47" t="n">
        <f aca="false">G49*0.5</f>
        <v>884925.6</v>
      </c>
      <c r="J49" s="47" t="n">
        <f aca="false">G49*0.3</f>
        <v>530955.36</v>
      </c>
      <c r="K49" s="39" t="n">
        <f aca="false">G49*0.1</f>
        <v>176985.12</v>
      </c>
      <c r="M49" s="39" t="n">
        <f aca="false">K49*0.5</f>
        <v>88492.56</v>
      </c>
      <c r="N49" s="39" t="n">
        <f aca="false">K49*0.3</f>
        <v>53095.536</v>
      </c>
      <c r="O49" s="39" t="n">
        <f aca="false">K49*0.1</f>
        <v>17698.512</v>
      </c>
      <c r="Q49" s="39" t="n">
        <f aca="false">O49*10</f>
        <v>176985.12</v>
      </c>
      <c r="R49" s="39" t="n">
        <f aca="false">N49*0.38</f>
        <v>20176.30368</v>
      </c>
      <c r="S49" s="39" t="n">
        <f aca="false">O49*0.38</f>
        <v>6725.43456</v>
      </c>
      <c r="X49" s="5" t="e">
        <f aca="false">C49*#REF!</f>
        <v>#VALUE!</v>
      </c>
      <c r="Y49" s="5" t="e">
        <f aca="false">X49*#REF!</f>
        <v>#VALUE!</v>
      </c>
      <c r="Z49" s="5" t="e">
        <f aca="false">Y49*#REF!</f>
        <v>#VALUE!</v>
      </c>
    </row>
    <row r="50" customFormat="false" ht="17.35" hidden="false" customHeight="false" outlineLevel="0" collapsed="false">
      <c r="A50" s="48" t="n">
        <v>49</v>
      </c>
      <c r="B50" s="44" t="s">
        <v>121</v>
      </c>
      <c r="C50" s="45" t="n">
        <v>626299</v>
      </c>
      <c r="D50" s="45" t="n">
        <v>625741</v>
      </c>
      <c r="E50" s="46" t="n">
        <f aca="false">C50/$C$53</f>
        <v>0.00191430727790591</v>
      </c>
      <c r="F50" s="45"/>
      <c r="G50" s="47" t="n">
        <f aca="false">C50*2.4</f>
        <v>1503117.6</v>
      </c>
      <c r="H50" s="46"/>
      <c r="I50" s="47" t="n">
        <f aca="false">G50*0.5</f>
        <v>751558.8</v>
      </c>
      <c r="J50" s="47" t="n">
        <f aca="false">G50*0.3</f>
        <v>450935.28</v>
      </c>
      <c r="K50" s="39" t="n">
        <f aca="false">G50*0.1</f>
        <v>150311.76</v>
      </c>
      <c r="M50" s="39" t="n">
        <f aca="false">K50*0.5</f>
        <v>75155.88</v>
      </c>
      <c r="N50" s="39" t="n">
        <f aca="false">K50*0.3</f>
        <v>45093.528</v>
      </c>
      <c r="O50" s="39" t="n">
        <f aca="false">K50*0.1</f>
        <v>15031.176</v>
      </c>
      <c r="Q50" s="39" t="n">
        <f aca="false">O50*10</f>
        <v>150311.76</v>
      </c>
      <c r="R50" s="39" t="n">
        <f aca="false">N50*0.38</f>
        <v>17135.54064</v>
      </c>
      <c r="S50" s="39" t="n">
        <f aca="false">O50*0.38</f>
        <v>5711.84688</v>
      </c>
      <c r="X50" s="5" t="e">
        <f aca="false">C50*#REF!</f>
        <v>#VALUE!</v>
      </c>
      <c r="Y50" s="5" t="e">
        <f aca="false">X50*#REF!</f>
        <v>#VALUE!</v>
      </c>
      <c r="Z50" s="5" t="e">
        <f aca="false">Y50*#REF!</f>
        <v>#VALUE!</v>
      </c>
    </row>
    <row r="51" customFormat="false" ht="17.35" hidden="false" customHeight="false" outlineLevel="0" collapsed="false">
      <c r="A51" s="48" t="n">
        <v>50</v>
      </c>
      <c r="B51" s="44" t="s">
        <v>122</v>
      </c>
      <c r="C51" s="45" t="n">
        <v>577737</v>
      </c>
      <c r="D51" s="45" t="n">
        <v>563626</v>
      </c>
      <c r="E51" s="46" t="n">
        <f aca="false">C51/$C$53</f>
        <v>0.00176587563418674</v>
      </c>
      <c r="F51" s="45"/>
      <c r="G51" s="47" t="n">
        <f aca="false">C51*2.4</f>
        <v>1386568.8</v>
      </c>
      <c r="H51" s="46"/>
      <c r="I51" s="47" t="n">
        <f aca="false">G51*0.5</f>
        <v>693284.4</v>
      </c>
      <c r="J51" s="47" t="n">
        <f aca="false">G51*0.3</f>
        <v>415970.64</v>
      </c>
      <c r="K51" s="39" t="n">
        <f aca="false">G51*0.1</f>
        <v>138656.88</v>
      </c>
      <c r="M51" s="39" t="n">
        <f aca="false">K51*0.5</f>
        <v>69328.44</v>
      </c>
      <c r="N51" s="39" t="n">
        <f aca="false">K51*0.3</f>
        <v>41597.064</v>
      </c>
      <c r="O51" s="39" t="n">
        <f aca="false">K51*0.1</f>
        <v>13865.688</v>
      </c>
      <c r="Q51" s="39" t="n">
        <f aca="false">O51*10</f>
        <v>138656.88</v>
      </c>
      <c r="R51" s="39" t="n">
        <f aca="false">N51*0.38</f>
        <v>15806.88432</v>
      </c>
      <c r="S51" s="39" t="n">
        <f aca="false">O51*0.38</f>
        <v>5268.96144</v>
      </c>
      <c r="X51" s="5" t="e">
        <f aca="false">C51*#REF!</f>
        <v>#VALUE!</v>
      </c>
      <c r="Y51" s="5" t="e">
        <f aca="false">X51*#REF!</f>
        <v>#VALUE!</v>
      </c>
      <c r="Z51" s="5" t="e">
        <f aca="false">Y51*#REF!</f>
        <v>#VALUE!</v>
      </c>
    </row>
    <row r="52" s="52" customFormat="true" ht="17.35" hidden="false" customHeight="false" outlineLevel="0" collapsed="false">
      <c r="A52" s="49" t="s">
        <v>123</v>
      </c>
      <c r="B52" s="44" t="s">
        <v>124</v>
      </c>
      <c r="C52" s="50" t="n">
        <v>702455</v>
      </c>
      <c r="D52" s="50" t="n">
        <v>601723</v>
      </c>
      <c r="E52" s="51" t="n">
        <f aca="false">C52/$C$53</f>
        <v>0.00214708105697341</v>
      </c>
      <c r="F52" s="50"/>
      <c r="G52" s="47" t="n">
        <f aca="false">C52*2.4</f>
        <v>1685892</v>
      </c>
      <c r="H52" s="51"/>
      <c r="I52" s="47" t="n">
        <f aca="false">G52*0.5</f>
        <v>842946</v>
      </c>
      <c r="J52" s="47" t="n">
        <f aca="false">G52*0.3</f>
        <v>505767.6</v>
      </c>
      <c r="K52" s="39" t="n">
        <f aca="false">G52*0.1</f>
        <v>168589.2</v>
      </c>
      <c r="L52" s="39"/>
      <c r="M52" s="39" t="n">
        <f aca="false">K52*0.5</f>
        <v>84294.6</v>
      </c>
      <c r="N52" s="39" t="n">
        <f aca="false">K52*0.3</f>
        <v>50576.76</v>
      </c>
      <c r="O52" s="39" t="n">
        <f aca="false">K52*0.1</f>
        <v>16858.92</v>
      </c>
      <c r="P52" s="39"/>
      <c r="Q52" s="39" t="n">
        <f aca="false">O52*10</f>
        <v>168589.2</v>
      </c>
      <c r="R52" s="39" t="n">
        <f aca="false">N52*0.38</f>
        <v>19219.1688</v>
      </c>
      <c r="S52" s="39" t="n">
        <f aca="false">O52*0.38</f>
        <v>6406.3896</v>
      </c>
      <c r="T52" s="39"/>
      <c r="U52" s="39"/>
      <c r="V52" s="39"/>
      <c r="X52" s="53" t="e">
        <f aca="false">C52*#REF!</f>
        <v>#VALUE!</v>
      </c>
      <c r="Y52" s="53" t="e">
        <f aca="false">X52*#REF!</f>
        <v>#VALUE!</v>
      </c>
      <c r="Z52" s="53" t="e">
        <f aca="false">Y52*#REF!</f>
        <v>#VALUE!</v>
      </c>
    </row>
    <row r="53" s="18" customFormat="true" ht="17.35" hidden="false" customHeight="false" outlineLevel="0" collapsed="false">
      <c r="C53" s="37" t="n">
        <f aca="false">SUM(C2:C52)</f>
        <v>327167434</v>
      </c>
      <c r="D53" s="37" t="n">
        <f aca="false">SUM(D2:D52)</f>
        <v>308746105</v>
      </c>
      <c r="E53" s="54" t="n">
        <f aca="false">C53/$C$53</f>
        <v>1</v>
      </c>
      <c r="F53" s="37"/>
      <c r="G53" s="47" t="n">
        <f aca="false">C53*2.4</f>
        <v>785201841.6</v>
      </c>
      <c r="I53" s="55" t="n">
        <f aca="false">SUM(I2:I52)</f>
        <v>392600920.8</v>
      </c>
      <c r="J53" s="55" t="n">
        <f aca="false">SUM(J2:J52)</f>
        <v>235560552.48</v>
      </c>
      <c r="K53" s="55" t="n">
        <f aca="false">SUM(K2:K52)</f>
        <v>78520184.16</v>
      </c>
      <c r="L53" s="55"/>
      <c r="M53" s="39" t="n">
        <f aca="false">K53*0.5</f>
        <v>39260092.08</v>
      </c>
      <c r="N53" s="39" t="n">
        <f aca="false">K53*0.3</f>
        <v>23556055.248</v>
      </c>
      <c r="O53" s="39" t="n">
        <f aca="false">K53*0.1</f>
        <v>7852018.416</v>
      </c>
      <c r="P53" s="55"/>
      <c r="Q53" s="39" t="n">
        <f aca="false">O53*10</f>
        <v>78520184.16</v>
      </c>
      <c r="R53" s="55" t="n">
        <f aca="false">SUM(R2:R52)</f>
        <v>11436943.94112</v>
      </c>
      <c r="S53" s="55" t="n">
        <f aca="false">SUM(S2:S52)</f>
        <v>5682625.36704</v>
      </c>
      <c r="T53" s="55"/>
      <c r="U53" s="55"/>
      <c r="V53" s="55"/>
      <c r="X53" s="37" t="e">
        <f aca="false">SUM(X2:X52)</f>
        <v>#VALUE!</v>
      </c>
      <c r="Y53" s="56" t="e">
        <f aca="false">SUM(Y2:Y52)</f>
        <v>#VALUE!</v>
      </c>
      <c r="Z53" s="56" t="e">
        <f aca="false">SUM(Z2:Z52)</f>
        <v>#VALUE!</v>
      </c>
    </row>
    <row r="1048576" customFormat="false" ht="12.8" hidden="false" customHeight="false" outlineLevel="0" collapsed="false"/>
  </sheetData>
  <hyperlinks>
    <hyperlink ref="A2" r:id="rId1" display="https://en.wikipedia.org/wiki/California"/>
    <hyperlink ref="B2" r:id="rId2" display=" California"/>
    <hyperlink ref="B3" r:id="rId3" display=" Texas"/>
    <hyperlink ref="B4" r:id="rId4" display=" Florida"/>
    <hyperlink ref="B5" r:id="rId5" display=" New York"/>
    <hyperlink ref="B6" r:id="rId6" display=" Pennsylvania"/>
    <hyperlink ref="B7" r:id="rId7" display=" Illinois"/>
    <hyperlink ref="B8" r:id="rId8" display=" Ohio"/>
    <hyperlink ref="B9" r:id="rId9" display=" Georgia"/>
    <hyperlink ref="B10" r:id="rId10" display=" North Carolina"/>
    <hyperlink ref="B11" r:id="rId11" display=" Michigan"/>
    <hyperlink ref="B12" r:id="rId12" display=" New Jersey"/>
    <hyperlink ref="B13" r:id="rId13" display=" Virginia"/>
    <hyperlink ref="B14" r:id="rId14" display=" Washington"/>
    <hyperlink ref="B15" r:id="rId15" display=" Arizona"/>
    <hyperlink ref="B16" r:id="rId16" display=" Massachusetts"/>
    <hyperlink ref="B17" r:id="rId17" display=" Tennessee"/>
    <hyperlink ref="B18" r:id="rId18" display=" Indiana"/>
    <hyperlink ref="B19" r:id="rId19" display=" Missouri"/>
    <hyperlink ref="B20" r:id="rId20" display=" Maryland"/>
    <hyperlink ref="B21" r:id="rId21" display=" Wisconsin"/>
    <hyperlink ref="B22" r:id="rId22" display=" Colorado"/>
    <hyperlink ref="B23" r:id="rId23" display=" Minnesota"/>
    <hyperlink ref="B24" r:id="rId24" display=" South Carolina"/>
    <hyperlink ref="B25" r:id="rId25" display=" Alabama"/>
    <hyperlink ref="B26" r:id="rId26" display=" Louisiana"/>
    <hyperlink ref="B27" r:id="rId27" display=" Kentucky"/>
    <hyperlink ref="B28" r:id="rId28" display=" Oregon"/>
    <hyperlink ref="B29" r:id="rId29" display=" Oklahoma"/>
    <hyperlink ref="B30" r:id="rId30" display=" Connecticut"/>
    <hyperlink ref="B31" r:id="rId31" display=" Utah"/>
    <hyperlink ref="B32" r:id="rId32" display=" Iowa"/>
    <hyperlink ref="B33" r:id="rId33" display=" Nevada"/>
    <hyperlink ref="B34" r:id="rId34" display=" Arkansas"/>
    <hyperlink ref="B35" r:id="rId35" display=" Mississippi"/>
    <hyperlink ref="B36" r:id="rId36" display=" Kansas"/>
    <hyperlink ref="B37" r:id="rId37" display=" New Mexico"/>
    <hyperlink ref="B38" r:id="rId38" display=" Nebraska"/>
    <hyperlink ref="B39" r:id="rId39" display=" West Virginia"/>
    <hyperlink ref="B40" r:id="rId40" display=" Idaho"/>
    <hyperlink ref="B41" r:id="rId41" display=" Hawaii"/>
    <hyperlink ref="B42" r:id="rId42" display=" New Hampshire"/>
    <hyperlink ref="B43" r:id="rId43" display=" Maine"/>
    <hyperlink ref="B44" r:id="rId44" display=" Montana"/>
    <hyperlink ref="B45" r:id="rId45" display=" Rhode Island"/>
    <hyperlink ref="B46" r:id="rId46" display=" Delaware"/>
    <hyperlink ref="B47" r:id="rId47" display=" South Dakota"/>
    <hyperlink ref="B48" r:id="rId48" display="  North Dakota"/>
    <hyperlink ref="B49" r:id="rId49" display=" Alaska"/>
    <hyperlink ref="B50" r:id="rId50" display=" Vermont"/>
    <hyperlink ref="B51" r:id="rId51" display=" Wyoming"/>
    <hyperlink ref="B52" r:id="rId52" display=" District of Columb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2019-06-30T17:08:48Z</dcterms:created>
  <dc:creator>Craig Swiatek</dc:creator>
  <dc:description/>
  <dc:language>en-US</dc:language>
  <cp:lastModifiedBy/>
  <dcterms:modified xsi:type="dcterms:W3CDTF">2020-10-30T01:25:31Z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