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<sst xmlns="http://schemas.openxmlformats.org/spreadsheetml/2006/main" count="57" uniqueCount="53">
  <si>
    <t xml:space="preserve">3/1 - 3/7</t>
  </si>
  <si>
    <t xml:space="preserve">3/8 - 3/14</t>
  </si>
  <si>
    <t xml:space="preserve">3/15 - 3/21</t>
  </si>
  <si>
    <t xml:space="preserve">3/22 - 3/28</t>
  </si>
  <si>
    <t xml:space="preserve">3/29 - 4/5</t>
  </si>
  <si>
    <t xml:space="preserve">4/6 - 4/12</t>
  </si>
  <si>
    <t xml:space="preserve">4/13 - 4/19</t>
  </si>
  <si>
    <t xml:space="preserve">4/20 - 4/26</t>
  </si>
  <si>
    <t xml:space="preserve">4/27 - 5/3</t>
  </si>
  <si>
    <t xml:space="preserve">5/4 - 5/10</t>
  </si>
  <si>
    <t xml:space="preserve">5/11-5/17</t>
  </si>
  <si>
    <t xml:space="preserve">5/18-5/24</t>
  </si>
  <si>
    <t xml:space="preserve">5/25 - 5/31</t>
  </si>
  <si>
    <t xml:space="preserve">6/1 - 6/7</t>
  </si>
  <si>
    <t xml:space="preserve">6/8 - 6/14</t>
  </si>
  <si>
    <t xml:space="preserve">6/15 - 6/21</t>
  </si>
  <si>
    <t xml:space="preserve">6/22 - 6/28</t>
  </si>
  <si>
    <t xml:space="preserve">6/29 - 7/5</t>
  </si>
  <si>
    <t xml:space="preserve">7/6 - 7/12</t>
  </si>
  <si>
    <t xml:space="preserve">7/13 - 7/19</t>
  </si>
  <si>
    <t xml:space="preserve">7/20 - 7/26</t>
  </si>
  <si>
    <t xml:space="preserve">7/27 - 8/2</t>
  </si>
  <si>
    <t xml:space="preserve">8/3 - 8/9</t>
  </si>
  <si>
    <t xml:space="preserve">8/10 - 8/16</t>
  </si>
  <si>
    <t xml:space="preserve">8/17 - 8/23</t>
  </si>
  <si>
    <t xml:space="preserve">8/24 - 8/30</t>
  </si>
  <si>
    <t xml:space="preserve">8/31 - 9/6</t>
  </si>
  <si>
    <t xml:space="preserve">9/7 - 9/13</t>
  </si>
  <si>
    <t xml:space="preserve">9/14 - 9/20</t>
  </si>
  <si>
    <t xml:space="preserve">9/21 - 9/27</t>
  </si>
  <si>
    <t xml:space="preserve">9/28 - 10/4</t>
  </si>
  <si>
    <t xml:space="preserve">10/5 - 10/11</t>
  </si>
  <si>
    <t xml:space="preserve">10/12 - 10/18</t>
  </si>
  <si>
    <t xml:space="preserve">Sales</t>
  </si>
  <si>
    <t xml:space="preserve">     Recycling Income</t>
  </si>
  <si>
    <t xml:space="preserve">     Product Income</t>
  </si>
  <si>
    <t xml:space="preserve">          Total Income</t>
  </si>
  <si>
    <t xml:space="preserve">Cash Balance</t>
  </si>
  <si>
    <t xml:space="preserve">Accounts Receivable</t>
  </si>
  <si>
    <t xml:space="preserve">Paint Collected (gallons)</t>
  </si>
  <si>
    <t xml:space="preserve">CO</t>
  </si>
  <si>
    <t xml:space="preserve">WA</t>
  </si>
  <si>
    <t xml:space="preserve">n/r</t>
  </si>
  <si>
    <t xml:space="preserve">AZ</t>
  </si>
  <si>
    <t xml:space="preserve">          Total Collected</t>
  </si>
  <si>
    <t xml:space="preserve">Paint Processed (gallons)</t>
  </si>
  <si>
    <t xml:space="preserve">Paint Packaged (gallons)</t>
  </si>
  <si>
    <t xml:space="preserve">Paint Shipped (gallons)</t>
  </si>
  <si>
    <t xml:space="preserve">Cost Per Gallon (Q1 and Q2)</t>
  </si>
  <si>
    <t xml:space="preserve">Total Cost / Gallon</t>
  </si>
  <si>
    <t xml:space="preserve">Intake Revenue</t>
  </si>
  <si>
    <t xml:space="preserve">Cost include Intake Revenue</t>
  </si>
  <si>
    <t xml:space="preserve">Cost excluding intake &amp; OH (variable)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</si>
</sst>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_(* #,##0.00_);_(* \(#,##0.00\);_(* \-??_);_(@_)"/>
    <numFmt numFmtId="168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9.15234375" defaultRowHeight="15" zeroHeight="false" outlineLevelRow="0" outlineLevelCol="0"/>
  <cols>
    <col collapsed="false" customWidth="true" hidden="false" outlineLevel="0" max="2" min="2" style="0" width="32.67"/>
    <col collapsed="false" customWidth="true" hidden="false" outlineLevel="0" max="3" min="3" style="0" width="3.89"/>
    <col collapsed="false" customWidth="true" hidden="false" outlineLevel="0" max="5" min="4" style="0" width="10.62"/>
    <col collapsed="false" customWidth="true" hidden="false" outlineLevel="0" max="7" min="6" style="0" width="10.72"/>
    <col collapsed="false" customWidth="true" hidden="false" outlineLevel="0" max="9" min="8" style="0" width="10.62"/>
    <col collapsed="false" customWidth="true" hidden="false" outlineLevel="0" max="11" min="10" style="0" width="10.72"/>
    <col collapsed="false" customWidth="true" hidden="false" outlineLevel="0" max="15" min="12" style="0" width="10.62"/>
    <col collapsed="false" customWidth="true" hidden="false" outlineLevel="0" max="16" min="16" style="0" width="10.72"/>
    <col collapsed="false" customWidth="true" hidden="false" outlineLevel="0" max="18" min="17" style="0" width="10.62"/>
    <col collapsed="false" customWidth="true" hidden="false" outlineLevel="0" max="20" min="19" style="0" width="10.72"/>
    <col collapsed="false" customWidth="true" hidden="false" outlineLevel="0" max="22" min="21" style="0" width="10.62"/>
    <col collapsed="false" customWidth="true" hidden="false" outlineLevel="0" max="24" min="23" style="0" width="10.72"/>
    <col collapsed="false" customWidth="true" hidden="false" outlineLevel="0" max="26" min="25" style="0" width="10.62"/>
    <col collapsed="false" customWidth="true" hidden="false" outlineLevel="0" max="29" min="27" style="0" width="10.72"/>
    <col collapsed="false" customWidth="true" hidden="false" outlineLevel="0" max="31" min="30" style="0" width="10.62"/>
    <col collapsed="false" customWidth="true" hidden="false" outlineLevel="0" max="34" min="32" style="0" width="10.72"/>
    <col collapsed="false" customWidth="true" hidden="false" outlineLevel="0" max="35" min="35" style="0" width="11.83"/>
    <col collapsed="false" customWidth="true" hidden="false" outlineLevel="0" max="36" min="36" style="0" width="12.93"/>
  </cols>
  <sheetData>
    <row r="1" customFormat="false" ht="13.8" hidden="false" customHeight="false" outlineLevel="0" collapsed="false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customFormat="false" ht="13.8" hidden="false" customHeight="false" outlineLevel="0" collapsed="false">
      <c r="B2" s="0" t="s">
        <v>33</v>
      </c>
      <c r="D2" s="2"/>
      <c r="E2" s="2"/>
    </row>
    <row r="3" customFormat="false" ht="13.8" hidden="false" customHeight="false" outlineLevel="0" collapsed="false">
      <c r="B3" s="0" t="s">
        <v>34</v>
      </c>
      <c r="D3" s="3" t="n">
        <v>11149</v>
      </c>
      <c r="E3" s="3" t="n">
        <v>74861</v>
      </c>
      <c r="F3" s="3" t="n">
        <f aca="false">56769.9+2031.18</f>
        <v>58801.08</v>
      </c>
      <c r="G3" s="3" t="n">
        <v>657.6</v>
      </c>
      <c r="H3" s="3" t="n">
        <f aca="false">14865.32+1800</f>
        <v>16665.32</v>
      </c>
      <c r="I3" s="3" t="n">
        <v>43</v>
      </c>
      <c r="J3" s="3" t="n">
        <v>55442</v>
      </c>
      <c r="K3" s="3" t="n">
        <v>25701.09</v>
      </c>
      <c r="L3" s="3" t="n">
        <v>5905</v>
      </c>
      <c r="M3" s="3" t="n">
        <v>44493.76</v>
      </c>
      <c r="N3" s="3" t="n">
        <v>7665.54</v>
      </c>
      <c r="O3" s="3" t="n">
        <v>2358.56</v>
      </c>
      <c r="P3" s="3" t="n">
        <f aca="false">351.79+128.4</f>
        <v>480.19</v>
      </c>
      <c r="Q3" s="3" t="n">
        <v>48006.92</v>
      </c>
      <c r="R3" s="3" t="n">
        <f aca="false">75+43020.33+2249.87</f>
        <v>45345.2</v>
      </c>
      <c r="S3" s="3" t="n">
        <f aca="false">1519.44+50</f>
        <v>1569.44</v>
      </c>
      <c r="T3" s="3" t="n">
        <v>1116.17</v>
      </c>
      <c r="U3" s="3" t="n">
        <f aca="false">149283.32+9907.07</f>
        <v>159190.39</v>
      </c>
      <c r="V3" s="3" t="n">
        <v>1672.42</v>
      </c>
      <c r="W3" s="3" t="n">
        <v>905.68</v>
      </c>
      <c r="X3" s="3" t="n">
        <v>12538.36</v>
      </c>
      <c r="Y3" s="3" t="n">
        <v>2096.5</v>
      </c>
      <c r="Z3" s="3" t="n">
        <v>193219.85</v>
      </c>
      <c r="AA3" s="3" t="n">
        <v>26537.94</v>
      </c>
      <c r="AB3" s="3" t="n">
        <v>2024.12</v>
      </c>
      <c r="AC3" s="3" t="n">
        <v>428.8</v>
      </c>
      <c r="AD3" s="3" t="n">
        <v>103405.42</v>
      </c>
      <c r="AE3" s="3" t="n">
        <v>113550.56</v>
      </c>
      <c r="AF3" s="3" t="n">
        <v>2064.4</v>
      </c>
      <c r="AG3" s="3" t="n">
        <v>1552.6</v>
      </c>
      <c r="AH3" s="3" t="n">
        <f aca="false">106641.32+423.33+2667.02</f>
        <v>109731.67</v>
      </c>
      <c r="AI3" s="3" t="n">
        <v>99281.84</v>
      </c>
      <c r="AJ3" s="3" t="n">
        <v>35739.69</v>
      </c>
    </row>
    <row r="4" customFormat="false" ht="13.8" hidden="false" customHeight="false" outlineLevel="0" collapsed="false">
      <c r="B4" s="0" t="s">
        <v>35</v>
      </c>
      <c r="D4" s="3" t="n">
        <v>52503</v>
      </c>
      <c r="E4" s="3" t="n">
        <v>37429</v>
      </c>
      <c r="F4" s="3" t="n">
        <v>30148.55</v>
      </c>
      <c r="G4" s="3" t="n">
        <v>12755.5</v>
      </c>
      <c r="H4" s="3" t="n">
        <v>26381.23</v>
      </c>
      <c r="I4" s="3" t="n">
        <v>9938</v>
      </c>
      <c r="J4" s="3" t="n">
        <v>5638</v>
      </c>
      <c r="K4" s="3" t="n">
        <v>12131</v>
      </c>
      <c r="L4" s="3" t="n">
        <v>18831.05</v>
      </c>
      <c r="M4" s="3" t="n">
        <v>28587</v>
      </c>
      <c r="N4" s="3" t="n">
        <v>23086</v>
      </c>
      <c r="O4" s="3" t="n">
        <v>23113</v>
      </c>
      <c r="P4" s="3" t="n">
        <v>27050.02</v>
      </c>
      <c r="Q4" s="3" t="n">
        <v>37892.5</v>
      </c>
      <c r="R4" s="3" t="n">
        <v>40309.58</v>
      </c>
      <c r="S4" s="3" t="n">
        <v>40223.1</v>
      </c>
      <c r="T4" s="3" t="n">
        <v>43851</v>
      </c>
      <c r="U4" s="3" t="n">
        <v>28538</v>
      </c>
      <c r="V4" s="3" t="n">
        <v>70805.45</v>
      </c>
      <c r="W4" s="3" t="n">
        <v>44014</v>
      </c>
      <c r="X4" s="3" t="n">
        <v>68600.5</v>
      </c>
      <c r="Y4" s="3" t="n">
        <v>33879.82</v>
      </c>
      <c r="Z4" s="3" t="n">
        <v>47924.8</v>
      </c>
      <c r="AA4" s="3" t="n">
        <v>40084.01</v>
      </c>
      <c r="AB4" s="3" t="n">
        <v>63775.63</v>
      </c>
      <c r="AC4" s="3" t="n">
        <v>27276</v>
      </c>
      <c r="AD4" s="3" t="n">
        <v>43302</v>
      </c>
      <c r="AE4" s="3" t="n">
        <v>36491.5</v>
      </c>
      <c r="AF4" s="3" t="n">
        <v>23294</v>
      </c>
      <c r="AG4" s="3" t="n">
        <v>54043.6</v>
      </c>
      <c r="AH4" s="3" t="n">
        <v>42030</v>
      </c>
      <c r="AI4" s="3" t="n">
        <v>39427.55</v>
      </c>
      <c r="AJ4" s="3" t="n">
        <v>28446.8</v>
      </c>
    </row>
    <row r="5" customFormat="false" ht="13.8" hidden="false" customHeight="false" outlineLevel="0" collapsed="false">
      <c r="B5" s="0" t="s">
        <v>36</v>
      </c>
      <c r="D5" s="4" t="n">
        <f aca="false">SUM(D3:D4)</f>
        <v>63652</v>
      </c>
      <c r="E5" s="4" t="n">
        <f aca="false">SUM(E3:E4)</f>
        <v>112290</v>
      </c>
      <c r="F5" s="4" t="n">
        <f aca="false">SUM(F3:F4)</f>
        <v>88949.63</v>
      </c>
      <c r="G5" s="4" t="n">
        <f aca="false">SUM(G3:G4)</f>
        <v>13413.1</v>
      </c>
      <c r="H5" s="4" t="n">
        <f aca="false">SUM(H3:H4)</f>
        <v>43046.55</v>
      </c>
      <c r="I5" s="4" t="n">
        <f aca="false">SUM(I3:I4)</f>
        <v>9981</v>
      </c>
      <c r="J5" s="4" t="n">
        <f aca="false">SUM(J3:J4)</f>
        <v>61080</v>
      </c>
      <c r="K5" s="4" t="n">
        <f aca="false">SUM(K3:K4)</f>
        <v>37832.09</v>
      </c>
      <c r="L5" s="4" t="n">
        <f aca="false">SUM(L3:L4)</f>
        <v>24736.05</v>
      </c>
      <c r="M5" s="4" t="n">
        <f aca="false">SUM(M3:M4)</f>
        <v>73080.76</v>
      </c>
      <c r="N5" s="4" t="n">
        <f aca="false">SUM(N3:N4)</f>
        <v>30751.54</v>
      </c>
      <c r="O5" s="4" t="n">
        <f aca="false">SUM(O3:O4)</f>
        <v>25471.56</v>
      </c>
      <c r="P5" s="4" t="n">
        <f aca="false">SUM(P3:P4)</f>
        <v>27530.21</v>
      </c>
      <c r="Q5" s="4" t="n">
        <f aca="false">SUM(Q3:Q4)</f>
        <v>85899.42</v>
      </c>
      <c r="R5" s="4" t="n">
        <f aca="false">SUM(R3:R4)</f>
        <v>85654.78</v>
      </c>
      <c r="S5" s="4" t="n">
        <f aca="false">SUM(S3:S4)</f>
        <v>41792.54</v>
      </c>
      <c r="T5" s="4" t="n">
        <f aca="false">SUM(T3:T4)</f>
        <v>44967.17</v>
      </c>
      <c r="U5" s="4" t="n">
        <f aca="false">SUM(U3:U4)</f>
        <v>187728.39</v>
      </c>
      <c r="V5" s="4" t="n">
        <f aca="false">SUM(V3:V4)</f>
        <v>72477.87</v>
      </c>
      <c r="W5" s="4" t="n">
        <f aca="false">SUM(W3:W4)</f>
        <v>44919.68</v>
      </c>
      <c r="X5" s="4" t="n">
        <f aca="false">SUM(X3:X4)</f>
        <v>81138.86</v>
      </c>
      <c r="Y5" s="4" t="n">
        <f aca="false">SUM(Y3:Y4)</f>
        <v>35976.32</v>
      </c>
      <c r="Z5" s="4" t="n">
        <f aca="false">SUM(Z3:Z4)</f>
        <v>241144.65</v>
      </c>
      <c r="AA5" s="4" t="n">
        <f aca="false">SUM(AA3:AA4)</f>
        <v>66621.95</v>
      </c>
      <c r="AB5" s="4" t="n">
        <f aca="false">SUM(AB3:AB4)</f>
        <v>65799.75</v>
      </c>
      <c r="AC5" s="4" t="n">
        <f aca="false">SUM(AC3:AC4)</f>
        <v>27704.8</v>
      </c>
      <c r="AD5" s="4" t="n">
        <f aca="false">SUM(AD3:AD4)</f>
        <v>146707.42</v>
      </c>
      <c r="AE5" s="4" t="n">
        <f aca="false">SUM(AE3:AE4)</f>
        <v>150042.06</v>
      </c>
      <c r="AF5" s="4" t="n">
        <f aca="false">SUM(AF3:AF4)</f>
        <v>25358.4</v>
      </c>
      <c r="AG5" s="4" t="n">
        <f aca="false">SUM(AG3:AG4)</f>
        <v>55596.2</v>
      </c>
      <c r="AH5" s="4" t="n">
        <f aca="false">SUM(AH3:AH4)</f>
        <v>151761.67</v>
      </c>
      <c r="AI5" s="4" t="n">
        <f aca="false">SUM(AI3:AI4)</f>
        <v>138709.39</v>
      </c>
      <c r="AJ5" s="4" t="n">
        <f aca="false">SUM(AJ3:AJ4)</f>
        <v>64186.49</v>
      </c>
    </row>
    <row r="6" customFormat="false" ht="13.8" hidden="false" customHeight="false" outlineLevel="0" collapsed="false"/>
    <row r="7" customFormat="false" ht="13.8" hidden="false" customHeight="false" outlineLevel="0" collapsed="false">
      <c r="B7" s="0" t="s">
        <v>37</v>
      </c>
      <c r="D7" s="4" t="n">
        <f aca="false">17055.65+1868.36+58268.9+342252.02</f>
        <v>419444.93</v>
      </c>
      <c r="E7" s="4" t="n">
        <f aca="false">14187.48+1464.3+68268.9+260074.71</f>
        <v>343995.39</v>
      </c>
      <c r="F7" s="4" t="n">
        <v>395770.43</v>
      </c>
      <c r="G7" s="4" t="n">
        <v>420419.67</v>
      </c>
      <c r="H7" s="4" t="n">
        <v>423744.88</v>
      </c>
      <c r="I7" s="4" t="n">
        <v>422430.9</v>
      </c>
      <c r="J7" s="4" t="n">
        <v>421129.83</v>
      </c>
      <c r="K7" s="4" t="n">
        <f aca="false">257738+341150</f>
        <v>598888</v>
      </c>
      <c r="L7" s="4" t="n">
        <f aca="false">257738+356678.78</f>
        <v>614416.78</v>
      </c>
      <c r="M7" s="4" t="n">
        <f aca="false">258297.62+257738+112125.16</f>
        <v>628160.78</v>
      </c>
      <c r="N7" s="4" t="n">
        <v>609620.36</v>
      </c>
      <c r="O7" s="4" t="n">
        <v>571834.39</v>
      </c>
      <c r="P7" s="4" t="n">
        <v>648934.42</v>
      </c>
      <c r="Q7" s="4" t="n">
        <v>555400.92</v>
      </c>
      <c r="R7" s="4" t="n">
        <f aca="false">257738+321391.68</f>
        <v>579129.68</v>
      </c>
      <c r="S7" s="4" t="n">
        <f aca="false">493171.53+49640.91</f>
        <v>542812.44</v>
      </c>
      <c r="T7" s="4" t="n">
        <f aca="false">194379.21+120000+257738</f>
        <v>572117.21</v>
      </c>
      <c r="U7" s="4" t="n">
        <v>521055.19</v>
      </c>
      <c r="V7" s="4" t="n">
        <v>541471.76</v>
      </c>
      <c r="W7" s="4" t="n">
        <f aca="false">377734.64+49977.64</f>
        <v>427712.28</v>
      </c>
      <c r="X7" s="4" t="n">
        <v>478739.34</v>
      </c>
      <c r="Y7" s="4" t="n">
        <v>448529.49</v>
      </c>
      <c r="Z7" s="4" t="n">
        <f aca="false">210941.47+302757.13</f>
        <v>513698.6</v>
      </c>
      <c r="AA7" s="4" t="n">
        <v>469955.85</v>
      </c>
      <c r="AB7" s="4" t="n">
        <v>469666.38</v>
      </c>
      <c r="AC7" s="4" t="n">
        <f aca="false">426882.68+25031.29</f>
        <v>451913.97</v>
      </c>
      <c r="AD7" s="4" t="n">
        <f aca="false">492610.69+31316.99</f>
        <v>523927.68</v>
      </c>
      <c r="AE7" s="4" t="n">
        <v>384835.62</v>
      </c>
      <c r="AF7" s="4" t="n">
        <f aca="false">138733.31+75551.23+118323.77+120046.61</f>
        <v>452654.92</v>
      </c>
      <c r="AG7" s="4" t="n">
        <v>417074.87</v>
      </c>
      <c r="AH7" s="4" t="n">
        <v>513420.43</v>
      </c>
      <c r="AI7" s="4" t="n">
        <v>534034</v>
      </c>
      <c r="AJ7" s="4" t="n">
        <v>556637.52</v>
      </c>
    </row>
    <row r="8" customFormat="false" ht="13.8" hidden="false" customHeight="false" outlineLevel="0" collapsed="false">
      <c r="D8" s="4"/>
      <c r="E8" s="4"/>
      <c r="F8" s="4"/>
    </row>
    <row r="9" customFormat="false" ht="13.8" hidden="false" customHeight="false" outlineLevel="0" collapsed="false">
      <c r="B9" s="0" t="s">
        <v>38</v>
      </c>
      <c r="D9" s="4" t="n">
        <v>466218.24</v>
      </c>
      <c r="E9" s="4" t="n">
        <v>544588.13</v>
      </c>
      <c r="F9" s="4" t="n">
        <v>525445.39</v>
      </c>
      <c r="G9" s="4" t="n">
        <v>420709.07</v>
      </c>
      <c r="H9" s="4" t="n">
        <v>410079.84</v>
      </c>
      <c r="I9" s="4" t="n">
        <v>415366.75</v>
      </c>
      <c r="J9" s="4" t="n">
        <v>391603.3</v>
      </c>
      <c r="K9" s="4" t="n">
        <v>405010</v>
      </c>
      <c r="L9" s="4" t="n">
        <v>396358.28</v>
      </c>
      <c r="M9" s="4" t="n">
        <v>329751.55</v>
      </c>
      <c r="N9" s="4" t="n">
        <v>351203.65</v>
      </c>
      <c r="O9" s="4" t="n">
        <v>378037.51</v>
      </c>
      <c r="P9" s="4" t="n">
        <v>233230.81</v>
      </c>
      <c r="Q9" s="4" t="n">
        <v>293641.51</v>
      </c>
      <c r="R9" s="4" t="n">
        <v>339893.19</v>
      </c>
      <c r="S9" s="4" t="n">
        <v>314725.32</v>
      </c>
      <c r="T9" s="4" t="n">
        <v>278995.6</v>
      </c>
      <c r="U9" s="4" t="n">
        <v>377993.56</v>
      </c>
      <c r="V9" s="4" t="n">
        <v>398175.9</v>
      </c>
      <c r="W9" s="4" t="n">
        <v>384478.61</v>
      </c>
      <c r="X9" s="4" t="n">
        <v>382663.14</v>
      </c>
      <c r="Y9" s="4" t="n">
        <v>346590.51</v>
      </c>
      <c r="Z9" s="4" t="n">
        <v>465850.47</v>
      </c>
      <c r="AA9" s="4" t="n">
        <v>454902.08</v>
      </c>
      <c r="AB9" s="4" t="n">
        <v>482041.54</v>
      </c>
      <c r="AC9" s="4" t="n">
        <v>440108.42</v>
      </c>
      <c r="AD9" s="4" t="n">
        <f aca="false">445154.18-31316.99</f>
        <v>413837.19</v>
      </c>
      <c r="AE9" s="4" t="n">
        <v>546080.39</v>
      </c>
      <c r="AF9" s="4" t="n">
        <v>421725.54</v>
      </c>
      <c r="AG9" s="4" t="n">
        <v>454396.66</v>
      </c>
      <c r="AH9" s="4" t="n">
        <v>480894.34</v>
      </c>
      <c r="AI9" s="4" t="n">
        <v>444161.27</v>
      </c>
      <c r="AJ9" s="4" t="n">
        <v>438744.12</v>
      </c>
    </row>
    <row r="10" customFormat="false" ht="13.8" hidden="false" customHeight="false" outlineLevel="0" collapsed="false"/>
    <row r="11" customFormat="false" ht="13.8" hidden="false" customHeight="false" outlineLevel="0" collapsed="false">
      <c r="B11" s="0" t="s">
        <v>39</v>
      </c>
    </row>
    <row r="12" customFormat="false" ht="13.8" hidden="false" customHeight="false" outlineLevel="0" collapsed="false">
      <c r="C12" s="0" t="s">
        <v>40</v>
      </c>
      <c r="D12" s="5" t="n">
        <f aca="false">56426/10</f>
        <v>5642.6</v>
      </c>
      <c r="E12" s="5" t="n">
        <f aca="false">75079/10</f>
        <v>7507.9</v>
      </c>
      <c r="F12" s="5" t="n">
        <f aca="false">80330/10</f>
        <v>8033</v>
      </c>
      <c r="G12" s="5" t="n">
        <f aca="false">72736/10</f>
        <v>7273.6</v>
      </c>
      <c r="H12" s="5" t="n">
        <f aca="false">+(5752+735+208)/10</f>
        <v>669.5</v>
      </c>
      <c r="I12" s="5" t="n">
        <f aca="false">+(5110+34167+5634)/10</f>
        <v>4491.1</v>
      </c>
      <c r="J12" s="5" t="n">
        <f aca="false">59332/10</f>
        <v>5933.2</v>
      </c>
      <c r="K12" s="5" t="n">
        <v>3946.7</v>
      </c>
      <c r="L12" s="5" t="n">
        <v>3015.2</v>
      </c>
      <c r="M12" s="5" t="n">
        <f aca="false">29812/10</f>
        <v>2981.2</v>
      </c>
      <c r="N12" s="5" t="n">
        <f aca="false">112824/10</f>
        <v>11282.4</v>
      </c>
      <c r="O12" s="5" t="n">
        <f aca="false">78884/10</f>
        <v>7888.4</v>
      </c>
      <c r="P12" s="5" t="n">
        <f aca="false">57528/10</f>
        <v>5752.8</v>
      </c>
      <c r="Q12" s="5" t="n">
        <f aca="false">148001/10</f>
        <v>14800.1</v>
      </c>
      <c r="R12" s="5" t="n">
        <f aca="false">87248/10</f>
        <v>8724.8</v>
      </c>
      <c r="S12" s="5" t="n">
        <f aca="false">106491/10</f>
        <v>10649.1</v>
      </c>
      <c r="T12" s="5" t="n">
        <f aca="false">125429/10</f>
        <v>12542.9</v>
      </c>
      <c r="U12" s="5" t="n">
        <f aca="false">+(36829+75121)/10</f>
        <v>11195</v>
      </c>
      <c r="V12" s="5" t="n">
        <f aca="false">151712/10</f>
        <v>15171.2</v>
      </c>
      <c r="W12" s="5" t="n">
        <f aca="false">160845/10</f>
        <v>16084.5</v>
      </c>
      <c r="X12" s="5" t="n">
        <f aca="false">176686/10</f>
        <v>17668.6</v>
      </c>
      <c r="Y12" s="5" t="n">
        <f aca="false">126780/10</f>
        <v>12678</v>
      </c>
      <c r="Z12" s="5" t="n">
        <f aca="false">118366/10</f>
        <v>11836.6</v>
      </c>
      <c r="AA12" s="5" t="n">
        <f aca="false">226729/10</f>
        <v>22672.9</v>
      </c>
      <c r="AB12" s="5" t="n">
        <f aca="false">115046/10</f>
        <v>11504.6</v>
      </c>
      <c r="AC12" s="5" t="n">
        <f aca="false">161237/10</f>
        <v>16123.7</v>
      </c>
      <c r="AD12" s="5" t="n">
        <f aca="false">121538/10</f>
        <v>12153.8</v>
      </c>
      <c r="AE12" s="5" t="n">
        <f aca="false">135880/10</f>
        <v>13588</v>
      </c>
      <c r="AF12" s="5" t="n">
        <f aca="false">152491/10</f>
        <v>15249.1</v>
      </c>
      <c r="AG12" s="5" t="n">
        <f aca="false">175698/10</f>
        <v>17569.8</v>
      </c>
      <c r="AH12" s="5" t="n">
        <f aca="false">210110/10</f>
        <v>21011</v>
      </c>
      <c r="AI12" s="5" t="n">
        <f aca="false">104219/10</f>
        <v>10421.9</v>
      </c>
      <c r="AJ12" s="5" t="n">
        <f aca="false">85951/10</f>
        <v>8595.1</v>
      </c>
    </row>
    <row r="13" customFormat="false" ht="13.8" hidden="false" customHeight="false" outlineLevel="0" collapsed="false">
      <c r="C13" s="0" t="s">
        <v>41</v>
      </c>
      <c r="D13" s="5" t="n">
        <v>2475.8</v>
      </c>
      <c r="E13" s="5" t="n">
        <v>2595.5</v>
      </c>
      <c r="F13" s="5" t="n">
        <v>1265.7</v>
      </c>
      <c r="G13" s="5" t="n">
        <f aca="false">+(2253+2283+6940)/10</f>
        <v>1147.6</v>
      </c>
      <c r="H13" s="6" t="s">
        <v>42</v>
      </c>
      <c r="I13" s="6" t="s">
        <v>42</v>
      </c>
      <c r="J13" s="6" t="s">
        <v>42</v>
      </c>
      <c r="K13" s="6" t="s">
        <v>42</v>
      </c>
      <c r="L13" s="6" t="s">
        <v>42</v>
      </c>
      <c r="M13" s="5" t="n">
        <f aca="false">+(11560+12335+135)/10</f>
        <v>2403</v>
      </c>
      <c r="N13" s="5" t="n">
        <v>594.5</v>
      </c>
      <c r="O13" s="5" t="n">
        <v>909</v>
      </c>
      <c r="P13" s="5" t="n">
        <v>1061</v>
      </c>
      <c r="Q13" s="5" t="n">
        <v>1163.3</v>
      </c>
      <c r="R13" s="5" t="n">
        <f aca="false">(272+6901+1775+561+887)/10</f>
        <v>1039.6</v>
      </c>
      <c r="S13" s="5" t="n">
        <v>1234.4</v>
      </c>
      <c r="T13" s="5" t="n">
        <f aca="false">37789/10</f>
        <v>3778.9</v>
      </c>
      <c r="U13" s="5" t="n">
        <f aca="false">+(7328+29110)/10</f>
        <v>3643.8</v>
      </c>
      <c r="V13" s="5" t="n">
        <f aca="false">32870/10</f>
        <v>3287</v>
      </c>
      <c r="W13" s="5" t="n">
        <v>3024.6</v>
      </c>
      <c r="X13" s="5" t="n">
        <v>2586.4</v>
      </c>
      <c r="Y13" s="5" t="n">
        <v>3015.6</v>
      </c>
      <c r="Z13" s="5" t="n">
        <v>2845</v>
      </c>
      <c r="AA13" s="5" t="n">
        <v>3149</v>
      </c>
      <c r="AB13" s="5" t="n">
        <v>1912.6</v>
      </c>
      <c r="AC13" s="5" t="n">
        <f aca="false">42040/10</f>
        <v>4204</v>
      </c>
      <c r="AD13" s="5" t="n">
        <v>1505.7</v>
      </c>
      <c r="AE13" s="5" t="n">
        <v>2159.1</v>
      </c>
      <c r="AF13" s="5" t="n">
        <f aca="false">(2941+4104+9154+11298+7013+36632)/10</f>
        <v>7114.2</v>
      </c>
      <c r="AG13" s="5" t="n">
        <f aca="false">34135/10</f>
        <v>3413.5</v>
      </c>
      <c r="AH13" s="5" t="n">
        <v>2929.6</v>
      </c>
      <c r="AI13" s="5" t="n">
        <v>3128.4</v>
      </c>
      <c r="AJ13" s="5" t="n">
        <f aca="false">49160/10</f>
        <v>4916</v>
      </c>
    </row>
    <row r="14" customFormat="false" ht="13.8" hidden="false" customHeight="false" outlineLevel="0" collapsed="false">
      <c r="C14" s="0" t="s">
        <v>43</v>
      </c>
      <c r="D14" s="7" t="n">
        <v>239.9</v>
      </c>
      <c r="E14" s="7" t="n">
        <v>1057.2</v>
      </c>
      <c r="F14" s="7" t="n">
        <v>619.2</v>
      </c>
      <c r="G14" s="7" t="n">
        <f aca="false">1567/10</f>
        <v>156.7</v>
      </c>
      <c r="H14" s="7" t="n">
        <v>82</v>
      </c>
      <c r="I14" s="7" t="n">
        <f aca="false">26304/10</f>
        <v>2630.4</v>
      </c>
      <c r="J14" s="7" t="n">
        <f aca="false">3637/10</f>
        <v>363.7</v>
      </c>
      <c r="K14" s="8" t="n">
        <v>219.5</v>
      </c>
      <c r="L14" s="8" t="n">
        <v>127.9</v>
      </c>
      <c r="M14" s="8" t="n">
        <f aca="false">+(3002+739+464)/10</f>
        <v>420.5</v>
      </c>
      <c r="N14" s="8" t="n">
        <f aca="false">(75+67+85+63+97+177+715+97+200+87+59)/10</f>
        <v>172.2</v>
      </c>
      <c r="O14" s="8" t="n">
        <v>364.9</v>
      </c>
      <c r="P14" s="8" t="n">
        <v>345.1</v>
      </c>
      <c r="Q14" s="8" t="n">
        <v>295.7</v>
      </c>
      <c r="R14" s="8" t="n">
        <v>187.2</v>
      </c>
      <c r="S14" s="8" t="n">
        <v>446.7</v>
      </c>
      <c r="T14" s="8" t="n">
        <v>296</v>
      </c>
      <c r="U14" s="8" t="n">
        <f aca="false">(392+2304)/10</f>
        <v>269.6</v>
      </c>
      <c r="V14" s="8" t="n">
        <v>287.3</v>
      </c>
      <c r="W14" s="8" t="n">
        <v>377</v>
      </c>
      <c r="X14" s="8" t="n">
        <v>345.1</v>
      </c>
      <c r="Y14" s="8" t="n">
        <v>137.7</v>
      </c>
      <c r="Z14" s="8" t="n">
        <v>197.3</v>
      </c>
      <c r="AA14" s="8" t="n">
        <v>578.3</v>
      </c>
      <c r="AB14" s="8" t="n">
        <v>844.7</v>
      </c>
      <c r="AC14" s="8" t="n">
        <v>200.6</v>
      </c>
      <c r="AD14" s="8" t="n">
        <v>422.1</v>
      </c>
      <c r="AE14" s="8" t="n">
        <v>946</v>
      </c>
      <c r="AF14" s="8" t="n">
        <v>931.7</v>
      </c>
      <c r="AG14" s="8" t="n">
        <v>320</v>
      </c>
      <c r="AH14" s="8" t="n">
        <v>470.9</v>
      </c>
      <c r="AI14" s="8" t="n">
        <v>298.9</v>
      </c>
      <c r="AJ14" s="8" t="n">
        <v>1178.2</v>
      </c>
    </row>
    <row r="15" customFormat="false" ht="13.8" hidden="false" customHeight="false" outlineLevel="0" collapsed="false">
      <c r="B15" s="0" t="s">
        <v>44</v>
      </c>
      <c r="D15" s="5" t="n">
        <f aca="false">SUM(D12:D14)</f>
        <v>8358.3</v>
      </c>
      <c r="E15" s="5" t="n">
        <f aca="false">SUM(E12:E14)</f>
        <v>11160.6</v>
      </c>
      <c r="F15" s="5" t="n">
        <f aca="false">SUM(F12:F14)</f>
        <v>9917.9</v>
      </c>
      <c r="G15" s="5" t="n">
        <f aca="false">SUM(G12:G14)</f>
        <v>8577.9</v>
      </c>
      <c r="H15" s="5" t="n">
        <f aca="false">SUM(H12:H14)</f>
        <v>751.5</v>
      </c>
      <c r="I15" s="5" t="n">
        <f aca="false">SUM(I12:I14)</f>
        <v>7121.5</v>
      </c>
      <c r="J15" s="5" t="n">
        <f aca="false">SUM(J12:J14)</f>
        <v>6296.9</v>
      </c>
      <c r="K15" s="5" t="n">
        <f aca="false">SUM(K12:K14)</f>
        <v>4166.2</v>
      </c>
      <c r="L15" s="5" t="n">
        <f aca="false">SUM(L12:L14)</f>
        <v>3143.1</v>
      </c>
      <c r="M15" s="5" t="n">
        <f aca="false">SUM(M12:M14)</f>
        <v>5804.7</v>
      </c>
      <c r="N15" s="5" t="n">
        <f aca="false">SUM(N12:N14)</f>
        <v>12049.1</v>
      </c>
      <c r="O15" s="5" t="n">
        <f aca="false">SUM(O12:O14)</f>
        <v>9162.3</v>
      </c>
      <c r="P15" s="5" t="n">
        <f aca="false">SUM(P12:P14)</f>
        <v>7158.9</v>
      </c>
      <c r="Q15" s="5" t="n">
        <f aca="false">SUM(Q12:Q14)</f>
        <v>16259.1</v>
      </c>
      <c r="R15" s="5" t="n">
        <f aca="false">SUM(R12:R14)</f>
        <v>9951.6</v>
      </c>
      <c r="S15" s="5" t="n">
        <f aca="false">SUM(S12:S14)</f>
        <v>12330.2</v>
      </c>
      <c r="T15" s="5" t="n">
        <f aca="false">SUM(T12:T14)</f>
        <v>16617.8</v>
      </c>
      <c r="U15" s="5" t="n">
        <f aca="false">SUM(U12:U14)</f>
        <v>15108.4</v>
      </c>
      <c r="V15" s="5" t="n">
        <f aca="false">SUM(V12:V14)</f>
        <v>18745.5</v>
      </c>
      <c r="W15" s="5" t="n">
        <f aca="false">SUM(W12:W14)</f>
        <v>19486.1</v>
      </c>
      <c r="X15" s="5" t="n">
        <f aca="false">SUM(X12:X14)</f>
        <v>20600.1</v>
      </c>
      <c r="Y15" s="5" t="n">
        <f aca="false">SUM(Y12:Y14)</f>
        <v>15831.3</v>
      </c>
      <c r="Z15" s="5" t="n">
        <f aca="false">SUM(Z12:Z14)</f>
        <v>14878.9</v>
      </c>
      <c r="AA15" s="5" t="n">
        <f aca="false">SUM(AA12:AA14)</f>
        <v>26400.2</v>
      </c>
      <c r="AB15" s="5" t="n">
        <f aca="false">SUM(AB12:AB14)</f>
        <v>14261.9</v>
      </c>
      <c r="AC15" s="5" t="n">
        <f aca="false">SUM(AC12:AC14)</f>
        <v>20528.3</v>
      </c>
      <c r="AD15" s="5" t="n">
        <f aca="false">SUM(AD12:AD14)</f>
        <v>14081.6</v>
      </c>
      <c r="AE15" s="5" t="n">
        <f aca="false">SUM(AE12:AE14)</f>
        <v>16693.1</v>
      </c>
      <c r="AF15" s="5" t="n">
        <f aca="false">SUM(AF12:AF14)</f>
        <v>23295</v>
      </c>
      <c r="AG15" s="5" t="n">
        <f aca="false">SUM(AG12:AG14)</f>
        <v>21303.3</v>
      </c>
      <c r="AH15" s="5" t="n">
        <f aca="false">SUM(AH12:AH14)</f>
        <v>24411.5</v>
      </c>
      <c r="AI15" s="5" t="n">
        <f aca="false">SUM(AI12:AI14)</f>
        <v>13849.2</v>
      </c>
      <c r="AJ15" s="5" t="n">
        <f aca="false">SUM(AJ12:AJ14)</f>
        <v>14689.3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0" t="s">
        <v>45</v>
      </c>
      <c r="D17" s="9" t="n">
        <f aca="false">150450/10</f>
        <v>15045</v>
      </c>
      <c r="E17" s="5" t="n">
        <f aca="false">104550/10</f>
        <v>10455</v>
      </c>
      <c r="F17" s="5" t="n">
        <v>2635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f aca="false">+(51000+28900)/10</f>
        <v>7990</v>
      </c>
      <c r="M17" s="5" t="n">
        <f aca="false">76650/10</f>
        <v>7665</v>
      </c>
      <c r="N17" s="5" t="n">
        <f aca="false">79050/10</f>
        <v>7905</v>
      </c>
      <c r="O17" s="5" t="n">
        <f aca="false">97750/10</f>
        <v>9775</v>
      </c>
      <c r="P17" s="5" t="n">
        <f aca="false">108800/10</f>
        <v>10880</v>
      </c>
      <c r="Q17" s="5" t="n">
        <f aca="false">130050/10</f>
        <v>13005</v>
      </c>
      <c r="R17" s="5" t="n">
        <f aca="false">181900/10</f>
        <v>18190</v>
      </c>
      <c r="S17" s="5" t="n">
        <f aca="false">132600/10</f>
        <v>13260</v>
      </c>
      <c r="T17" s="5" t="n">
        <f aca="false">138550/10</f>
        <v>13855</v>
      </c>
      <c r="U17" s="5" t="n">
        <f aca="false">90100/10</f>
        <v>9010</v>
      </c>
      <c r="V17" s="5" t="n">
        <f aca="false">144500/10</f>
        <v>14450</v>
      </c>
      <c r="W17" s="5" t="n">
        <f aca="false">139400/10</f>
        <v>13940</v>
      </c>
      <c r="X17" s="5" t="n">
        <f aca="false">163200/10</f>
        <v>16320</v>
      </c>
      <c r="Y17" s="5" t="n">
        <f aca="false">116450/10</f>
        <v>11645</v>
      </c>
      <c r="Z17" s="5" t="n">
        <f aca="false">114750/10</f>
        <v>11475</v>
      </c>
      <c r="AA17" s="5" t="n">
        <f aca="false">122400/10</f>
        <v>12240</v>
      </c>
      <c r="AB17" s="5" t="n">
        <f aca="false">118150/10</f>
        <v>11815</v>
      </c>
      <c r="AC17" s="5" t="n">
        <f aca="false">150450/10</f>
        <v>15045</v>
      </c>
      <c r="AD17" s="5" t="n">
        <f aca="false">116630/10</f>
        <v>11663</v>
      </c>
      <c r="AE17" s="5" t="n">
        <f aca="false">96900/10</f>
        <v>9690</v>
      </c>
      <c r="AF17" s="5" t="n">
        <f aca="false">115600/10</f>
        <v>11560</v>
      </c>
      <c r="AG17" s="5" t="n">
        <f aca="false">53975/10</f>
        <v>5397.5</v>
      </c>
      <c r="AH17" s="5" t="n">
        <f aca="false">121763/10</f>
        <v>12176.3</v>
      </c>
      <c r="AI17" s="5" t="n">
        <f aca="false">149175/10</f>
        <v>14917.5</v>
      </c>
      <c r="AJ17" s="5" t="n">
        <f aca="false">82238/10</f>
        <v>8223.8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0" t="s">
        <v>46</v>
      </c>
      <c r="D19" s="5" t="n">
        <v>9055</v>
      </c>
      <c r="E19" s="5" t="n">
        <v>7529</v>
      </c>
      <c r="F19" s="5" t="n">
        <v>3867</v>
      </c>
      <c r="G19" s="5" t="n">
        <v>1130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f aca="false">1140+1994</f>
        <v>3134</v>
      </c>
      <c r="M19" s="5" t="n">
        <v>5152</v>
      </c>
      <c r="N19" s="5" t="n">
        <f aca="false">+(618*5)+2034+250</f>
        <v>5374</v>
      </c>
      <c r="O19" s="5" t="n">
        <v>8632</v>
      </c>
      <c r="P19" s="5" t="n">
        <v>7874</v>
      </c>
      <c r="Q19" s="5" t="n">
        <v>8415</v>
      </c>
      <c r="R19" s="5" t="n">
        <v>8709</v>
      </c>
      <c r="S19" s="5" t="n">
        <v>7763</v>
      </c>
      <c r="T19" s="5" t="n">
        <v>8779</v>
      </c>
      <c r="U19" s="5" t="n">
        <f aca="false">2889+2860</f>
        <v>5749</v>
      </c>
      <c r="V19" s="5" t="n">
        <v>9545</v>
      </c>
      <c r="W19" s="5" t="n">
        <v>8343</v>
      </c>
      <c r="X19" s="5" t="n">
        <v>7033</v>
      </c>
      <c r="Y19" s="5" t="n">
        <v>8282</v>
      </c>
      <c r="Z19" s="5" t="n">
        <v>8033</v>
      </c>
      <c r="AA19" s="5" t="n">
        <v>7443</v>
      </c>
      <c r="AB19" s="5" t="n">
        <v>5796</v>
      </c>
      <c r="AC19" s="5" t="n">
        <v>7143</v>
      </c>
      <c r="AD19" s="5" t="n">
        <v>8300</v>
      </c>
      <c r="AE19" s="5" t="n">
        <v>5850</v>
      </c>
      <c r="AF19" s="5" t="n">
        <v>5640</v>
      </c>
      <c r="AG19" s="5" t="n">
        <v>4410</v>
      </c>
      <c r="AH19" s="5" t="n">
        <v>7712</v>
      </c>
      <c r="AI19" s="5" t="n">
        <v>6765</v>
      </c>
      <c r="AJ19" s="5" t="n">
        <v>6657</v>
      </c>
    </row>
    <row r="20" customFormat="false" ht="13.8" hidden="false" customHeight="false" outlineLevel="0" collapsed="false">
      <c r="D20" s="5"/>
      <c r="E20" s="5"/>
      <c r="F20" s="5"/>
    </row>
    <row r="21" customFormat="false" ht="13.8" hidden="false" customHeight="false" outlineLevel="0" collapsed="false">
      <c r="B21" s="0" t="s">
        <v>47</v>
      </c>
      <c r="D21" s="5" t="n">
        <v>5348</v>
      </c>
      <c r="E21" s="5" t="n">
        <v>3986</v>
      </c>
      <c r="F21" s="5" t="n">
        <v>5818</v>
      </c>
      <c r="G21" s="5" t="n">
        <f aca="false">904*5</f>
        <v>4520</v>
      </c>
      <c r="H21" s="5" t="n">
        <v>660</v>
      </c>
      <c r="I21" s="5" t="n">
        <v>0</v>
      </c>
      <c r="J21" s="5" t="n">
        <f aca="false">+(34*250)</f>
        <v>8500</v>
      </c>
      <c r="K21" s="5" t="n">
        <f aca="false">+(481*5)+203</f>
        <v>2608</v>
      </c>
      <c r="L21" s="5" t="n">
        <f aca="false">1069+1811</f>
        <v>2880</v>
      </c>
      <c r="M21" s="5" t="n">
        <v>3770</v>
      </c>
      <c r="N21" s="5" t="n">
        <v>5073</v>
      </c>
      <c r="O21" s="5" t="n">
        <v>3190</v>
      </c>
      <c r="P21" s="5" t="n">
        <v>2531</v>
      </c>
      <c r="Q21" s="5" t="n">
        <v>6440</v>
      </c>
      <c r="R21" s="5" t="n">
        <v>26623</v>
      </c>
      <c r="S21" s="5" t="n">
        <v>12377</v>
      </c>
      <c r="T21" s="5" t="n">
        <v>5027</v>
      </c>
      <c r="U21" s="5" t="n">
        <f aca="false">1862+2047</f>
        <v>3909</v>
      </c>
      <c r="V21" s="5" t="n">
        <v>11854</v>
      </c>
      <c r="W21" s="5" t="n">
        <v>6883</v>
      </c>
      <c r="X21" s="5" t="n">
        <v>2973</v>
      </c>
      <c r="Y21" s="5" t="n">
        <v>10643</v>
      </c>
      <c r="Z21" s="5" t="n">
        <v>10285</v>
      </c>
      <c r="AA21" s="5" t="n">
        <v>4698</v>
      </c>
      <c r="AB21" s="5" t="n">
        <v>7679</v>
      </c>
      <c r="AC21" s="5" t="n">
        <v>6003</v>
      </c>
      <c r="AD21" s="5" t="n">
        <v>3588</v>
      </c>
      <c r="AE21" s="5" t="n">
        <v>4329</v>
      </c>
      <c r="AF21" s="5" t="n">
        <v>7669</v>
      </c>
      <c r="AG21" s="5" t="n">
        <v>4656</v>
      </c>
      <c r="AH21" s="5" t="n">
        <v>16482</v>
      </c>
      <c r="AI21" s="5" t="n">
        <f aca="false">4819+(36*250)</f>
        <v>13819</v>
      </c>
      <c r="AJ21" s="5" t="n">
        <v>14950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B24" s="10" t="s">
        <v>48</v>
      </c>
      <c r="C24" s="11"/>
      <c r="D24" s="11"/>
      <c r="E24" s="11"/>
      <c r="F24" s="11"/>
      <c r="G24" s="11"/>
      <c r="H24" s="11"/>
    </row>
    <row r="25" customFormat="false" ht="13.8" hidden="false" customHeight="false" outlineLevel="0" collapsed="false">
      <c r="B25" s="0" t="s">
        <v>49</v>
      </c>
      <c r="R25" s="12"/>
      <c r="V25" s="12" t="n">
        <v>-6.22</v>
      </c>
    </row>
    <row r="26" customFormat="false" ht="13.8" hidden="false" customHeight="false" outlineLevel="0" collapsed="false">
      <c r="B26" s="0" t="s">
        <v>50</v>
      </c>
      <c r="R26" s="13"/>
      <c r="V26" s="13" t="n">
        <v>2.46</v>
      </c>
    </row>
    <row r="27" customFormat="false" ht="13.8" hidden="false" customHeight="false" outlineLevel="0" collapsed="false">
      <c r="B27" s="0" t="s">
        <v>51</v>
      </c>
      <c r="R27" s="12"/>
      <c r="V27" s="12" t="n">
        <f aca="false">SUM(V25:V26)</f>
        <v>-3.76</v>
      </c>
    </row>
    <row r="28" customFormat="false" ht="13.8" hidden="false" customHeight="false" outlineLevel="0" collapsed="false">
      <c r="B28" s="0" t="s">
        <v>52</v>
      </c>
      <c r="R28" s="12"/>
      <c r="V28" s="12" t="n">
        <v>-4.4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2020-03-17T19:53:11Z</dcterms:created>
  <dc:creator>13036</dc:creator>
  <dc:description/>
  <dc:language>en-US</dc:language>
  <cp:lastModifiedBy/>
  <dcterms:modified xsi:type="dcterms:W3CDTF">2020-10-30T01:26:24Z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