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W:\P-C ACTUARIAL\AUTO\STATE FILES\California\REVISIONS\2023\PP Symbol Filing\Objection files\"/>
    </mc:Choice>
  </mc:AlternateContent>
  <xr:revisionPtr revIDLastSave="0" documentId="13_ncr:1_{279F500C-4461-44E6-A2D9-A47C029C000D}" xr6:coauthVersionLast="47" xr6:coauthVersionMax="47" xr10:uidLastSave="{00000000-0000-0000-0000-000000000000}"/>
  <bookViews>
    <workbookView xWindow="732" yWindow="732" windowWidth="22008" windowHeight="11820" xr2:uid="{00000000-000D-0000-FFFF-FFFF00000000}"/>
  </bookViews>
  <sheets>
    <sheet name="Filing Exhibit DRG 2022" sheetId="17" r:id="rId1"/>
  </sheets>
  <definedNames>
    <definedName name="_AMO_UniqueIdentifier" hidden="1">"'71165acb-6486-429f-b72a-507f0979977e'"</definedName>
    <definedName name="_xlnm.Print_Area" localSheetId="0">'Filing Exhibit DRG 2022'!$A$1:$Q$35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7" l="1"/>
  <c r="G16" i="17"/>
  <c r="K30" i="17"/>
  <c r="K24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J30" i="17"/>
  <c r="J29" i="17"/>
  <c r="J28" i="17"/>
  <c r="J27" i="17"/>
  <c r="N27" i="17" s="1"/>
  <c r="J26" i="17"/>
  <c r="J25" i="17"/>
  <c r="N25" i="17" s="1"/>
  <c r="J24" i="17"/>
  <c r="J23" i="17"/>
  <c r="N23" i="17" s="1"/>
  <c r="J22" i="17"/>
  <c r="J21" i="17"/>
  <c r="J20" i="17"/>
  <c r="J19" i="17"/>
  <c r="J18" i="17"/>
  <c r="J17" i="17"/>
  <c r="J16" i="17"/>
  <c r="N16" i="17" s="1"/>
  <c r="J15" i="17"/>
  <c r="J14" i="17"/>
  <c r="J13" i="17"/>
  <c r="J12" i="17"/>
  <c r="J11" i="17"/>
  <c r="J10" i="17"/>
  <c r="G30" i="17"/>
  <c r="G29" i="17"/>
  <c r="G28" i="17"/>
  <c r="G27" i="17"/>
  <c r="G26" i="17"/>
  <c r="G25" i="17"/>
  <c r="G23" i="17"/>
  <c r="G22" i="17"/>
  <c r="G21" i="17"/>
  <c r="G20" i="17"/>
  <c r="G19" i="17"/>
  <c r="G18" i="17"/>
  <c r="G17" i="17"/>
  <c r="I30" i="17"/>
  <c r="N30" i="17"/>
  <c r="I29" i="17"/>
  <c r="N29" i="17"/>
  <c r="I28" i="17"/>
  <c r="N28" i="17"/>
  <c r="I27" i="17"/>
  <c r="I26" i="17"/>
  <c r="N26" i="17"/>
  <c r="I25" i="17"/>
  <c r="I24" i="17"/>
  <c r="N24" i="17"/>
  <c r="I23" i="17"/>
  <c r="I22" i="17"/>
  <c r="N22" i="17"/>
  <c r="I21" i="17"/>
  <c r="N21" i="17"/>
  <c r="I20" i="17"/>
  <c r="N20" i="17"/>
  <c r="I19" i="17"/>
  <c r="N19" i="17"/>
  <c r="I18" i="17"/>
  <c r="N18" i="17"/>
  <c r="I17" i="17"/>
  <c r="N17" i="17"/>
  <c r="O17" i="17" s="1"/>
  <c r="I16" i="17"/>
  <c r="O28" i="17" l="1"/>
  <c r="O16" i="17"/>
  <c r="O29" i="17"/>
  <c r="K26" i="17"/>
  <c r="K17" i="17"/>
  <c r="K25" i="17"/>
  <c r="K10" i="17"/>
  <c r="K11" i="17"/>
  <c r="K19" i="17"/>
  <c r="K27" i="17"/>
  <c r="K12" i="17"/>
  <c r="K20" i="17"/>
  <c r="K28" i="17"/>
  <c r="K13" i="17"/>
  <c r="K21" i="17"/>
  <c r="K29" i="17"/>
  <c r="K14" i="17"/>
  <c r="K22" i="17"/>
  <c r="K18" i="17"/>
  <c r="K15" i="17"/>
  <c r="K23" i="17"/>
  <c r="K16" i="17"/>
  <c r="O25" i="17"/>
  <c r="O24" i="17"/>
  <c r="O20" i="17"/>
  <c r="O21" i="17"/>
  <c r="O18" i="17"/>
  <c r="O22" i="17"/>
  <c r="O26" i="17"/>
  <c r="O30" i="17"/>
  <c r="O19" i="17"/>
  <c r="O23" i="17"/>
  <c r="O27" i="17"/>
  <c r="N15" i="17" l="1"/>
  <c r="I15" i="17"/>
  <c r="G15" i="17"/>
  <c r="N14" i="17"/>
  <c r="I14" i="17"/>
  <c r="G14" i="17"/>
  <c r="N13" i="17"/>
  <c r="I13" i="17"/>
  <c r="G13" i="17"/>
  <c r="N12" i="17"/>
  <c r="I12" i="17"/>
  <c r="G12" i="17"/>
  <c r="N11" i="17"/>
  <c r="I11" i="17"/>
  <c r="G11" i="17"/>
  <c r="N10" i="17"/>
  <c r="I10" i="17"/>
  <c r="G10" i="17"/>
  <c r="H25" i="17" l="1"/>
  <c r="M23" i="17"/>
  <c r="H27" i="17"/>
  <c r="H16" i="17"/>
  <c r="M30" i="17"/>
  <c r="H22" i="17"/>
  <c r="P22" i="17" s="1"/>
  <c r="Q22" i="17" s="1"/>
  <c r="M27" i="17"/>
  <c r="H24" i="17"/>
  <c r="M22" i="17"/>
  <c r="H18" i="17"/>
  <c r="M29" i="17"/>
  <c r="H26" i="17"/>
  <c r="M24" i="17"/>
  <c r="M28" i="17"/>
  <c r="H20" i="17"/>
  <c r="M20" i="17"/>
  <c r="H29" i="17"/>
  <c r="M21" i="17"/>
  <c r="M19" i="17"/>
  <c r="M17" i="17"/>
  <c r="H28" i="17"/>
  <c r="H19" i="17"/>
  <c r="P19" i="17" s="1"/>
  <c r="Q19" i="17" s="1"/>
  <c r="M25" i="17"/>
  <c r="H17" i="17"/>
  <c r="P17" i="17" s="1"/>
  <c r="H30" i="17"/>
  <c r="H23" i="17"/>
  <c r="M26" i="17"/>
  <c r="M18" i="17"/>
  <c r="M16" i="17"/>
  <c r="H21" i="17"/>
  <c r="P21" i="17" s="1"/>
  <c r="Q21" i="17" s="1"/>
  <c r="O15" i="17"/>
  <c r="O12" i="17"/>
  <c r="O11" i="17"/>
  <c r="M11" i="17"/>
  <c r="O10" i="17"/>
  <c r="M14" i="17"/>
  <c r="M10" i="17"/>
  <c r="O13" i="17"/>
  <c r="H14" i="17"/>
  <c r="H11" i="17"/>
  <c r="M12" i="17"/>
  <c r="M15" i="17"/>
  <c r="H15" i="17"/>
  <c r="H13" i="17"/>
  <c r="O14" i="17"/>
  <c r="H10" i="17"/>
  <c r="M13" i="17"/>
  <c r="H12" i="17"/>
  <c r="P23" i="17" l="1"/>
  <c r="Q23" i="17" s="1"/>
  <c r="P24" i="17"/>
  <c r="Q24" i="17" s="1"/>
  <c r="P26" i="17"/>
  <c r="Q26" i="17" s="1"/>
  <c r="P28" i="17"/>
  <c r="Q28" i="17" s="1"/>
  <c r="P20" i="17"/>
  <c r="Q20" i="17" s="1"/>
  <c r="P16" i="17"/>
  <c r="Q16" i="17" s="1"/>
  <c r="P27" i="17"/>
  <c r="Q27" i="17" s="1"/>
  <c r="P18" i="17"/>
  <c r="Q18" i="17" s="1"/>
  <c r="P30" i="17"/>
  <c r="Q30" i="17" s="1"/>
  <c r="P29" i="17"/>
  <c r="Q29" i="17" s="1"/>
  <c r="P25" i="17"/>
  <c r="Q25" i="17" s="1"/>
  <c r="P11" i="17"/>
  <c r="Q11" i="17" s="1"/>
  <c r="P15" i="17"/>
  <c r="Q15" i="17" s="1"/>
  <c r="P14" i="17"/>
  <c r="Q14" i="17" s="1"/>
  <c r="P13" i="17"/>
  <c r="Q13" i="17" s="1"/>
  <c r="P10" i="17"/>
  <c r="Q10" i="17" s="1"/>
  <c r="P12" i="17"/>
  <c r="Q12" i="17" s="1"/>
</calcChain>
</file>

<file path=xl/sharedStrings.xml><?xml version="1.0" encoding="utf-8"?>
<sst xmlns="http://schemas.openxmlformats.org/spreadsheetml/2006/main" count="106" uniqueCount="76">
  <si>
    <t>Credibility Claim Standard:</t>
  </si>
  <si>
    <t>Off Balance Adjustment: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</si>
  <si>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</si>
  <si>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</si>
  <si>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</si>
  <si>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</si>
  <si>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</si>
  <si>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</si>
  <si>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</si>
  <si>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</si>
  <si>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</si>
  <si>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</si>
  <si>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</si>
  <si>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</si>
  <si>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</si>
  <si>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</si>
  <si>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Model</t>
  </si>
  <si>
    <t>(15)</t>
  </si>
  <si>
    <t>(16)</t>
  </si>
  <si>
    <t>(17)</t>
  </si>
  <si>
    <t>Make</t>
  </si>
  <si>
    <t>Credibility</t>
  </si>
  <si>
    <t>Written Cars</t>
  </si>
  <si>
    <t>Incurred Loss Plus Loss Adjustment Expense</t>
  </si>
  <si>
    <t>Loss Ratio Col(6)/Col(5)</t>
  </si>
  <si>
    <t>group credibility   without vehicle</t>
  </si>
  <si>
    <t>Body Style</t>
  </si>
  <si>
    <t>Adjusted Written Premium*</t>
  </si>
  <si>
    <t>4DR</t>
  </si>
  <si>
    <t>group indicated change without vehicle</t>
  </si>
  <si>
    <t>Adjusted for Off balance</t>
  </si>
  <si>
    <t>GTI</t>
  </si>
  <si>
    <t xml:space="preserve">+     The indication is expense flattened by a factor of 0.90. </t>
  </si>
  <si>
    <t>**   Subject to a maximum of 50%.</t>
  </si>
  <si>
    <t>group credibility **</t>
  </si>
  <si>
    <t>Credibility Weighted/ Expense Flattened Indicated change +</t>
  </si>
  <si>
    <t>This calculation is being done for DRG, and the following data applies:</t>
  </si>
  <si>
    <t>BMW</t>
  </si>
  <si>
    <t>Audi</t>
  </si>
  <si>
    <t>A3</t>
  </si>
  <si>
    <t>I3</t>
  </si>
  <si>
    <t>Chevrolet</t>
  </si>
  <si>
    <t>Bolt</t>
  </si>
  <si>
    <t>Ford</t>
  </si>
  <si>
    <t>C-Max Energi</t>
  </si>
  <si>
    <t>C-Max Hybrid</t>
  </si>
  <si>
    <t>Focus</t>
  </si>
  <si>
    <t>Focus Electric</t>
  </si>
  <si>
    <t>Kia</t>
  </si>
  <si>
    <t>Rio 5</t>
  </si>
  <si>
    <t>Lexus</t>
  </si>
  <si>
    <t>CT 200H</t>
  </si>
  <si>
    <t>Mini</t>
  </si>
  <si>
    <t>Cooper Countryman</t>
  </si>
  <si>
    <t>Mitsubishi</t>
  </si>
  <si>
    <t>I-Miev Electric</t>
  </si>
  <si>
    <t>Lancer</t>
  </si>
  <si>
    <t>Nissan</t>
  </si>
  <si>
    <t>Versa</t>
  </si>
  <si>
    <t>Versa Note</t>
  </si>
  <si>
    <t>Subaru</t>
  </si>
  <si>
    <t>Impreza</t>
  </si>
  <si>
    <t>WRX</t>
  </si>
  <si>
    <t>E-Golf</t>
  </si>
  <si>
    <t>Golf</t>
  </si>
  <si>
    <t>Jetta</t>
  </si>
  <si>
    <t>Volkswagen</t>
  </si>
  <si>
    <t>Indicated Percent Change Col(7)/All Vehicle Loss Ratio</t>
  </si>
  <si>
    <t xml:space="preserve">Model Year 2017 DRG All Vehicle Loss Ratio: </t>
  </si>
  <si>
    <t>*** Total of all vehicles in the group minus vehicles for the row.</t>
  </si>
  <si>
    <t>group written cars without vehicle***</t>
  </si>
  <si>
    <t>group written premium without vehicle***</t>
  </si>
  <si>
    <t>group Incurred loss without vehicle***</t>
  </si>
  <si>
    <t>*   Premium adjusted for neutral treatment of other private passenger rating variables and to a MSRP base level Rating Group factor.</t>
  </si>
  <si>
    <t>Private Passenger Make and Model Calculation Example - Hyundai Kia Supplemental Analysis</t>
  </si>
  <si>
    <t>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</si>
</sst>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&quot;$&quot;#,##0"/>
    <numFmt numFmtId="167" formatCode="#,##0.0"/>
    <numFmt numFmtId="168" formatCode="_(&quot;$&quot;* #,##0_);_(&quot;$&quot;* \(#,##0\);_(&quot;$&quot;* &quot;-&quot;??_);_(@_)"/>
    <numFmt numFmtId="169" formatCode="0.0000"/>
  </numFmts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164" fontId="3" fillId="0" borderId="0" xfId="3" applyNumberFormat="1" applyFont="1" applyFill="1"/>
    <xf numFmtId="3" fontId="3" fillId="0" borderId="0" xfId="1" applyNumberFormat="1" applyFont="1" applyFill="1"/>
    <xf numFmtId="165" fontId="3" fillId="0" borderId="0" xfId="1" applyNumberFormat="1" applyFont="1" applyFill="1" applyAlignment="1"/>
    <xf numFmtId="165" fontId="3" fillId="0" borderId="0" xfId="1" applyNumberFormat="1" applyFont="1" applyFill="1" applyAlignment="1">
      <alignment horizontal="center"/>
    </xf>
    <xf numFmtId="0" fontId="4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166" fontId="5" fillId="0" borderId="0" xfId="0" applyNumberFormat="1" applyFont="1" applyFill="1" applyAlignment="1">
      <alignment horizontal="center" wrapText="1"/>
    </xf>
    <xf numFmtId="3" fontId="5" fillId="0" borderId="0" xfId="0" applyNumberFormat="1" applyFont="1" applyFill="1" applyAlignment="1">
      <alignment horizontal="center" wrapText="1"/>
    </xf>
    <xf numFmtId="165" fontId="5" fillId="0" borderId="0" xfId="1" applyNumberFormat="1" applyFont="1" applyFill="1" applyAlignment="1">
      <alignment horizontal="center" wrapText="1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164" fontId="3" fillId="0" borderId="0" xfId="3" applyNumberFormat="1" applyFont="1" applyFill="1" applyAlignment="1">
      <alignment horizontal="center"/>
    </xf>
    <xf numFmtId="9" fontId="5" fillId="0" borderId="0" xfId="3" applyFont="1" applyFill="1" applyAlignment="1">
      <alignment horizontal="center" wrapText="1"/>
    </xf>
    <xf numFmtId="9" fontId="6" fillId="0" borderId="0" xfId="3" applyFont="1" applyFill="1" applyAlignment="1" applyProtection="1">
      <alignment horizontal="center"/>
    </xf>
    <xf numFmtId="9" fontId="3" fillId="0" borderId="0" xfId="0" applyNumberFormat="1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quotePrefix="1" applyFont="1"/>
    <xf numFmtId="0" fontId="4" fillId="0" borderId="0" xfId="0" applyFont="1"/>
    <xf numFmtId="167" fontId="3" fillId="0" borderId="0" xfId="0" applyNumberFormat="1" applyFont="1" applyFill="1" applyAlignment="1">
      <alignment horizontal="center"/>
    </xf>
    <xf numFmtId="168" fontId="3" fillId="0" borderId="0" xfId="2" applyNumberFormat="1" applyFont="1" applyFill="1" applyAlignment="1"/>
    <xf numFmtId="9" fontId="3" fillId="0" borderId="0" xfId="3" applyFont="1" applyFill="1" applyAlignment="1">
      <alignment horizontal="center"/>
    </xf>
    <xf numFmtId="10" fontId="6" fillId="0" borderId="0" xfId="3" applyNumberFormat="1" applyFont="1" applyFill="1" applyAlignment="1" applyProtection="1">
      <alignment horizontal="center"/>
    </xf>
    <xf numFmtId="0" fontId="0" fillId="0" borderId="0" xfId="0" applyAlignment="1">
      <alignment vertical="center" wrapText="1"/>
    </xf>
    <xf numFmtId="10" fontId="3" fillId="0" borderId="0" xfId="3" applyNumberFormat="1" applyFont="1" applyFill="1" applyAlignment="1">
      <alignment horizontal="center"/>
    </xf>
    <xf numFmtId="0" fontId="3" fillId="0" borderId="0" xfId="0" applyFont="1" applyFill="1"/>
    <xf numFmtId="165" fontId="3" fillId="0" borderId="0" xfId="0" applyNumberFormat="1" applyFont="1" applyFill="1" applyAlignment="1"/>
    <xf numFmtId="0" fontId="3" fillId="0" borderId="0" xfId="0" applyFont="1" applyFill="1" applyBorder="1" applyAlignment="1">
      <alignment horizontal="center"/>
    </xf>
    <xf numFmtId="165" fontId="3" fillId="0" borderId="0" xfId="1" applyNumberFormat="1" applyFont="1" applyFill="1" applyBorder="1" applyAlignment="1"/>
    <xf numFmtId="167" fontId="3" fillId="0" borderId="0" xfId="0" applyNumberFormat="1" applyFont="1" applyFill="1" applyBorder="1" applyAlignment="1">
      <alignment horizontal="center"/>
    </xf>
    <xf numFmtId="10" fontId="3" fillId="0" borderId="0" xfId="3" applyNumberFormat="1" applyFont="1" applyFill="1" applyBorder="1" applyAlignment="1">
      <alignment horizontal="center"/>
    </xf>
    <xf numFmtId="164" fontId="3" fillId="0" borderId="0" xfId="3" applyNumberFormat="1" applyFont="1" applyFill="1" applyBorder="1" applyAlignment="1">
      <alignment horizontal="center"/>
    </xf>
    <xf numFmtId="9" fontId="3" fillId="0" borderId="0" xfId="3" applyFont="1" applyFill="1" applyBorder="1" applyAlignment="1">
      <alignment horizontal="center"/>
    </xf>
    <xf numFmtId="10" fontId="6" fillId="0" borderId="0" xfId="3" applyNumberFormat="1" applyFont="1" applyFill="1" applyBorder="1" applyAlignment="1" applyProtection="1">
      <alignment horizontal="center"/>
    </xf>
    <xf numFmtId="0" fontId="0" fillId="0" borderId="0" xfId="0" applyBorder="1"/>
    <xf numFmtId="0" fontId="0" fillId="0" borderId="0" xfId="0" applyAlignment="1">
      <alignment horizontal="center" vertical="center" wrapText="1"/>
    </xf>
    <xf numFmtId="169" fontId="3" fillId="0" borderId="0" xfId="0" applyNumberFormat="1" applyFont="1" applyFill="1"/>
    <xf numFmtId="164" fontId="0" fillId="0" borderId="0" xfId="3" applyNumberFormat="1" applyFont="1"/>
    <xf numFmtId="164" fontId="0" fillId="0" borderId="0" xfId="3" applyNumberFormat="1" applyFont="1" applyBorder="1"/>
    <xf numFmtId="44" fontId="0" fillId="0" borderId="0" xfId="0" applyNumberFormat="1"/>
    <xf numFmtId="43" fontId="0" fillId="0" borderId="0" xfId="1" applyNumberFormat="1" applyFont="1"/>
    <xf numFmtId="43" fontId="0" fillId="0" borderId="0" xfId="1" applyNumberFormat="1" applyFont="1" applyBorder="1"/>
    <xf numFmtId="0" fontId="0" fillId="0" borderId="0" xfId="0" applyFont="1" applyAlignment="1">
      <alignment horizontal="center"/>
    </xf>
  </cellXfs>
  <cellStyles count="7">
    <cellStyle name="Comma" xfId="1" builtinId="3"/>
    <cellStyle name="Comma 2" xfId="5" xr:uid="{00000000-0005-0000-0000-000001000000}"/>
    <cellStyle name="Currency" xfId="2" builtinId="4"/>
    <cellStyle name="Normal" xfId="0" builtinId="0"/>
    <cellStyle name="Normal 2" xfId="4" xr:uid="{00000000-0005-0000-0000-000004000000}"/>
    <cellStyle name="Percent" xfId="3" builtinId="5"/>
    <cellStyle name="Percent 2" xfId="6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0CE4-30FD-41D9-9F6A-720ED2CE6EB8}">
  <dimension ref="A1:S38"/>
  <sheetViews>
    <sheetView tabSelected="1" zoomScaleNormal="100" workbookViewId="0">
      <selection sqref="A1:Q1"/>
    </sheetView>
  </sheetViews>
  <sheetFormatPr defaultRowHeight="13.2" x14ac:dyDescent="0.25"/>
  <cols>
    <col min="1" max="1" width="15.5546875" customWidth="1"/>
    <col min="2" max="2" width="19.44140625" bestFit="1" customWidth="1"/>
    <col min="3" max="3" width="10.33203125" bestFit="1" customWidth="1"/>
    <col min="4" max="4" width="10.44140625" customWidth="1"/>
    <col min="5" max="5" width="11.6640625" customWidth="1"/>
    <col min="6" max="6" width="17.109375" customWidth="1"/>
    <col min="7" max="7" width="13.88671875" customWidth="1"/>
    <col min="8" max="8" width="17.5546875" customWidth="1"/>
    <col min="9" max="9" width="15.33203125" bestFit="1" customWidth="1"/>
    <col min="10" max="10" width="14.44140625" customWidth="1"/>
    <col min="11" max="11" width="15.6640625" customWidth="1"/>
    <col min="12" max="12" width="17.88671875" bestFit="1" customWidth="1"/>
    <col min="13" max="13" width="16.33203125" customWidth="1"/>
    <col min="14" max="14" width="16.109375" customWidth="1"/>
    <col min="15" max="15" width="10.5546875" customWidth="1"/>
    <col min="16" max="16" width="18" customWidth="1"/>
    <col min="17" max="18" width="9" bestFit="1" customWidth="1"/>
    <col min="19" max="19" width="15" bestFit="1" customWidth="1"/>
    <col min="20" max="20" width="8.6640625" bestFit="1" customWidth="1"/>
    <col min="21" max="21" width="10.33203125" bestFit="1" customWidth="1"/>
  </cols>
  <sheetData>
    <row r="1" spans="1:19" ht="12.75" customHeight="1" x14ac:dyDescent="0.25">
      <c r="A1" s="44" t="s">
        <v>74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9" ht="12" customHeight="1" x14ac:dyDescent="0.25">
      <c r="K2" s="1"/>
      <c r="L2" s="1"/>
    </row>
    <row r="3" spans="1:19" ht="12" customHeight="1" x14ac:dyDescent="0.25">
      <c r="A3" s="27" t="s">
        <v>36</v>
      </c>
      <c r="B3" s="27"/>
      <c r="C3" s="18"/>
      <c r="D3" s="18"/>
      <c r="E3" s="18"/>
    </row>
    <row r="4" spans="1:19" ht="12" customHeight="1" x14ac:dyDescent="0.25">
      <c r="A4" s="11" t="s">
        <v>68</v>
      </c>
      <c r="B4" s="27"/>
      <c r="C4" s="2">
        <v>0.91318367050844573</v>
      </c>
      <c r="D4" s="27"/>
      <c r="E4" s="18"/>
      <c r="K4" s="18"/>
      <c r="L4" s="18"/>
    </row>
    <row r="5" spans="1:19" ht="12" customHeight="1" x14ac:dyDescent="0.25">
      <c r="A5" s="27" t="s">
        <v>0</v>
      </c>
      <c r="B5" s="27"/>
      <c r="C5" s="3">
        <v>5000</v>
      </c>
      <c r="D5" s="18"/>
      <c r="E5" s="18"/>
      <c r="J5" s="4"/>
    </row>
    <row r="6" spans="1:19" ht="12" customHeight="1" x14ac:dyDescent="0.25">
      <c r="A6" s="27" t="s">
        <v>1</v>
      </c>
      <c r="B6" s="27"/>
      <c r="C6" s="38">
        <v>1.003457</v>
      </c>
      <c r="D6" s="18"/>
      <c r="E6" s="18"/>
      <c r="J6" s="4"/>
    </row>
    <row r="7" spans="1:19" ht="12" customHeight="1" x14ac:dyDescent="0.25">
      <c r="A7" s="1"/>
      <c r="B7" s="1"/>
      <c r="F7" s="41"/>
      <c r="J7" s="5"/>
    </row>
    <row r="8" spans="1:19" ht="12.75" customHeight="1" x14ac:dyDescent="0.25">
      <c r="A8" s="6" t="s">
        <v>2</v>
      </c>
      <c r="B8" s="6" t="s">
        <v>3</v>
      </c>
      <c r="C8" s="6" t="s">
        <v>4</v>
      </c>
      <c r="D8" s="6" t="s">
        <v>5</v>
      </c>
      <c r="E8" s="6" t="s">
        <v>6</v>
      </c>
      <c r="F8" s="6" t="s">
        <v>7</v>
      </c>
      <c r="G8" s="6" t="s">
        <v>8</v>
      </c>
      <c r="H8" s="6" t="s">
        <v>9</v>
      </c>
      <c r="I8" s="6" t="s">
        <v>10</v>
      </c>
      <c r="J8" s="6" t="s">
        <v>11</v>
      </c>
      <c r="K8" s="6" t="s">
        <v>12</v>
      </c>
      <c r="L8" s="6" t="s">
        <v>13</v>
      </c>
      <c r="M8" s="6" t="s">
        <v>14</v>
      </c>
      <c r="N8" s="6" t="s">
        <v>15</v>
      </c>
      <c r="O8" s="6" t="s">
        <v>17</v>
      </c>
      <c r="P8" s="6" t="s">
        <v>18</v>
      </c>
      <c r="Q8" s="6" t="s">
        <v>19</v>
      </c>
    </row>
    <row r="9" spans="1:19" ht="31.2" x14ac:dyDescent="0.25">
      <c r="A9" s="7" t="s">
        <v>20</v>
      </c>
      <c r="B9" s="7" t="s">
        <v>16</v>
      </c>
      <c r="C9" s="7" t="s">
        <v>26</v>
      </c>
      <c r="D9" s="7" t="s">
        <v>22</v>
      </c>
      <c r="E9" s="7" t="s">
        <v>27</v>
      </c>
      <c r="F9" s="9" t="s">
        <v>23</v>
      </c>
      <c r="G9" s="8" t="s">
        <v>24</v>
      </c>
      <c r="H9" s="8" t="s">
        <v>67</v>
      </c>
      <c r="I9" s="7" t="s">
        <v>21</v>
      </c>
      <c r="J9" s="7" t="s">
        <v>70</v>
      </c>
      <c r="K9" s="7" t="s">
        <v>71</v>
      </c>
      <c r="L9" s="7" t="s">
        <v>72</v>
      </c>
      <c r="M9" s="7" t="s">
        <v>29</v>
      </c>
      <c r="N9" s="10" t="s">
        <v>25</v>
      </c>
      <c r="O9" s="10" t="s">
        <v>34</v>
      </c>
      <c r="P9" s="10" t="s">
        <v>35</v>
      </c>
      <c r="Q9" s="14" t="s">
        <v>30</v>
      </c>
    </row>
    <row r="10" spans="1:19" ht="11.4" customHeight="1" x14ac:dyDescent="0.25">
      <c r="A10" s="12" t="s">
        <v>38</v>
      </c>
      <c r="B10" s="12" t="s">
        <v>39</v>
      </c>
      <c r="C10" s="12" t="s">
        <v>28</v>
      </c>
      <c r="D10" s="4">
        <v>3877</v>
      </c>
      <c r="E10" s="22">
        <v>338130.94</v>
      </c>
      <c r="F10" s="22">
        <v>477145.98</v>
      </c>
      <c r="G10" s="21">
        <f>IF(E10=0,0,F10/E10*100)</f>
        <v>141.11278311295618</v>
      </c>
      <c r="H10" s="26">
        <f>IF(G10/($C$4*100)=0,1,G10/($C$4*100))-1</f>
        <v>0.54528368903472502</v>
      </c>
      <c r="I10" s="13">
        <f t="shared" ref="I10:I30" si="0">IF(TRUNC(SQRT(D10/$C$5)*20)/20&gt;1,1,TRUNC(SQRT(D10/$C$5)*20)/20)</f>
        <v>0.85</v>
      </c>
      <c r="J10" s="28">
        <f>SUM(D$10:D$30)-D10</f>
        <v>151447</v>
      </c>
      <c r="K10" s="4">
        <f>SUM(E$10:E$30)-E10</f>
        <v>11129987.16</v>
      </c>
      <c r="L10" s="4">
        <f>SUM(F$10:F$30)-F10</f>
        <v>11405325.379999999</v>
      </c>
      <c r="M10" s="26">
        <f>L10/K10/$C$4-1</f>
        <v>0.12216024681530646</v>
      </c>
      <c r="N10" s="23">
        <f>IF(TRUNC(SQRT(J10/$C$5)*20)/20&gt;1,1,TRUNC(SQRT(J10/$C$5)*20)/20)</f>
        <v>1</v>
      </c>
      <c r="O10" s="13">
        <f>IF(N10&gt;0.5,MIN(0.5,(1-I10)),MIN(0.5,N10))</f>
        <v>0.15000000000000002</v>
      </c>
      <c r="P10" s="24">
        <f t="shared" ref="P10:P30" si="1">(H10*I10+M10*O10)*0.9</f>
        <v>0.43363365543163102</v>
      </c>
      <c r="Q10" s="24">
        <f>(1+P10)*$C$6-1</f>
        <v>0.43858972697845844</v>
      </c>
      <c r="R10" s="39"/>
      <c r="S10" s="42"/>
    </row>
    <row r="11" spans="1:19" ht="11.4" customHeight="1" x14ac:dyDescent="0.25">
      <c r="A11" s="12" t="s">
        <v>37</v>
      </c>
      <c r="B11" s="12" t="s">
        <v>40</v>
      </c>
      <c r="C11" s="12" t="s">
        <v>28</v>
      </c>
      <c r="D11" s="4">
        <v>2406</v>
      </c>
      <c r="E11" s="22">
        <v>184337.08</v>
      </c>
      <c r="F11" s="22">
        <v>132678.31</v>
      </c>
      <c r="G11" s="21">
        <f t="shared" ref="G11:G30" si="2">IF(E11=0,0,F11/E11*100)</f>
        <v>71.975920417096773</v>
      </c>
      <c r="H11" s="26">
        <f t="shared" ref="H11:H30" si="3">IF(G11/($C$4*100)=0,1,G11/($C$4*100))-1</f>
        <v>-0.21181332144253351</v>
      </c>
      <c r="I11" s="13">
        <f t="shared" si="0"/>
        <v>0.65</v>
      </c>
      <c r="J11" s="4">
        <f t="shared" ref="J11:J30" si="4">SUM(D$10:D$30)-D11</f>
        <v>152918</v>
      </c>
      <c r="K11" s="4">
        <f t="shared" ref="K11:K30" si="5">SUM(E$10:E$30)-E11</f>
        <v>11283781.02</v>
      </c>
      <c r="L11" s="4">
        <f t="shared" ref="L11:L30" si="6">SUM(F$10:F$30)-F11</f>
        <v>11749793.049999999</v>
      </c>
      <c r="M11" s="26">
        <f t="shared" ref="M11:M30" si="7">L11/K11/$C$4-1</f>
        <v>0.14029555440952612</v>
      </c>
      <c r="N11" s="23">
        <f t="shared" ref="N11:N30" si="8">IF(TRUNC(SQRT(J11/$C$5)*20)/20&gt;1,1,TRUNC(SQRT(J11/$C$5)*20)/20)</f>
        <v>1</v>
      </c>
      <c r="O11" s="13">
        <f t="shared" ref="O11:O30" si="9">IF(N11&gt;0.5,MIN(0.5,(1-I11)),MIN(0.5,N11))</f>
        <v>0.35</v>
      </c>
      <c r="P11" s="24">
        <f t="shared" si="1"/>
        <v>-7.9717693404881371E-2</v>
      </c>
      <c r="Q11" s="24">
        <f t="shared" ref="Q11:Q30" si="10">(1+P11)*$C$6-1</f>
        <v>-7.6536277470982017E-2</v>
      </c>
      <c r="R11" s="39"/>
      <c r="S11" s="42"/>
    </row>
    <row r="12" spans="1:19" ht="11.4" customHeight="1" x14ac:dyDescent="0.25">
      <c r="A12" s="12" t="s">
        <v>41</v>
      </c>
      <c r="B12" s="12" t="s">
        <v>42</v>
      </c>
      <c r="C12" s="12" t="s">
        <v>28</v>
      </c>
      <c r="D12" s="4">
        <v>5979</v>
      </c>
      <c r="E12" s="22">
        <v>452609.45</v>
      </c>
      <c r="F12" s="22">
        <v>250632.53</v>
      </c>
      <c r="G12" s="21">
        <f t="shared" si="2"/>
        <v>55.375010398037425</v>
      </c>
      <c r="H12" s="26">
        <f t="shared" si="3"/>
        <v>-0.39360489914142327</v>
      </c>
      <c r="I12" s="13">
        <f t="shared" si="0"/>
        <v>1</v>
      </c>
      <c r="J12" s="4">
        <f t="shared" si="4"/>
        <v>149345</v>
      </c>
      <c r="K12" s="4">
        <f t="shared" si="5"/>
        <v>11015508.65</v>
      </c>
      <c r="L12" s="4">
        <f t="shared" si="6"/>
        <v>11631838.83</v>
      </c>
      <c r="M12" s="26">
        <f t="shared" si="7"/>
        <v>0.15634035762610687</v>
      </c>
      <c r="N12" s="23">
        <f t="shared" si="8"/>
        <v>1</v>
      </c>
      <c r="O12" s="13">
        <f t="shared" si="9"/>
        <v>0</v>
      </c>
      <c r="P12" s="24">
        <f t="shared" si="1"/>
        <v>-0.35424440922728095</v>
      </c>
      <c r="Q12" s="24">
        <f t="shared" si="10"/>
        <v>-0.35201203214997967</v>
      </c>
      <c r="R12" s="39"/>
      <c r="S12" s="42"/>
    </row>
    <row r="13" spans="1:19" ht="11.4" customHeight="1" x14ac:dyDescent="0.25">
      <c r="A13" s="12" t="s">
        <v>43</v>
      </c>
      <c r="B13" s="12" t="s">
        <v>44</v>
      </c>
      <c r="C13" s="12" t="s">
        <v>28</v>
      </c>
      <c r="D13" s="4">
        <v>2284</v>
      </c>
      <c r="E13" s="22">
        <v>150944.5</v>
      </c>
      <c r="F13" s="22">
        <v>104169.48</v>
      </c>
      <c r="G13" s="21">
        <f t="shared" si="2"/>
        <v>69.011775851389075</v>
      </c>
      <c r="H13" s="26">
        <f t="shared" si="3"/>
        <v>-0.2442727779728644</v>
      </c>
      <c r="I13" s="13">
        <f t="shared" si="0"/>
        <v>0.65</v>
      </c>
      <c r="J13" s="4">
        <f t="shared" si="4"/>
        <v>153040</v>
      </c>
      <c r="K13" s="4">
        <f t="shared" si="5"/>
        <v>11317173.6</v>
      </c>
      <c r="L13" s="4">
        <f t="shared" si="6"/>
        <v>11778301.879999999</v>
      </c>
      <c r="M13" s="26">
        <f t="shared" si="7"/>
        <v>0.13968955086025137</v>
      </c>
      <c r="N13" s="23">
        <f t="shared" si="8"/>
        <v>1</v>
      </c>
      <c r="O13" s="13">
        <f t="shared" si="9"/>
        <v>0.35</v>
      </c>
      <c r="P13" s="24">
        <f t="shared" si="1"/>
        <v>-9.8897366593146505E-2</v>
      </c>
      <c r="Q13" s="24">
        <f t="shared" si="10"/>
        <v>-9.5782254789459009E-2</v>
      </c>
      <c r="R13" s="40"/>
      <c r="S13" s="42"/>
    </row>
    <row r="14" spans="1:19" ht="11.4" customHeight="1" x14ac:dyDescent="0.25">
      <c r="A14" s="12" t="s">
        <v>43</v>
      </c>
      <c r="B14" s="12" t="s">
        <v>45</v>
      </c>
      <c r="C14" s="12" t="s">
        <v>28</v>
      </c>
      <c r="D14" s="4">
        <v>2457</v>
      </c>
      <c r="E14" s="22">
        <v>170048.74</v>
      </c>
      <c r="F14" s="22">
        <v>188705.52</v>
      </c>
      <c r="G14" s="21">
        <f t="shared" si="2"/>
        <v>110.97143089681229</v>
      </c>
      <c r="H14" s="26">
        <f t="shared" si="3"/>
        <v>0.21521479720531156</v>
      </c>
      <c r="I14" s="13">
        <f t="shared" si="0"/>
        <v>0.7</v>
      </c>
      <c r="J14" s="4">
        <f t="shared" si="4"/>
        <v>152867</v>
      </c>
      <c r="K14" s="4">
        <f t="shared" si="5"/>
        <v>11298069.359999999</v>
      </c>
      <c r="L14" s="4">
        <f t="shared" si="6"/>
        <v>11693765.84</v>
      </c>
      <c r="M14" s="26">
        <f t="shared" si="7"/>
        <v>0.13342299571106997</v>
      </c>
      <c r="N14" s="23">
        <f t="shared" si="8"/>
        <v>1</v>
      </c>
      <c r="O14" s="13">
        <f t="shared" si="9"/>
        <v>0.30000000000000004</v>
      </c>
      <c r="P14" s="24">
        <f t="shared" si="1"/>
        <v>0.17160953108133517</v>
      </c>
      <c r="Q14" s="24">
        <f t="shared" si="10"/>
        <v>0.17565978523028347</v>
      </c>
      <c r="R14" s="39"/>
      <c r="S14" s="42"/>
    </row>
    <row r="15" spans="1:19" s="36" customFormat="1" ht="11.4" customHeight="1" x14ac:dyDescent="0.25">
      <c r="A15" s="29" t="s">
        <v>43</v>
      </c>
      <c r="B15" s="29" t="s">
        <v>46</v>
      </c>
      <c r="C15" s="12" t="s">
        <v>28</v>
      </c>
      <c r="D15" s="4">
        <v>37320</v>
      </c>
      <c r="E15" s="22">
        <v>3000149.36</v>
      </c>
      <c r="F15" s="22">
        <v>3191574.81</v>
      </c>
      <c r="G15" s="31">
        <f t="shared" si="2"/>
        <v>106.38053066797981</v>
      </c>
      <c r="H15" s="32">
        <f t="shared" si="3"/>
        <v>0.16494122818412715</v>
      </c>
      <c r="I15" s="33">
        <f t="shared" si="0"/>
        <v>1</v>
      </c>
      <c r="J15" s="30">
        <f t="shared" si="4"/>
        <v>118004</v>
      </c>
      <c r="K15" s="30">
        <f t="shared" si="5"/>
        <v>8467968.7400000002</v>
      </c>
      <c r="L15" s="30">
        <f t="shared" si="6"/>
        <v>8690896.5499999989</v>
      </c>
      <c r="M15" s="32">
        <f t="shared" si="7"/>
        <v>0.12389877394405047</v>
      </c>
      <c r="N15" s="34">
        <f t="shared" si="8"/>
        <v>1</v>
      </c>
      <c r="O15" s="33">
        <f t="shared" si="9"/>
        <v>0</v>
      </c>
      <c r="P15" s="35">
        <f t="shared" si="1"/>
        <v>0.14844710536571445</v>
      </c>
      <c r="Q15" s="35">
        <f t="shared" si="10"/>
        <v>0.15241728700896373</v>
      </c>
      <c r="R15" s="39"/>
      <c r="S15" s="43"/>
    </row>
    <row r="16" spans="1:19" s="36" customFormat="1" ht="11.4" customHeight="1" x14ac:dyDescent="0.25">
      <c r="A16" s="29" t="s">
        <v>43</v>
      </c>
      <c r="B16" s="29" t="s">
        <v>47</v>
      </c>
      <c r="C16" s="12" t="s">
        <v>28</v>
      </c>
      <c r="D16" s="4">
        <v>223</v>
      </c>
      <c r="E16" s="22">
        <v>11784.86</v>
      </c>
      <c r="F16" s="22">
        <v>1595.35</v>
      </c>
      <c r="G16" s="31">
        <f t="shared" si="2"/>
        <v>13.537284278302838</v>
      </c>
      <c r="H16" s="32">
        <f t="shared" si="3"/>
        <v>-0.85175726728922452</v>
      </c>
      <c r="I16" s="33">
        <f t="shared" si="0"/>
        <v>0.2</v>
      </c>
      <c r="J16" s="30">
        <f t="shared" si="4"/>
        <v>155101</v>
      </c>
      <c r="K16" s="30">
        <f t="shared" si="5"/>
        <v>11456333.24</v>
      </c>
      <c r="L16" s="30">
        <f t="shared" si="6"/>
        <v>11880876.01</v>
      </c>
      <c r="M16" s="32">
        <f t="shared" si="7"/>
        <v>0.13565048017106696</v>
      </c>
      <c r="N16" s="34">
        <f t="shared" si="8"/>
        <v>1</v>
      </c>
      <c r="O16" s="33">
        <f t="shared" si="9"/>
        <v>0.5</v>
      </c>
      <c r="P16" s="35">
        <f t="shared" si="1"/>
        <v>-9.2273592035080301E-2</v>
      </c>
      <c r="Q16" s="35">
        <f t="shared" si="10"/>
        <v>-8.9135581842745615E-2</v>
      </c>
      <c r="R16" s="39"/>
      <c r="S16" s="43"/>
    </row>
    <row r="17" spans="1:19" s="36" customFormat="1" ht="11.4" customHeight="1" x14ac:dyDescent="0.25">
      <c r="A17" s="29" t="s">
        <v>48</v>
      </c>
      <c r="B17" s="29" t="s">
        <v>75</v>
      </c>
      <c r="C17" s="12" t="s">
        <v>28</v>
      </c>
      <c r="D17" s="4">
        <v>3925</v>
      </c>
      <c r="E17" s="22">
        <v>273578.76</v>
      </c>
      <c r="F17" s="22">
        <v>317983.45</v>
      </c>
      <c r="G17" s="31">
        <f t="shared" si="2"/>
        <v>116.23104439832976</v>
      </c>
      <c r="H17" s="32">
        <f t="shared" si="3"/>
        <v>0.27281124435366011</v>
      </c>
      <c r="I17" s="33">
        <f t="shared" si="0"/>
        <v>0.85</v>
      </c>
      <c r="J17" s="30">
        <f t="shared" si="4"/>
        <v>151399</v>
      </c>
      <c r="K17" s="30">
        <f t="shared" si="5"/>
        <v>11194539.34</v>
      </c>
      <c r="L17" s="30">
        <f t="shared" si="6"/>
        <v>11564487.91</v>
      </c>
      <c r="M17" s="32">
        <f t="shared" si="7"/>
        <v>0.13125898782293621</v>
      </c>
      <c r="N17" s="34">
        <f t="shared" si="8"/>
        <v>1</v>
      </c>
      <c r="O17" s="33">
        <f t="shared" si="9"/>
        <v>0.15000000000000002</v>
      </c>
      <c r="P17" s="35">
        <f t="shared" si="1"/>
        <v>0.22642056528664636</v>
      </c>
      <c r="Q17" s="35">
        <v>0.2306</v>
      </c>
      <c r="R17" s="39"/>
      <c r="S17" s="43"/>
    </row>
    <row r="18" spans="1:19" s="36" customFormat="1" ht="11.4" customHeight="1" x14ac:dyDescent="0.25">
      <c r="A18" s="29" t="s">
        <v>48</v>
      </c>
      <c r="B18" s="29" t="s">
        <v>49</v>
      </c>
      <c r="C18" s="12" t="s">
        <v>28</v>
      </c>
      <c r="D18" s="4">
        <v>201</v>
      </c>
      <c r="E18" s="22">
        <v>12747.89</v>
      </c>
      <c r="F18" s="22">
        <v>503.13</v>
      </c>
      <c r="G18" s="31">
        <f t="shared" si="2"/>
        <v>3.9467707989322158</v>
      </c>
      <c r="H18" s="32">
        <f t="shared" si="3"/>
        <v>-0.95678009883012127</v>
      </c>
      <c r="I18" s="33">
        <f t="shared" si="0"/>
        <v>0.2</v>
      </c>
      <c r="J18" s="30">
        <f t="shared" si="4"/>
        <v>155123</v>
      </c>
      <c r="K18" s="30">
        <f t="shared" si="5"/>
        <v>11455370.209999999</v>
      </c>
      <c r="L18" s="30">
        <f t="shared" si="6"/>
        <v>11881968.229999999</v>
      </c>
      <c r="M18" s="32">
        <f t="shared" si="7"/>
        <v>0.13585036221285463</v>
      </c>
      <c r="N18" s="34">
        <f t="shared" si="8"/>
        <v>1</v>
      </c>
      <c r="O18" s="33">
        <f t="shared" si="9"/>
        <v>0.5</v>
      </c>
      <c r="P18" s="35">
        <f t="shared" si="1"/>
        <v>-0.11108775479363725</v>
      </c>
      <c r="Q18" s="35">
        <f t="shared" si="10"/>
        <v>-0.10801478516195884</v>
      </c>
      <c r="R18" s="39"/>
      <c r="S18" s="43"/>
    </row>
    <row r="19" spans="1:19" s="36" customFormat="1" ht="11.4" customHeight="1" x14ac:dyDescent="0.25">
      <c r="A19" s="29" t="s">
        <v>50</v>
      </c>
      <c r="B19" s="29" t="s">
        <v>51</v>
      </c>
      <c r="C19" s="12" t="s">
        <v>28</v>
      </c>
      <c r="D19" s="4">
        <v>1625</v>
      </c>
      <c r="E19" s="22">
        <v>99696.28</v>
      </c>
      <c r="F19" s="22">
        <v>70767.539999999994</v>
      </c>
      <c r="G19" s="31">
        <f t="shared" si="2"/>
        <v>70.983129962321556</v>
      </c>
      <c r="H19" s="32">
        <f t="shared" si="3"/>
        <v>-0.2226850714183346</v>
      </c>
      <c r="I19" s="33">
        <f t="shared" si="0"/>
        <v>0.55000000000000004</v>
      </c>
      <c r="J19" s="30">
        <f t="shared" si="4"/>
        <v>153699</v>
      </c>
      <c r="K19" s="30">
        <f t="shared" si="5"/>
        <v>11368421.82</v>
      </c>
      <c r="L19" s="30">
        <f t="shared" si="6"/>
        <v>11811703.82</v>
      </c>
      <c r="M19" s="32">
        <f t="shared" si="7"/>
        <v>0.13776935469911278</v>
      </c>
      <c r="N19" s="34">
        <f t="shared" si="8"/>
        <v>1</v>
      </c>
      <c r="O19" s="33">
        <f t="shared" si="9"/>
        <v>0.44999999999999996</v>
      </c>
      <c r="P19" s="35">
        <f t="shared" si="1"/>
        <v>-5.443252169893497E-2</v>
      </c>
      <c r="Q19" s="35">
        <f t="shared" si="10"/>
        <v>-5.1163694926448122E-2</v>
      </c>
      <c r="R19" s="39"/>
      <c r="S19" s="43"/>
    </row>
    <row r="20" spans="1:19" s="36" customFormat="1" ht="11.4" customHeight="1" x14ac:dyDescent="0.25">
      <c r="A20" s="29" t="s">
        <v>52</v>
      </c>
      <c r="B20" s="29" t="s">
        <v>53</v>
      </c>
      <c r="C20" s="12" t="s">
        <v>28</v>
      </c>
      <c r="D20" s="4">
        <v>2688</v>
      </c>
      <c r="E20" s="22">
        <v>197332.42</v>
      </c>
      <c r="F20" s="22">
        <v>177553.52</v>
      </c>
      <c r="G20" s="31">
        <f t="shared" si="2"/>
        <v>89.976862392910391</v>
      </c>
      <c r="H20" s="32">
        <f t="shared" si="3"/>
        <v>-1.4690414439706867E-2</v>
      </c>
      <c r="I20" s="33">
        <f t="shared" si="0"/>
        <v>0.7</v>
      </c>
      <c r="J20" s="30">
        <f t="shared" si="4"/>
        <v>152636</v>
      </c>
      <c r="K20" s="30">
        <f t="shared" si="5"/>
        <v>11270785.68</v>
      </c>
      <c r="L20" s="30">
        <f t="shared" si="6"/>
        <v>11704917.84</v>
      </c>
      <c r="M20" s="32">
        <f t="shared" si="7"/>
        <v>0.13725025067542251</v>
      </c>
      <c r="N20" s="34">
        <f t="shared" si="8"/>
        <v>1</v>
      </c>
      <c r="O20" s="33">
        <f t="shared" si="9"/>
        <v>0.30000000000000004</v>
      </c>
      <c r="P20" s="35">
        <f t="shared" si="1"/>
        <v>2.780260658534876E-2</v>
      </c>
      <c r="Q20" s="35">
        <f t="shared" si="10"/>
        <v>3.1355720196314385E-2</v>
      </c>
      <c r="R20" s="39"/>
      <c r="S20" s="43"/>
    </row>
    <row r="21" spans="1:19" s="36" customFormat="1" ht="11.4" customHeight="1" x14ac:dyDescent="0.25">
      <c r="A21" s="29" t="s">
        <v>54</v>
      </c>
      <c r="B21" s="29" t="s">
        <v>55</v>
      </c>
      <c r="C21" s="12" t="s">
        <v>28</v>
      </c>
      <c r="D21" s="4">
        <v>4</v>
      </c>
      <c r="E21" s="22">
        <v>103.27</v>
      </c>
      <c r="F21" s="22">
        <v>0</v>
      </c>
      <c r="G21" s="31">
        <f t="shared" si="2"/>
        <v>0</v>
      </c>
      <c r="H21" s="32">
        <f t="shared" si="3"/>
        <v>0</v>
      </c>
      <c r="I21" s="33">
        <f t="shared" si="0"/>
        <v>0</v>
      </c>
      <c r="J21" s="30">
        <f t="shared" si="4"/>
        <v>155320</v>
      </c>
      <c r="K21" s="30">
        <f t="shared" si="5"/>
        <v>11468014.83</v>
      </c>
      <c r="L21" s="30">
        <f t="shared" si="6"/>
        <v>11882471.359999999</v>
      </c>
      <c r="M21" s="32">
        <f t="shared" si="7"/>
        <v>0.13464601831673506</v>
      </c>
      <c r="N21" s="34">
        <f t="shared" si="8"/>
        <v>1</v>
      </c>
      <c r="O21" s="33">
        <f t="shared" si="9"/>
        <v>0.5</v>
      </c>
      <c r="P21" s="35">
        <f t="shared" si="1"/>
        <v>6.059070824253078E-2</v>
      </c>
      <c r="Q21" s="35">
        <f t="shared" si="10"/>
        <v>6.425717032092515E-2</v>
      </c>
      <c r="R21" s="39"/>
      <c r="S21" s="43"/>
    </row>
    <row r="22" spans="1:19" ht="11.4" customHeight="1" x14ac:dyDescent="0.25">
      <c r="A22" s="12" t="s">
        <v>54</v>
      </c>
      <c r="B22" s="12" t="s">
        <v>56</v>
      </c>
      <c r="C22" s="12" t="s">
        <v>28</v>
      </c>
      <c r="D22" s="4">
        <v>3236</v>
      </c>
      <c r="E22" s="22">
        <v>252117.86</v>
      </c>
      <c r="F22" s="22">
        <v>387996.72</v>
      </c>
      <c r="G22" s="31">
        <f t="shared" si="2"/>
        <v>153.89497594498064</v>
      </c>
      <c r="H22" s="32">
        <f t="shared" si="3"/>
        <v>0.68525764219255514</v>
      </c>
      <c r="I22" s="33">
        <f t="shared" si="0"/>
        <v>0.8</v>
      </c>
      <c r="J22" s="30">
        <f t="shared" si="4"/>
        <v>152088</v>
      </c>
      <c r="K22" s="30">
        <f t="shared" si="5"/>
        <v>11216000.24</v>
      </c>
      <c r="L22" s="30">
        <f t="shared" si="6"/>
        <v>11494474.639999999</v>
      </c>
      <c r="M22" s="32">
        <f t="shared" si="7"/>
        <v>0.12225869697008296</v>
      </c>
      <c r="N22" s="34">
        <f t="shared" si="8"/>
        <v>1</v>
      </c>
      <c r="O22" s="33">
        <f t="shared" si="9"/>
        <v>0.19999999999999996</v>
      </c>
      <c r="P22" s="35">
        <f t="shared" si="1"/>
        <v>0.51539206783325464</v>
      </c>
      <c r="Q22" s="35">
        <f t="shared" si="10"/>
        <v>0.5206307782117543</v>
      </c>
      <c r="R22" s="39"/>
      <c r="S22" s="42"/>
    </row>
    <row r="23" spans="1:19" ht="11.4" customHeight="1" x14ac:dyDescent="0.25">
      <c r="A23" s="12" t="s">
        <v>57</v>
      </c>
      <c r="B23" s="12" t="s">
        <v>58</v>
      </c>
      <c r="C23" s="12" t="s">
        <v>28</v>
      </c>
      <c r="D23" s="4">
        <v>18402</v>
      </c>
      <c r="E23" s="22">
        <v>1171321.94</v>
      </c>
      <c r="F23" s="22">
        <v>1209812.42</v>
      </c>
      <c r="G23" s="31">
        <f t="shared" si="2"/>
        <v>103.28607180362386</v>
      </c>
      <c r="H23" s="32">
        <f t="shared" si="3"/>
        <v>0.13105473892361497</v>
      </c>
      <c r="I23" s="33">
        <f t="shared" si="0"/>
        <v>1</v>
      </c>
      <c r="J23" s="30">
        <f t="shared" si="4"/>
        <v>136922</v>
      </c>
      <c r="K23" s="30">
        <f t="shared" si="5"/>
        <v>10296796.16</v>
      </c>
      <c r="L23" s="30">
        <f t="shared" si="6"/>
        <v>10672658.939999999</v>
      </c>
      <c r="M23" s="32">
        <f t="shared" si="7"/>
        <v>0.13504316801145344</v>
      </c>
      <c r="N23" s="34">
        <f t="shared" si="8"/>
        <v>1</v>
      </c>
      <c r="O23" s="33">
        <f t="shared" si="9"/>
        <v>0</v>
      </c>
      <c r="P23" s="35">
        <f t="shared" si="1"/>
        <v>0.11794926503125347</v>
      </c>
      <c r="Q23" s="35">
        <f t="shared" si="10"/>
        <v>0.12181401564046657</v>
      </c>
      <c r="R23" s="39"/>
      <c r="S23" s="42"/>
    </row>
    <row r="24" spans="1:19" ht="11.4" customHeight="1" x14ac:dyDescent="0.25">
      <c r="A24" s="12" t="s">
        <v>57</v>
      </c>
      <c r="B24" s="12" t="s">
        <v>59</v>
      </c>
      <c r="C24" s="12" t="s">
        <v>28</v>
      </c>
      <c r="D24" s="4">
        <v>4771</v>
      </c>
      <c r="E24" s="22">
        <v>306784.06</v>
      </c>
      <c r="F24" s="22">
        <v>285784.61</v>
      </c>
      <c r="G24" s="31">
        <f t="shared" si="2"/>
        <v>93.154973566749206</v>
      </c>
      <c r="H24" s="32">
        <f t="shared" si="3"/>
        <v>2.0112126127726837E-2</v>
      </c>
      <c r="I24" s="33">
        <f t="shared" si="0"/>
        <v>0.95</v>
      </c>
      <c r="J24" s="30">
        <f t="shared" si="4"/>
        <v>150553</v>
      </c>
      <c r="K24" s="30">
        <f t="shared" si="5"/>
        <v>11161334.039999999</v>
      </c>
      <c r="L24" s="30">
        <f t="shared" si="6"/>
        <v>11596686.75</v>
      </c>
      <c r="M24" s="32">
        <f t="shared" si="7"/>
        <v>0.13778363586617237</v>
      </c>
      <c r="N24" s="34">
        <f t="shared" si="8"/>
        <v>1</v>
      </c>
      <c r="O24" s="33">
        <f t="shared" si="9"/>
        <v>5.0000000000000044E-2</v>
      </c>
      <c r="P24" s="35">
        <f t="shared" si="1"/>
        <v>2.3396131453184209E-2</v>
      </c>
      <c r="Q24" s="35">
        <f t="shared" si="10"/>
        <v>2.6934011879617969E-2</v>
      </c>
      <c r="R24" s="39"/>
      <c r="S24" s="42"/>
    </row>
    <row r="25" spans="1:19" ht="11.4" customHeight="1" x14ac:dyDescent="0.25">
      <c r="A25" s="12" t="s">
        <v>60</v>
      </c>
      <c r="B25" s="12" t="s">
        <v>61</v>
      </c>
      <c r="C25" s="12" t="s">
        <v>28</v>
      </c>
      <c r="D25" s="4">
        <v>7946</v>
      </c>
      <c r="E25" s="22">
        <v>561879.56000000006</v>
      </c>
      <c r="F25" s="22">
        <v>652753.89</v>
      </c>
      <c r="G25" s="31">
        <f t="shared" si="2"/>
        <v>116.17327563935586</v>
      </c>
      <c r="H25" s="32">
        <f t="shared" si="3"/>
        <v>0.27217863603137449</v>
      </c>
      <c r="I25" s="33">
        <f t="shared" si="0"/>
        <v>1</v>
      </c>
      <c r="J25" s="30">
        <f t="shared" si="4"/>
        <v>147378</v>
      </c>
      <c r="K25" s="30">
        <f t="shared" si="5"/>
        <v>10906238.539999999</v>
      </c>
      <c r="L25" s="30">
        <f t="shared" si="6"/>
        <v>11229717.469999999</v>
      </c>
      <c r="M25" s="32">
        <f t="shared" si="7"/>
        <v>0.12754971821862049</v>
      </c>
      <c r="N25" s="34">
        <f t="shared" si="8"/>
        <v>1</v>
      </c>
      <c r="O25" s="33">
        <f t="shared" si="9"/>
        <v>0</v>
      </c>
      <c r="P25" s="35">
        <f t="shared" si="1"/>
        <v>0.24496077242823705</v>
      </c>
      <c r="Q25" s="35">
        <f t="shared" si="10"/>
        <v>0.24926460181852139</v>
      </c>
      <c r="R25" s="39"/>
      <c r="S25" s="42"/>
    </row>
    <row r="26" spans="1:19" ht="11.4" customHeight="1" x14ac:dyDescent="0.25">
      <c r="A26" s="12" t="s">
        <v>60</v>
      </c>
      <c r="B26" s="12" t="s">
        <v>62</v>
      </c>
      <c r="C26" s="12" t="s">
        <v>28</v>
      </c>
      <c r="D26" s="4">
        <v>10619</v>
      </c>
      <c r="E26" s="22">
        <v>1018108.3</v>
      </c>
      <c r="F26" s="22">
        <v>941954.84</v>
      </c>
      <c r="G26" s="31">
        <f t="shared" si="2"/>
        <v>92.520102232738893</v>
      </c>
      <c r="H26" s="32">
        <f t="shared" si="3"/>
        <v>1.3159840902818853E-2</v>
      </c>
      <c r="I26" s="33">
        <f t="shared" si="0"/>
        <v>1</v>
      </c>
      <c r="J26" s="30">
        <f t="shared" si="4"/>
        <v>144705</v>
      </c>
      <c r="K26" s="30">
        <f t="shared" si="5"/>
        <v>10450009.799999999</v>
      </c>
      <c r="L26" s="30">
        <f t="shared" si="6"/>
        <v>10940516.52</v>
      </c>
      <c r="M26" s="32">
        <f t="shared" si="7"/>
        <v>0.14647078336777541</v>
      </c>
      <c r="N26" s="34">
        <f t="shared" si="8"/>
        <v>1</v>
      </c>
      <c r="O26" s="33">
        <f t="shared" si="9"/>
        <v>0</v>
      </c>
      <c r="P26" s="35">
        <f t="shared" si="1"/>
        <v>1.1843856812536968E-2</v>
      </c>
      <c r="Q26" s="35">
        <f t="shared" si="10"/>
        <v>1.5341801025537949E-2</v>
      </c>
      <c r="R26" s="39"/>
      <c r="S26" s="42"/>
    </row>
    <row r="27" spans="1:19" ht="11.4" customHeight="1" x14ac:dyDescent="0.25">
      <c r="A27" s="12" t="s">
        <v>66</v>
      </c>
      <c r="B27" s="12" t="s">
        <v>63</v>
      </c>
      <c r="C27" s="12" t="s">
        <v>28</v>
      </c>
      <c r="D27" s="4">
        <v>4</v>
      </c>
      <c r="E27" s="22">
        <v>193.03</v>
      </c>
      <c r="F27" s="22">
        <v>0</v>
      </c>
      <c r="G27" s="31">
        <f t="shared" si="2"/>
        <v>0</v>
      </c>
      <c r="H27" s="32">
        <f t="shared" si="3"/>
        <v>0</v>
      </c>
      <c r="I27" s="33">
        <f t="shared" si="0"/>
        <v>0</v>
      </c>
      <c r="J27" s="30">
        <f t="shared" si="4"/>
        <v>155320</v>
      </c>
      <c r="K27" s="30">
        <f t="shared" si="5"/>
        <v>11467925.07</v>
      </c>
      <c r="L27" s="30">
        <f t="shared" si="6"/>
        <v>11882471.359999999</v>
      </c>
      <c r="M27" s="32">
        <f t="shared" si="7"/>
        <v>0.13465489924558516</v>
      </c>
      <c r="N27" s="34">
        <f t="shared" si="8"/>
        <v>1</v>
      </c>
      <c r="O27" s="33">
        <f t="shared" si="9"/>
        <v>0.5</v>
      </c>
      <c r="P27" s="35">
        <f t="shared" si="1"/>
        <v>6.0594704660513324E-2</v>
      </c>
      <c r="Q27" s="35">
        <f t="shared" si="10"/>
        <v>6.4261180554524788E-2</v>
      </c>
      <c r="R27" s="39"/>
      <c r="S27" s="42"/>
    </row>
    <row r="28" spans="1:19" ht="11.4" customHeight="1" x14ac:dyDescent="0.25">
      <c r="A28" s="12" t="s">
        <v>66</v>
      </c>
      <c r="B28" s="12" t="s">
        <v>64</v>
      </c>
      <c r="C28" s="12" t="s">
        <v>28</v>
      </c>
      <c r="D28" s="4">
        <v>6585</v>
      </c>
      <c r="E28" s="22">
        <v>414606.96</v>
      </c>
      <c r="F28" s="22">
        <v>350460.59</v>
      </c>
      <c r="G28" s="31">
        <f t="shared" si="2"/>
        <v>84.528390454419778</v>
      </c>
      <c r="H28" s="32">
        <f t="shared" si="3"/>
        <v>-7.435499358682407E-2</v>
      </c>
      <c r="I28" s="33">
        <f t="shared" si="0"/>
        <v>1</v>
      </c>
      <c r="J28" s="30">
        <f t="shared" si="4"/>
        <v>148739</v>
      </c>
      <c r="K28" s="30">
        <f t="shared" si="5"/>
        <v>11053511.139999999</v>
      </c>
      <c r="L28" s="30">
        <f t="shared" si="6"/>
        <v>11532010.77</v>
      </c>
      <c r="M28" s="32">
        <f t="shared" si="7"/>
        <v>0.14247485190562026</v>
      </c>
      <c r="N28" s="34">
        <f t="shared" si="8"/>
        <v>1</v>
      </c>
      <c r="O28" s="33">
        <f t="shared" si="9"/>
        <v>0</v>
      </c>
      <c r="P28" s="35">
        <f t="shared" si="1"/>
        <v>-6.6919494228141668E-2</v>
      </c>
      <c r="Q28" s="35">
        <f t="shared" si="10"/>
        <v>-6.3693834919688386E-2</v>
      </c>
      <c r="R28" s="39"/>
      <c r="S28" s="42"/>
    </row>
    <row r="29" spans="1:19" ht="11.4" customHeight="1" x14ac:dyDescent="0.25">
      <c r="A29" s="12" t="s">
        <v>66</v>
      </c>
      <c r="B29" s="12" t="s">
        <v>31</v>
      </c>
      <c r="C29" s="12" t="s">
        <v>28</v>
      </c>
      <c r="D29" s="4">
        <v>7722</v>
      </c>
      <c r="E29" s="22">
        <v>564311.35</v>
      </c>
      <c r="F29" s="22">
        <v>549646.48</v>
      </c>
      <c r="G29" s="31">
        <f t="shared" si="2"/>
        <v>97.401280339302048</v>
      </c>
      <c r="H29" s="32">
        <f t="shared" si="3"/>
        <v>6.661215574595869E-2</v>
      </c>
      <c r="I29" s="33">
        <f t="shared" si="0"/>
        <v>1</v>
      </c>
      <c r="J29" s="30">
        <f t="shared" si="4"/>
        <v>147602</v>
      </c>
      <c r="K29" s="30">
        <f t="shared" si="5"/>
        <v>10903806.75</v>
      </c>
      <c r="L29" s="30">
        <f t="shared" si="6"/>
        <v>11332824.879999999</v>
      </c>
      <c r="M29" s="32">
        <f t="shared" si="7"/>
        <v>0.13815626999454622</v>
      </c>
      <c r="N29" s="34">
        <f t="shared" si="8"/>
        <v>1</v>
      </c>
      <c r="O29" s="33">
        <f t="shared" si="9"/>
        <v>0</v>
      </c>
      <c r="P29" s="35">
        <f t="shared" si="1"/>
        <v>5.9950940171362821E-2</v>
      </c>
      <c r="Q29" s="35">
        <f t="shared" si="10"/>
        <v>6.3615190571535196E-2</v>
      </c>
      <c r="R29" s="39"/>
      <c r="S29" s="42"/>
    </row>
    <row r="30" spans="1:19" ht="11.4" customHeight="1" x14ac:dyDescent="0.25">
      <c r="A30" s="12" t="s">
        <v>66</v>
      </c>
      <c r="B30" s="12" t="s">
        <v>65</v>
      </c>
      <c r="C30" s="12" t="s">
        <v>28</v>
      </c>
      <c r="D30" s="4">
        <v>33050</v>
      </c>
      <c r="E30" s="22">
        <v>2287331.4900000002</v>
      </c>
      <c r="F30" s="22">
        <v>2590752.19</v>
      </c>
      <c r="G30" s="31">
        <f t="shared" si="2"/>
        <v>113.26527008990723</v>
      </c>
      <c r="H30" s="32">
        <f t="shared" si="3"/>
        <v>0.24033394100053251</v>
      </c>
      <c r="I30" s="33">
        <f t="shared" si="0"/>
        <v>1</v>
      </c>
      <c r="J30" s="30">
        <f t="shared" si="4"/>
        <v>122274</v>
      </c>
      <c r="K30" s="30">
        <f t="shared" si="5"/>
        <v>9180786.6099999994</v>
      </c>
      <c r="L30" s="30">
        <f t="shared" si="6"/>
        <v>9291719.1699999999</v>
      </c>
      <c r="M30" s="32">
        <f t="shared" si="7"/>
        <v>0.10830181723289733</v>
      </c>
      <c r="N30" s="34">
        <f t="shared" si="8"/>
        <v>1</v>
      </c>
      <c r="O30" s="33">
        <f t="shared" si="9"/>
        <v>0</v>
      </c>
      <c r="P30" s="35">
        <f t="shared" si="1"/>
        <v>0.21630054690047926</v>
      </c>
      <c r="Q30" s="35">
        <f t="shared" si="10"/>
        <v>0.22050529789111439</v>
      </c>
      <c r="R30" s="39"/>
      <c r="S30" s="42"/>
    </row>
    <row r="31" spans="1:19" ht="11.4" customHeight="1" x14ac:dyDescent="0.25">
      <c r="A31" s="11"/>
      <c r="B31" s="11"/>
      <c r="D31" s="12"/>
      <c r="E31" s="11"/>
      <c r="F31" s="13"/>
      <c r="G31" s="15"/>
      <c r="H31" s="15"/>
      <c r="I31" s="25"/>
      <c r="J31" s="16"/>
      <c r="K31" s="17"/>
      <c r="L31" s="13"/>
      <c r="M31" s="13"/>
      <c r="N31" s="13"/>
    </row>
    <row r="32" spans="1:19" ht="11.4" customHeight="1" x14ac:dyDescent="0.25">
      <c r="A32" s="1" t="s">
        <v>73</v>
      </c>
      <c r="B32" s="1"/>
    </row>
    <row r="33" spans="1:13" ht="11.4" customHeight="1" x14ac:dyDescent="0.25">
      <c r="A33" s="19" t="s">
        <v>33</v>
      </c>
      <c r="B33" s="27"/>
      <c r="C33" s="18"/>
      <c r="D33" s="18"/>
      <c r="E33" s="18"/>
      <c r="F33" s="18"/>
      <c r="G33" s="18"/>
      <c r="H33" s="18"/>
      <c r="I33" s="18"/>
    </row>
    <row r="34" spans="1:13" ht="11.4" customHeight="1" x14ac:dyDescent="0.25">
      <c r="A34" s="19" t="s">
        <v>69</v>
      </c>
      <c r="B34" s="27"/>
      <c r="C34" s="18"/>
      <c r="D34" s="18"/>
      <c r="E34" s="18"/>
      <c r="F34" s="18"/>
      <c r="G34" s="18"/>
      <c r="H34" s="18"/>
      <c r="I34" s="18"/>
    </row>
    <row r="35" spans="1:13" ht="11.4" customHeight="1" x14ac:dyDescent="0.25">
      <c r="A35" s="19" t="s">
        <v>32</v>
      </c>
      <c r="B35" s="1"/>
      <c r="F35" s="1"/>
    </row>
    <row r="36" spans="1:13" ht="11.4" customHeight="1" x14ac:dyDescent="0.25">
      <c r="A36" s="20"/>
      <c r="B36" s="1"/>
    </row>
    <row r="37" spans="1:13" ht="11.4" customHeight="1" x14ac:dyDescent="0.25">
      <c r="A37" s="20"/>
      <c r="B37" s="20"/>
    </row>
    <row r="38" spans="1:13" x14ac:dyDescent="0.25">
      <c r="A38" s="1"/>
      <c r="C38" s="37"/>
      <c r="D38" s="25"/>
      <c r="E38" s="25"/>
      <c r="F38" s="25"/>
      <c r="G38" s="25"/>
      <c r="H38" s="25"/>
      <c r="I38" s="25"/>
      <c r="J38" s="25"/>
      <c r="K38" s="25"/>
      <c r="L38" s="25"/>
      <c r="M38" s="25"/>
    </row>
  </sheetData>
  <mergeCells count="1">
    <mergeCell ref="A1:Q1"/>
  </mergeCells>
  <pageMargins left="0.7" right="0.7" top="0.75" bottom="0.75" header="0.3" footer="0.3"/>
  <pageSetup scale="49" orientation="landscape" r:id="rId1"/>
  <headerFooter>
    <oddHeader>&amp;CSTATE FARM MUTUAL AUTOMOBILE INSURANCE COMPANY
STATE FARM FIRE AND CASUALTY COMPANY
Bloomington, Illinois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Filing Exhibit DRG 2022</vt:lpstr>
      <vt:lpstr>'Filing Exhibit DRG 2022'!Print_Area</vt:lpstr>
    </vt:vector>
  </TitlesOfParts>
  <Company>State Farm Insurance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Jennifer Walker</cp:lastModifiedBy>
  <cp:lastPrinted>2023-02-17T19:54:10Z</cp:lastPrinted>
  <dcterms:created xsi:type="dcterms:W3CDTF">2015-10-20T15:05:33Z</dcterms:created>
  <dcterms:modified xsi:type="dcterms:W3CDTF">2023-03-23T20:03:56Z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2022-02-14T16:43:37Z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f5c57463-724f-4681-ad40-648e105bd18d</vt:lpwstr>
  </property>
  <property fmtid="{D5CDD505-2E9C-101B-9397-08002B2CF9AE}" pid="8" name="MSIP_Label_261ecbe3-7ba9-4124-b9d7-ffd820687beb_ContentBits">
    <vt:lpwstr>0</vt:lpwstr>
  </property>
</Properties>
</file>