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W:\P-C ACTUARIAL\AUTO\STATE FILES\California\REVISIONS\2023\PP Symbol Filing\Filing\Objections\03-01-2023\"/>
    </mc:Choice>
  </mc:AlternateContent>
  <xr:revisionPtr revIDLastSave="0" documentId="13_ncr:1_{F51E73DB-FD63-4FB2-A1A8-44ED1B5B036E}" xr6:coauthVersionLast="47" xr6:coauthVersionMax="47" xr10:uidLastSave="{00000000-0000-0000-0000-000000000000}"/>
  <bookViews>
    <workbookView xWindow="756" yWindow="96" windowWidth="17136" windowHeight="11088" tabRatio="859" firstSheet="2" activeTab="2" xr2:uid="{00000000-000D-0000-FFFF-FFFF00000000}"/>
  </bookViews>
  <sheets>
    <sheet name="Ex. 1 current" sheetId="1" state="hidden" r:id="rId1"/>
    <sheet name="Ex. 1 Present" sheetId="24" r:id="rId2"/>
    <sheet name="Ex. 1 Proposed" sheetId="20" r:id="rId3"/>
    <sheet name="Ex. 2 Present" sheetId="25" r:id="rId4"/>
    <sheet name="Ex. 2 Proposed" sheetId="21" r:id="rId5"/>
    <sheet name="Ex. 3 current" sheetId="8" state="hidden" r:id="rId6"/>
    <sheet name="Ex. 3 Present" sheetId="18" r:id="rId7"/>
    <sheet name="Ex. 3 Proposed" sheetId="22" r:id="rId8"/>
    <sheet name="Ex. 4 current" sheetId="6" state="hidden" r:id="rId9"/>
    <sheet name="Ex. 4 Present" sheetId="19" r:id="rId10"/>
    <sheet name="Ex. 4 Proposed" sheetId="12" r:id="rId11"/>
  </sheets>
  <definedNames>
    <definedName name="_xlnm.Print_Area" localSheetId="0">'Ex. 1 current'!$B$1:$L$44</definedName>
    <definedName name="_xlnm.Print_Area" localSheetId="1">'Ex. 1 Present'!$A$1:$P$36</definedName>
    <definedName name="_xlnm.Print_Area" localSheetId="2">'Ex. 1 Proposed'!$A$1:$P$36</definedName>
    <definedName name="_xlnm.Print_Area" localSheetId="3">'Ex. 2 Present'!$A$1:$R$39</definedName>
    <definedName name="_xlnm.Print_Area" localSheetId="4">'Ex. 2 Proposed'!$A$1:$R$39</definedName>
    <definedName name="_xlnm.Print_Area" localSheetId="5">'Ex. 3 current'!$A$1:$N$53</definedName>
    <definedName name="_xlnm.Print_Area" localSheetId="6">'Ex. 3 Present'!$A$1:$R$53</definedName>
    <definedName name="_xlnm.Print_Area" localSheetId="7">'Ex. 3 Proposed'!$A$1:$R$53</definedName>
    <definedName name="_xlnm.Print_Area" localSheetId="8">'Ex. 4 current'!$A$1:$M$44</definedName>
    <definedName name="_xlnm.Print_Area" localSheetId="9">'Ex. 4 Present'!$A$1:$M$37</definedName>
    <definedName name="_xlnm.Print_Area" localSheetId="10">'Ex. 4 Proposed'!$A$1:$M$37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8" l="1"/>
  <c r="P36" i="18"/>
  <c r="P37" i="18"/>
  <c r="P38" i="18"/>
  <c r="P34" i="18"/>
  <c r="L25" i="19"/>
  <c r="J25" i="19"/>
  <c r="L24" i="19"/>
  <c r="M24" i="19" s="1"/>
  <c r="K24" i="19"/>
  <c r="K25" i="19" s="1"/>
  <c r="L23" i="19"/>
  <c r="K23" i="19"/>
  <c r="J23" i="19"/>
  <c r="M23" i="19" s="1"/>
  <c r="L22" i="19"/>
  <c r="K22" i="19"/>
  <c r="J22" i="19"/>
  <c r="K21" i="19"/>
  <c r="M21" i="19" s="1"/>
  <c r="G38" i="18"/>
  <c r="G37" i="18"/>
  <c r="G36" i="18"/>
  <c r="G35" i="18"/>
  <c r="G34" i="18"/>
  <c r="O39" i="18"/>
  <c r="R39" i="18" s="1"/>
  <c r="N39" i="18"/>
  <c r="J39" i="18"/>
  <c r="P27" i="18"/>
  <c r="P39" i="18"/>
  <c r="N27" i="18"/>
  <c r="L27" i="18"/>
  <c r="J27" i="18"/>
  <c r="R27" i="18" s="1"/>
  <c r="P26" i="25"/>
  <c r="K26" i="25"/>
  <c r="L26" i="25"/>
  <c r="M26" i="25"/>
  <c r="N26" i="25"/>
  <c r="O26" i="25"/>
  <c r="J26" i="25"/>
  <c r="N25" i="24"/>
  <c r="M25" i="24"/>
  <c r="H25" i="24"/>
  <c r="P25" i="24" s="1"/>
  <c r="M21" i="12"/>
  <c r="K24" i="12"/>
  <c r="K25" i="12" s="1"/>
  <c r="K23" i="12"/>
  <c r="K22" i="12"/>
  <c r="K21" i="12"/>
  <c r="P27" i="22"/>
  <c r="P39" i="22" s="1"/>
  <c r="P26" i="21"/>
  <c r="N25" i="20"/>
  <c r="O26" i="21"/>
  <c r="L25" i="20"/>
  <c r="N26" i="21"/>
  <c r="N27" i="22"/>
  <c r="R27" i="22" s="1"/>
  <c r="N39" i="22"/>
  <c r="L27" i="22"/>
  <c r="J27" i="22"/>
  <c r="J39" i="22"/>
  <c r="J26" i="21"/>
  <c r="R26" i="21" s="1"/>
  <c r="H25" i="20"/>
  <c r="P25" i="20" s="1"/>
  <c r="R26" i="22"/>
  <c r="R24" i="22"/>
  <c r="R22" i="21"/>
  <c r="R21" i="21"/>
  <c r="P24" i="20"/>
  <c r="P22" i="20"/>
  <c r="R37" i="18"/>
  <c r="R22" i="18"/>
  <c r="R26" i="25"/>
  <c r="R25" i="25"/>
  <c r="R24" i="25"/>
  <c r="R23" i="25"/>
  <c r="R22" i="25"/>
  <c r="R21" i="25"/>
  <c r="R28" i="25" s="1"/>
  <c r="P22" i="24"/>
  <c r="C26" i="18"/>
  <c r="R26" i="18" s="1"/>
  <c r="D25" i="18"/>
  <c r="R25" i="18" s="1"/>
  <c r="D24" i="18"/>
  <c r="R24" i="18" s="1"/>
  <c r="C23" i="18"/>
  <c r="C35" i="18" s="1"/>
  <c r="R35" i="18" s="1"/>
  <c r="C22" i="18"/>
  <c r="C34" i="18" s="1"/>
  <c r="R34" i="18" s="1"/>
  <c r="Q26" i="25"/>
  <c r="Q25" i="25"/>
  <c r="Q24" i="25"/>
  <c r="Q23" i="25"/>
  <c r="Q22" i="25"/>
  <c r="O25" i="24"/>
  <c r="L25" i="24"/>
  <c r="K25" i="24"/>
  <c r="J25" i="24"/>
  <c r="I25" i="24"/>
  <c r="O24" i="24"/>
  <c r="P24" i="24" s="1"/>
  <c r="O23" i="24"/>
  <c r="P23" i="24" s="1"/>
  <c r="D25" i="22"/>
  <c r="D37" i="22" s="1"/>
  <c r="R37" i="22" s="1"/>
  <c r="D24" i="22"/>
  <c r="D36" i="22" s="1"/>
  <c r="R36" i="22" s="1"/>
  <c r="C26" i="22"/>
  <c r="C38" i="22" s="1"/>
  <c r="R38" i="22" s="1"/>
  <c r="C23" i="22"/>
  <c r="C35" i="22" s="1"/>
  <c r="R35" i="22" s="1"/>
  <c r="C22" i="22"/>
  <c r="C34" i="22" s="1"/>
  <c r="R34" i="22" s="1"/>
  <c r="D36" i="18"/>
  <c r="R36" i="18" s="1"/>
  <c r="Q39" i="22"/>
  <c r="O39" i="22"/>
  <c r="Q38" i="22"/>
  <c r="G38" i="22"/>
  <c r="Q37" i="22"/>
  <c r="G37" i="22"/>
  <c r="Q36" i="22"/>
  <c r="G36" i="22"/>
  <c r="Q35" i="22"/>
  <c r="G35" i="22"/>
  <c r="P34" i="22"/>
  <c r="G34" i="22"/>
  <c r="Q27" i="22"/>
  <c r="Q26" i="22"/>
  <c r="P38" i="22"/>
  <c r="Q25" i="22"/>
  <c r="P37" i="22"/>
  <c r="Q24" i="22"/>
  <c r="Q23" i="22"/>
  <c r="P35" i="22"/>
  <c r="Q26" i="21"/>
  <c r="Q25" i="21"/>
  <c r="R25" i="21" s="1"/>
  <c r="R28" i="21" s="1"/>
  <c r="Q24" i="21"/>
  <c r="R24" i="21" s="1"/>
  <c r="Q23" i="21"/>
  <c r="R23" i="21" s="1"/>
  <c r="Q22" i="21"/>
  <c r="O25" i="20"/>
  <c r="M25" i="20"/>
  <c r="K25" i="20"/>
  <c r="J25" i="20"/>
  <c r="I25" i="20"/>
  <c r="O24" i="20"/>
  <c r="O23" i="20"/>
  <c r="P23" i="20" s="1"/>
  <c r="Q39" i="18"/>
  <c r="Q38" i="18"/>
  <c r="Q37" i="18"/>
  <c r="Q36" i="18"/>
  <c r="Q35" i="18"/>
  <c r="Q27" i="18"/>
  <c r="Q26" i="18"/>
  <c r="Q25" i="18"/>
  <c r="Q24" i="18"/>
  <c r="Q23" i="18"/>
  <c r="B26" i="8"/>
  <c r="B38" i="8" s="1"/>
  <c r="L25" i="6"/>
  <c r="K25" i="6"/>
  <c r="M25" i="6"/>
  <c r="J25" i="6"/>
  <c r="L24" i="6"/>
  <c r="K24" i="6"/>
  <c r="M24" i="6"/>
  <c r="L23" i="6"/>
  <c r="K23" i="6"/>
  <c r="J23" i="6"/>
  <c r="M23" i="6"/>
  <c r="L22" i="6"/>
  <c r="K22" i="6"/>
  <c r="J22" i="6"/>
  <c r="M22" i="6"/>
  <c r="M21" i="6"/>
  <c r="J22" i="12"/>
  <c r="M22" i="12"/>
  <c r="L22" i="12"/>
  <c r="J23" i="12"/>
  <c r="M23" i="12" s="1"/>
  <c r="L23" i="12"/>
  <c r="L24" i="12"/>
  <c r="M24" i="12" s="1"/>
  <c r="J25" i="12"/>
  <c r="L25" i="12"/>
  <c r="B27" i="8"/>
  <c r="B39" i="8" s="1"/>
  <c r="N39" i="8" s="1"/>
  <c r="C26" i="8"/>
  <c r="C38" i="8" s="1"/>
  <c r="D25" i="8"/>
  <c r="D37" i="8" s="1"/>
  <c r="B25" i="8"/>
  <c r="B37" i="8" s="1"/>
  <c r="N37" i="8" s="1"/>
  <c r="D24" i="8"/>
  <c r="D36" i="8"/>
  <c r="B24" i="8"/>
  <c r="B36" i="8"/>
  <c r="C23" i="8"/>
  <c r="C35" i="8" s="1"/>
  <c r="C22" i="8"/>
  <c r="N22" i="8" s="1"/>
  <c r="N28" i="8" s="1"/>
  <c r="C34" i="8"/>
  <c r="M39" i="8"/>
  <c r="J39" i="8"/>
  <c r="M38" i="8"/>
  <c r="G38" i="8"/>
  <c r="M37" i="8"/>
  <c r="L37" i="8"/>
  <c r="J37" i="8"/>
  <c r="G37" i="8"/>
  <c r="M36" i="8"/>
  <c r="L36" i="8"/>
  <c r="L38" i="8"/>
  <c r="L39" i="8"/>
  <c r="J36" i="8"/>
  <c r="G36" i="8"/>
  <c r="M35" i="8"/>
  <c r="L35" i="8"/>
  <c r="J35" i="8"/>
  <c r="G35" i="8"/>
  <c r="K34" i="8"/>
  <c r="G34" i="8"/>
  <c r="M27" i="8"/>
  <c r="K27" i="8"/>
  <c r="K39" i="8"/>
  <c r="J27" i="8"/>
  <c r="M26" i="8"/>
  <c r="L26" i="8"/>
  <c r="L27" i="8"/>
  <c r="K26" i="8"/>
  <c r="K38" i="8"/>
  <c r="M25" i="8"/>
  <c r="L25" i="8"/>
  <c r="K25" i="8"/>
  <c r="K37" i="8"/>
  <c r="J25" i="8"/>
  <c r="M24" i="8"/>
  <c r="L24" i="8"/>
  <c r="K24" i="8"/>
  <c r="K36" i="8"/>
  <c r="J24" i="8"/>
  <c r="M23" i="8"/>
  <c r="L23" i="8"/>
  <c r="K23" i="8"/>
  <c r="K35" i="8"/>
  <c r="J23" i="8"/>
  <c r="B23" i="8"/>
  <c r="B35" i="8" s="1"/>
  <c r="L22" i="1"/>
  <c r="I24" i="1"/>
  <c r="L24" i="1"/>
  <c r="J25" i="1"/>
  <c r="K24" i="1"/>
  <c r="I23" i="1"/>
  <c r="L23" i="1"/>
  <c r="K23" i="1"/>
  <c r="H25" i="1"/>
  <c r="L25" i="1"/>
  <c r="I25" i="1"/>
  <c r="K25" i="1"/>
  <c r="B22" i="8"/>
  <c r="B34" i="8"/>
  <c r="N34" i="8" s="1"/>
  <c r="N40" i="8" s="1"/>
  <c r="D37" i="18"/>
  <c r="P36" i="22"/>
  <c r="N24" i="8"/>
  <c r="L27" i="1"/>
  <c r="M27" i="6"/>
  <c r="R23" i="22"/>
  <c r="N26" i="8"/>
  <c r="N27" i="8"/>
  <c r="M25" i="12" l="1"/>
  <c r="M22" i="19"/>
  <c r="M25" i="19"/>
  <c r="R39" i="22"/>
  <c r="R23" i="18"/>
  <c r="R28" i="18" s="1"/>
  <c r="C38" i="18"/>
  <c r="R38" i="18" s="1"/>
  <c r="R40" i="18" s="1"/>
  <c r="R42" i="18" s="1"/>
  <c r="R40" i="22"/>
  <c r="R22" i="22"/>
  <c r="R25" i="22"/>
  <c r="M27" i="12"/>
  <c r="M27" i="19"/>
  <c r="P27" i="20"/>
  <c r="P27" i="24"/>
  <c r="N35" i="8"/>
  <c r="N23" i="8"/>
  <c r="N36" i="8"/>
  <c r="N42" i="8"/>
  <c r="N38" i="8"/>
  <c r="N25" i="8"/>
  <c r="R28" i="22" l="1"/>
  <c r="R42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A0H3</author>
  </authors>
  <commentList>
    <comment ref="H21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No Discounts applicable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<sst xmlns="http://schemas.openxmlformats.org/spreadsheetml/2006/main" count="1330" uniqueCount="159">
  <si>
    <t>STATE FARM MUTUAL AUTOMOBILE INSURANCE COMPANY</t>
  </si>
  <si>
    <t>CALIFORNIA</t>
  </si>
  <si>
    <t>Rating Logic</t>
  </si>
  <si>
    <t>Calculation of Semiannual Policy Premiums</t>
  </si>
  <si>
    <t>Single Male, licensed 2 years, 2.4 GPA</t>
  </si>
  <si>
    <t>One at fault accident which resulted in $1000 property damage</t>
  </si>
  <si>
    <t>Drives 15 miles each way to school.  15,000 annual miles</t>
  </si>
  <si>
    <t>ZIP Code:  90036 (Los Angeles)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</si>
  <si>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</si>
  <si>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</si>
  <si>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</si>
  <si>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</si>
  <si>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</si>
  <si>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</si>
  <si>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</si>
  <si>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</si>
  <si>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</si>
  <si>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Coverage</t>
  </si>
  <si>
    <t>Base Rate</t>
  </si>
  <si>
    <t>Relativity</t>
  </si>
  <si>
    <t>Discount</t>
  </si>
  <si>
    <t xml:space="preserve">Charge </t>
  </si>
  <si>
    <t>Premium</t>
  </si>
  <si>
    <t>Limit</t>
  </si>
  <si>
    <t>Band</t>
  </si>
  <si>
    <t>Restraint</t>
  </si>
  <si>
    <t>Single Car</t>
  </si>
  <si>
    <t>Rate Level 4</t>
  </si>
  <si>
    <t>Good Driver</t>
  </si>
  <si>
    <t>Semiannual</t>
  </si>
  <si>
    <t>Cost/Freq</t>
  </si>
  <si>
    <t>Passive</t>
  </si>
  <si>
    <t>Class 9F</t>
  </si>
  <si>
    <t>Safety</t>
  </si>
  <si>
    <t>California</t>
  </si>
  <si>
    <t>Driving</t>
  </si>
  <si>
    <t>15/30 Uninsured Motorist BI</t>
  </si>
  <si>
    <t>$3500 Uninsured Motorist PD</t>
  </si>
  <si>
    <t>N/A</t>
  </si>
  <si>
    <t>Single Female, licensed 22 years.  No violations.</t>
  </si>
  <si>
    <t>Driven to work 20 miles each way.  16,000 annual miles</t>
  </si>
  <si>
    <t>$5,000 Medical Payments *</t>
  </si>
  <si>
    <t>$100 Deductible Comprehensive</t>
  </si>
  <si>
    <t>$250 Deductible Collision ***</t>
  </si>
  <si>
    <t>$5,000 Medical Payments **</t>
  </si>
  <si>
    <t>30/60 Uninsured Motorist BI</t>
  </si>
  <si>
    <t>Uninsured Motorist PD (ded. waiver)</t>
  </si>
  <si>
    <t>Deductible</t>
  </si>
  <si>
    <t>Model Year</t>
  </si>
  <si>
    <t>Class 1B</t>
  </si>
  <si>
    <t>Rate Level 1</t>
  </si>
  <si>
    <t>Total Premium:</t>
  </si>
  <si>
    <t>(10)</t>
  </si>
  <si>
    <t>(11)</t>
  </si>
  <si>
    <t>(12)</t>
  </si>
  <si>
    <t>*** $200 Deductible Collision coverage is not available to new business; therefore $250 deductible Collision was used.</t>
  </si>
  <si>
    <t>Husband (licensed 28 years), wife (licensed 26 years), both principal operators, both have 1 speeding ticket each</t>
  </si>
  <si>
    <t>Son, occasional operator.  Licensed one year.  Clean record.  Drives Ford for pleasure only.</t>
  </si>
  <si>
    <t>ZIP Code:  94605 (Oakland)</t>
  </si>
  <si>
    <t>FORD EXPLORER</t>
  </si>
  <si>
    <t>Class 8F</t>
  </si>
  <si>
    <t>Rate Level 3</t>
  </si>
  <si>
    <t xml:space="preserve">*** $200 Deductible Collision coverage is not available to new business; therefore $250 deductible Collision was used.                                                                           </t>
  </si>
  <si>
    <t>Premium for both cars:</t>
  </si>
  <si>
    <t>Multi-Car</t>
  </si>
  <si>
    <t>Vehicle</t>
  </si>
  <si>
    <t>$2,000 Medical Payments *</t>
  </si>
  <si>
    <t xml:space="preserve">    </t>
  </si>
  <si>
    <t>Years</t>
  </si>
  <si>
    <t>Licensed</t>
  </si>
  <si>
    <t>Adjustment</t>
  </si>
  <si>
    <t>(13)</t>
  </si>
  <si>
    <t>Liability</t>
  </si>
  <si>
    <t>Rating</t>
  </si>
  <si>
    <t>Group</t>
  </si>
  <si>
    <t>Column (11) = (2) x (3) x (4) x [1-(5)] x [1-(6)] x [((7) + (8))*(9)] x [1-(10)], rounded to the nearest cent for all the calculations.</t>
  </si>
  <si>
    <t>(14)</t>
  </si>
  <si>
    <t>Column (14) = (2) x (3) x (4) x (5) x (6) x (7) x [1-(8)] x[1-(9)] x [((10) + (11))*(12)] x [1-(13)], rounded to the nearest cent for all the calculations.</t>
  </si>
  <si>
    <t>100/300/50 BIPD Liability #</t>
  </si>
  <si>
    <t>ZIP Code:  92612 (Irvine)</t>
  </si>
  <si>
    <t>2008 Honda Accord LX, 4cyl., Sedan</t>
  </si>
  <si>
    <t>2008 Ford Explorer XLT, 4 door, 2 wheel drive.  Driven by wife, 10 miles each way to work.  12,000 annual miles</t>
  </si>
  <si>
    <t>2008 Toyota Prius, 4-dr sedan.  Driven by husband, 35 miles each way to work. 20,000 annual miles.</t>
  </si>
  <si>
    <t>TOYOTA PRIUS</t>
  </si>
  <si>
    <t>2001 Ford Escort, LX, 4cyl. Automatic, 4dr sed</t>
  </si>
  <si>
    <t>15/30/5 BIPD Liability #</t>
  </si>
  <si>
    <t>#  The 2001 Ford Escort is rated as a Liability Rating Group 5, therefore, a 0% discount was applied to BIPD coverage.</t>
  </si>
  <si>
    <t>#   The 2008 Honda Accord "LX" is rated as Liability Rating Group 4; therefore a 5% Discount was applied to BIPD Coverage.</t>
  </si>
  <si>
    <t>*  The 2001 Ford Escort is rated as a Vehicle Safety Discount E; therefore, a 0% discount was applied to Medical Payments Coverage.</t>
  </si>
  <si>
    <t>IRG 18</t>
  </si>
  <si>
    <t>#    The 2008 Ford Explorer XLT and 2008 Toyota Prius are rated as Liability Rating Group Level 4; therefore a 5% Discount was applied to BIPD.</t>
  </si>
  <si>
    <t>*    The 2008 Toyota Prius is rated as Vehicle Safety Discount Level C; therefore a 20% Discount was applied to Medical Payments Coverage.</t>
  </si>
  <si>
    <t>Pleasure, 12,000 Annual Mileage</t>
  </si>
  <si>
    <t>2004 Harley Davidson Dyna FSR</t>
  </si>
  <si>
    <t>Single Male, licensed 15 years.  No violations.</t>
  </si>
  <si>
    <t>Motorcycle</t>
  </si>
  <si>
    <t>%</t>
  </si>
  <si>
    <t>Medical Payments Coverage is not available.</t>
  </si>
  <si>
    <t>#   The 2004 Harley Davidson is rated as Liability Rating Group 35; therefore a 31% Discount was applied to BIPD Coverage.</t>
  </si>
  <si>
    <t>$250 Deductible Collision **</t>
  </si>
  <si>
    <t>** $200 Deductible Collision coverage is not available to new business; therefore $250 deductible Collision was used.</t>
  </si>
  <si>
    <t>Column (13) = (2) x (3) x (4) x (5) x (6) x (7) x [1-(8)] x(9) x [((10) + (11)) x [1-(12)], rounded to the nearest cent for all the calculations.</t>
  </si>
  <si>
    <t>IRG 5</t>
  </si>
  <si>
    <t>IRG 14</t>
  </si>
  <si>
    <t>EXAMPLE 2 - Proposed Premium</t>
  </si>
  <si>
    <t>EXAMPLE 3 - Family Risk - Proposed Premium</t>
  </si>
  <si>
    <t>*    The 2008 Ford Explorer XLT is rated as Vehicle Safety Discount Level B; therefore a 30% Discount was applied to Medical Payments Coverage.</t>
  </si>
  <si>
    <t>EXAMPLE 1 - Current Premium</t>
  </si>
  <si>
    <t>EXAMPLE 1 - Proposed Premium</t>
  </si>
  <si>
    <t>EXAMPLE 4 - Current Premium</t>
  </si>
  <si>
    <t>EXAMPLE 4 - Proposed Premium</t>
  </si>
  <si>
    <t>Assumes that driver has not opted into the Drive Safe and Save program</t>
  </si>
  <si>
    <t>EXAMPLE 4 - Present Premium</t>
  </si>
  <si>
    <t>GRG 40</t>
  </si>
  <si>
    <t>DRG 40</t>
  </si>
  <si>
    <t xml:space="preserve"> </t>
  </si>
  <si>
    <t>EXAMPLE 3 - Family Risk - Present Premium</t>
  </si>
  <si>
    <t>ZIP Code:  95826 (Sacramento)</t>
  </si>
  <si>
    <t>DRG 16</t>
  </si>
  <si>
    <t>DRG 15</t>
  </si>
  <si>
    <t>Base Driver</t>
  </si>
  <si>
    <t>Single Male</t>
  </si>
  <si>
    <t>2 Years Licensed</t>
  </si>
  <si>
    <t>Percentage</t>
  </si>
  <si>
    <t>Use</t>
  </si>
  <si>
    <t>Usage</t>
  </si>
  <si>
    <t>Annual</t>
  </si>
  <si>
    <t>Mileage</t>
  </si>
  <si>
    <t>Singlecar</t>
  </si>
  <si>
    <t>Automobile</t>
  </si>
  <si>
    <t>Rate Level 6</t>
  </si>
  <si>
    <t>Rate Level 0</t>
  </si>
  <si>
    <t>Rate Level 5</t>
  </si>
  <si>
    <t>(15)</t>
  </si>
  <si>
    <t>(16)</t>
  </si>
  <si>
    <t>(17)</t>
  </si>
  <si>
    <t>(18)</t>
  </si>
  <si>
    <t>GRG 15</t>
  </si>
  <si>
    <t>#    The 2008 Toyota Prius is rated as Liability Rating Group Level 5; therefore a 0% Discount was applied to BIPD.</t>
  </si>
  <si>
    <t>#   The 2004 Harley Davidson is rated as Liability Rating Group 34; therefore a factor of 0.95 was applied to BIPD Coverage.</t>
  </si>
  <si>
    <t>Single Female</t>
  </si>
  <si>
    <t>22 Years Licensed</t>
  </si>
  <si>
    <t>1 Year Licensed</t>
  </si>
  <si>
    <t>Married Male</t>
  </si>
  <si>
    <t>28 Years Licensed</t>
  </si>
  <si>
    <t>GRG 20</t>
  </si>
  <si>
    <t>DRG 18</t>
  </si>
  <si>
    <t>GRG 16</t>
  </si>
  <si>
    <t>**  The 2008 Honda Accord "LX" is rated as Vehicle Safety Discount Level E; therefore a 0% Discount was applied to Medical Payments Coverage.</t>
  </si>
  <si>
    <t>#    The 2008 Ford Explorer XLT is rated as Liability Rating Group Level 5; therefore a 0% Discount was applied to BIPD.</t>
  </si>
  <si>
    <t>EXAMPLE 1 - Present Premium</t>
  </si>
  <si>
    <t>EXAMPLE 2 - Present Premium</t>
  </si>
  <si>
    <t>*    The 2008 Ford Explorer XLT is rated as Vehicle Safety Discount Level B; therefore a 29% Discount was applied to Medical Payments Coverage.</t>
  </si>
  <si>
    <t>*    The 2008 Toyota Prius is rated as Vehicle Safety Discount Level C; therefore a 16% Discount was applied to Medical Payments Coverage.</t>
  </si>
  <si>
    <t>Column (16) = (2) x (3) x (4) x (5) x [1-(6)] x [1-(7)] x [(8) x (9) x (10) x (11) x (12) x (13) x (14)] x [1-(15)], rounded to the nearest cent for all the calculations.</t>
  </si>
  <si>
    <t>Column (18) = (2) x (3) x (4) x (5) x (6) x (7) x [1-(8)] x [1-(9)] x [(10) x (11) x (12) x (13) x (14) x (15) x (16)] x [1-(17)], rounded to the nearest cent for all the calculations.</t>
  </si>
  <si>
    <t>Column (13) = (2) x (3) x (4) x (5) x (6) x (7) x (8) x (9) x (10) x (11) x [1-(12)], rounded to the nearest cent for all the calculations.</t>
  </si>
  <si>
    <t>©, Copyright, State Farm Mutual Automobile Insurance Company 2023</t>
  </si>
  <si>
    <t>No reproduction of this copyrighted material allowed without express written consent from State Farm®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</si>
</sst>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</numFmts>
  <fonts count="18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u/>
      <sz val="10"/>
      <name val="Times New Roman"/>
      <family val="1"/>
    </font>
    <font>
      <sz val="9"/>
      <name val="Times New Roman"/>
      <family val="1"/>
    </font>
    <font>
      <u/>
      <sz val="9"/>
      <name val="Times New Roman"/>
      <family val="1"/>
    </font>
    <font>
      <u val="singleAccounting"/>
      <sz val="9"/>
      <name val="Times New Roman"/>
      <family val="1"/>
    </font>
    <font>
      <b/>
      <sz val="9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u/>
      <sz val="10"/>
      <name val="Arial"/>
      <family val="2"/>
    </font>
    <font>
      <u val="singleAccounting"/>
      <sz val="9"/>
      <name val="Arial"/>
      <family val="2"/>
    </font>
    <font>
      <b/>
      <sz val="9"/>
      <name val="Arial"/>
      <family val="2"/>
    </font>
    <font>
      <sz val="9"/>
      <color rgb="FF0000FF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/>
    <xf numFmtId="0" fontId="4" fillId="0" borderId="0" xfId="0" quotePrefix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4" fontId="4" fillId="0" borderId="0" xfId="1" applyFont="1" applyAlignment="1">
      <alignment horizontal="center"/>
    </xf>
    <xf numFmtId="44" fontId="6" fillId="0" borderId="0" xfId="1" applyFont="1" applyAlignment="1">
      <alignment horizontal="center"/>
    </xf>
    <xf numFmtId="44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7" fillId="0" borderId="0" xfId="0" applyFont="1" applyAlignment="1">
      <alignment horizontal="left"/>
    </xf>
    <xf numFmtId="8" fontId="4" fillId="0" borderId="0" xfId="0" applyNumberFormat="1" applyFont="1"/>
    <xf numFmtId="2" fontId="4" fillId="0" borderId="0" xfId="0" quotePrefix="1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9" fontId="4" fillId="0" borderId="0" xfId="3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9" fontId="4" fillId="0" borderId="0" xfId="3" applyNumberFormat="1" applyFont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right"/>
    </xf>
    <xf numFmtId="0" fontId="7" fillId="0" borderId="0" xfId="0" quotePrefix="1" applyFont="1" applyAlignment="1">
      <alignment horizontal="left"/>
    </xf>
    <xf numFmtId="0" fontId="5" fillId="0" borderId="0" xfId="0" quotePrefix="1" applyFont="1" applyAlignment="1">
      <alignment horizontal="left"/>
    </xf>
    <xf numFmtId="0" fontId="4" fillId="0" borderId="0" xfId="0" quotePrefix="1" applyFont="1" applyFill="1" applyAlignment="1">
      <alignment horizontal="center"/>
    </xf>
    <xf numFmtId="44" fontId="4" fillId="0" borderId="0" xfId="1" applyFont="1"/>
    <xf numFmtId="44" fontId="6" fillId="0" borderId="0" xfId="1" applyFont="1"/>
    <xf numFmtId="164" fontId="4" fillId="0" borderId="0" xfId="0" quotePrefix="1" applyNumberFormat="1" applyFont="1" applyFill="1" applyAlignment="1">
      <alignment horizontal="center"/>
    </xf>
    <xf numFmtId="9" fontId="4" fillId="0" borderId="0" xfId="3" quotePrefix="1" applyNumberFormat="1" applyFont="1" applyAlignment="1">
      <alignment horizontal="center"/>
    </xf>
    <xf numFmtId="0" fontId="7" fillId="0" borderId="0" xfId="0" applyFont="1"/>
    <xf numFmtId="9" fontId="4" fillId="0" borderId="0" xfId="0" quotePrefix="1" applyNumberFormat="1" applyFont="1" applyAlignment="1">
      <alignment horizontal="center"/>
    </xf>
    <xf numFmtId="9" fontId="2" fillId="0" borderId="0" xfId="3" quotePrefix="1" applyNumberFormat="1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Continuous"/>
    </xf>
    <xf numFmtId="0" fontId="11" fillId="0" borderId="0" xfId="0" applyFont="1"/>
    <xf numFmtId="0" fontId="12" fillId="0" borderId="0" xfId="0" quotePrefix="1" applyFont="1" applyAlignment="1">
      <alignment horizontal="left"/>
    </xf>
    <xf numFmtId="0" fontId="11" fillId="0" borderId="0" xfId="0" applyFont="1" applyFill="1"/>
    <xf numFmtId="0" fontId="10" fillId="0" borderId="0" xfId="0" quotePrefix="1" applyFont="1" applyFill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0" borderId="0" xfId="0" quotePrefix="1" applyFont="1" applyAlignment="1">
      <alignment horizontal="center"/>
    </xf>
    <xf numFmtId="0" fontId="11" fillId="0" borderId="0" xfId="0" quotePrefix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quotePrefix="1" applyFont="1" applyAlignment="1">
      <alignment horizontal="left"/>
    </xf>
    <xf numFmtId="44" fontId="11" fillId="0" borderId="0" xfId="1" applyFont="1" applyFill="1" applyAlignment="1">
      <alignment horizontal="center"/>
    </xf>
    <xf numFmtId="2" fontId="11" fillId="0" borderId="0" xfId="0" quotePrefix="1" applyNumberFormat="1" applyFont="1" applyAlignment="1">
      <alignment horizontal="center"/>
    </xf>
    <xf numFmtId="164" fontId="11" fillId="0" borderId="0" xfId="0" quotePrefix="1" applyNumberFormat="1" applyFont="1" applyFill="1" applyAlignment="1">
      <alignment horizontal="center"/>
    </xf>
    <xf numFmtId="9" fontId="11" fillId="0" borderId="0" xfId="3" applyNumberFormat="1" applyFont="1" applyAlignment="1">
      <alignment horizontal="center"/>
    </xf>
    <xf numFmtId="44" fontId="11" fillId="0" borderId="0" xfId="1" applyFont="1"/>
    <xf numFmtId="44" fontId="11" fillId="0" borderId="0" xfId="1" applyFont="1" applyAlignment="1">
      <alignment horizontal="center"/>
    </xf>
    <xf numFmtId="2" fontId="11" fillId="0" borderId="0" xfId="0" quotePrefix="1" applyNumberFormat="1" applyFont="1" applyFill="1" applyAlignment="1">
      <alignment horizontal="center"/>
    </xf>
    <xf numFmtId="9" fontId="11" fillId="0" borderId="0" xfId="3" applyNumberFormat="1" applyFont="1" applyFill="1" applyAlignment="1">
      <alignment horizontal="center"/>
    </xf>
    <xf numFmtId="44" fontId="11" fillId="0" borderId="0" xfId="1" applyFont="1" applyFill="1"/>
    <xf numFmtId="44" fontId="14" fillId="0" borderId="0" xfId="1" applyFont="1" applyFill="1"/>
    <xf numFmtId="0" fontId="11" fillId="0" borderId="0" xfId="0" applyFont="1" applyAlignment="1">
      <alignment horizontal="right"/>
    </xf>
    <xf numFmtId="0" fontId="11" fillId="0" borderId="0" xfId="0" quotePrefix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/>
    <xf numFmtId="0" fontId="11" fillId="0" borderId="0" xfId="0" applyFont="1" applyAlignment="1"/>
    <xf numFmtId="0" fontId="12" fillId="0" borderId="0" xfId="0" applyFont="1"/>
    <xf numFmtId="0" fontId="15" fillId="0" borderId="0" xfId="0" applyFont="1"/>
    <xf numFmtId="0" fontId="12" fillId="0" borderId="0" xfId="0" applyFont="1" applyFill="1" applyAlignment="1">
      <alignment horizontal="center"/>
    </xf>
    <xf numFmtId="2" fontId="11" fillId="0" borderId="0" xfId="0" applyNumberFormat="1" applyFont="1" applyFill="1" applyAlignment="1">
      <alignment horizontal="center"/>
    </xf>
    <xf numFmtId="9" fontId="11" fillId="0" borderId="0" xfId="3" applyFont="1" applyFill="1" applyAlignment="1">
      <alignment horizontal="center"/>
    </xf>
    <xf numFmtId="0" fontId="11" fillId="0" borderId="0" xfId="0" applyFont="1" applyFill="1" applyAlignment="1">
      <alignment horizontal="right"/>
    </xf>
    <xf numFmtId="44" fontId="11" fillId="0" borderId="0" xfId="0" applyNumberFormat="1" applyFont="1" applyFill="1"/>
    <xf numFmtId="0" fontId="11" fillId="0" borderId="0" xfId="0" applyFont="1" applyAlignment="1">
      <alignment horizontal="left"/>
    </xf>
    <xf numFmtId="0" fontId="10" fillId="0" borderId="0" xfId="0" quotePrefix="1" applyFont="1" applyAlignment="1">
      <alignment horizontal="center"/>
    </xf>
    <xf numFmtId="0" fontId="10" fillId="0" borderId="0" xfId="0" quotePrefix="1" applyFont="1" applyFill="1" applyAlignment="1">
      <alignment horizontal="center"/>
    </xf>
    <xf numFmtId="0" fontId="15" fillId="0" borderId="0" xfId="0" applyFont="1" applyAlignment="1">
      <alignment horizontal="left"/>
    </xf>
    <xf numFmtId="0" fontId="13" fillId="0" borderId="0" xfId="0" applyFont="1" applyFill="1" applyAlignment="1">
      <alignment horizontal="center"/>
    </xf>
    <xf numFmtId="44" fontId="14" fillId="0" borderId="0" xfId="1" applyFont="1" applyAlignment="1">
      <alignment horizontal="center"/>
    </xf>
    <xf numFmtId="44" fontId="11" fillId="0" borderId="0" xfId="0" applyNumberFormat="1" applyFont="1"/>
    <xf numFmtId="8" fontId="11" fillId="0" borderId="0" xfId="0" applyNumberFormat="1" applyFont="1"/>
    <xf numFmtId="0" fontId="15" fillId="0" borderId="0" xfId="0" quotePrefix="1" applyFont="1" applyAlignment="1">
      <alignment horizontal="left"/>
    </xf>
    <xf numFmtId="0" fontId="10" fillId="0" borderId="0" xfId="0" applyFont="1" applyFill="1" applyAlignment="1">
      <alignment horizontal="center"/>
    </xf>
    <xf numFmtId="9" fontId="11" fillId="0" borderId="0" xfId="3" applyFont="1" applyAlignment="1">
      <alignment horizontal="center"/>
    </xf>
    <xf numFmtId="44" fontId="14" fillId="0" borderId="0" xfId="1" applyFont="1" applyFill="1" applyAlignment="1">
      <alignment horizontal="center"/>
    </xf>
    <xf numFmtId="2" fontId="16" fillId="0" borderId="0" xfId="0" quotePrefix="1" applyNumberFormat="1" applyFont="1" applyAlignment="1">
      <alignment horizontal="center"/>
    </xf>
    <xf numFmtId="164" fontId="11" fillId="0" borderId="0" xfId="0" quotePrefix="1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9" fontId="10" fillId="0" borderId="0" xfId="3" quotePrefix="1" applyNumberFormat="1" applyFont="1" applyFill="1" applyAlignment="1">
      <alignment horizontal="center"/>
    </xf>
    <xf numFmtId="9" fontId="11" fillId="0" borderId="0" xfId="3" quotePrefix="1" applyNumberFormat="1" applyFont="1" applyFill="1" applyAlignment="1">
      <alignment horizontal="center"/>
    </xf>
    <xf numFmtId="9" fontId="11" fillId="0" borderId="0" xfId="0" quotePrefix="1" applyNumberFormat="1" applyFont="1" applyFill="1" applyAlignment="1">
      <alignment horizontal="center"/>
    </xf>
    <xf numFmtId="9" fontId="11" fillId="0" borderId="0" xfId="3" quotePrefix="1" applyNumberFormat="1" applyFont="1" applyAlignment="1">
      <alignment horizontal="center"/>
    </xf>
    <xf numFmtId="0" fontId="17" fillId="0" borderId="0" xfId="0" applyFont="1"/>
  </cellXfs>
  <cellStyles count="4">
    <cellStyle name="Currency" xfId="1" builtinId="4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188595</xdr:colOff>
      <xdr:row>38</xdr:row>
      <xdr:rowOff>15240</xdr:rowOff>
    </xdr:from>
    <xdr:to>
      <xdr:col>11</xdr:col>
      <xdr:colOff>612260</xdr:colOff>
      <xdr:row>44</xdr:row>
      <xdr:rowOff>47629</xdr:rowOff>
    </xdr:to>
    <xdr:sp macro="" textlink="">
      <xdr:nvSpPr>
        <xdr:cNvPr id="2049" name="Text Box 1">
          <a:extLst>
            <a:ext uri="{FF2B5EF4-FFF2-40B4-BE49-F238E27FC236}">
              <a16:creationId xmlns:a16="http://schemas.microsoft.com/office/drawing/2014/main" id="{E2F6F754-E601-70DF-21F3-5E23220F14CB}"/>
            </a:ext>
          </a:extLst>
        </xdr:cNvPr>
        <xdr:cNvSpPr txBox="1">
          <a:spLocks noChangeAspect="1" noChangeArrowheads="1"/>
        </xdr:cNvSpPr>
      </xdr:nvSpPr>
      <xdr:spPr bwMode="auto">
        <a:xfrm>
          <a:off x="8782050" y="5991225"/>
          <a:ext cx="514350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0" tIns="0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Exhibit 10-CP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Page 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13</xdr:col>
      <xdr:colOff>90618</xdr:colOff>
      <xdr:row>46</xdr:row>
      <xdr:rowOff>91254</xdr:rowOff>
    </xdr:from>
    <xdr:to>
      <xdr:col>13</xdr:col>
      <xdr:colOff>530542</xdr:colOff>
      <xdr:row>53</xdr:row>
      <xdr:rowOff>51207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FDA849C-F573-0F79-8407-7FCCA71787AC}"/>
            </a:ext>
          </a:extLst>
        </xdr:cNvPr>
        <xdr:cNvSpPr txBox="1">
          <a:spLocks noChangeAspect="1" noChangeArrowheads="1"/>
        </xdr:cNvSpPr>
      </xdr:nvSpPr>
      <xdr:spPr bwMode="auto">
        <a:xfrm>
          <a:off x="9004113" y="7029264"/>
          <a:ext cx="523875" cy="10077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0" tIns="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Exhibit 10-CP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Page 5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56515</xdr:colOff>
      <xdr:row>37</xdr:row>
      <xdr:rowOff>29845</xdr:rowOff>
    </xdr:from>
    <xdr:to>
      <xdr:col>12</xdr:col>
      <xdr:colOff>498573</xdr:colOff>
      <xdr:row>43</xdr:row>
      <xdr:rowOff>111104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439F8002-91F2-096C-9581-A1DC9B211F07}"/>
            </a:ext>
          </a:extLst>
        </xdr:cNvPr>
        <xdr:cNvSpPr txBox="1">
          <a:spLocks noChangeAspect="1" noChangeArrowheads="1"/>
        </xdr:cNvSpPr>
      </xdr:nvSpPr>
      <xdr:spPr bwMode="auto">
        <a:xfrm>
          <a:off x="8166100" y="5632450"/>
          <a:ext cx="527050" cy="10014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vert="vert" wrap="square" lIns="0" tIns="0" rIns="0" bIns="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Exhibit 10-CP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Page 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44"/>
  <sheetViews>
    <sheetView zoomScaleNormal="100" zoomScaleSheetLayoutView="100" workbookViewId="0">
      <selection activeCell="C24" sqref="C24"/>
    </sheetView>
  </sheetViews>
  <sheetFormatPr defaultColWidth="9.109375" defaultRowHeight="13.2" x14ac:dyDescent="0.25"/>
  <cols>
    <col min="1" max="1" width="9.109375" style="1"/>
    <col min="2" max="2" width="26.44140625" style="1" customWidth="1"/>
    <col min="3" max="4" width="9.44140625" style="1" customWidth="1"/>
    <col min="5" max="5" width="9.5546875" style="1" customWidth="1"/>
    <col min="6" max="6" width="9.33203125" style="1" customWidth="1"/>
    <col min="7" max="7" width="10" style="1" customWidth="1"/>
    <col min="8" max="8" width="10.6640625" style="1" customWidth="1"/>
    <col min="9" max="11" width="11.44140625" style="1" customWidth="1"/>
    <col min="12" max="12" width="11.5546875" style="1" bestFit="1" customWidth="1"/>
    <col min="13" max="16384" width="9.109375" style="1"/>
  </cols>
  <sheetData>
    <row r="1" spans="2:12" x14ac:dyDescent="0.25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</row>
    <row r="2" spans="2:12" ht="7.5" customHeigh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x14ac:dyDescent="0.25">
      <c r="B3" s="5" t="s">
        <v>1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7.5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2:12" x14ac:dyDescent="0.25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2:12" x14ac:dyDescent="0.25">
      <c r="B6" s="5" t="s">
        <v>3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2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2:12" x14ac:dyDescent="0.25">
      <c r="B8" s="26" t="s">
        <v>107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2:12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2:12" x14ac:dyDescent="0.25">
      <c r="B10" s="6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2:12" x14ac:dyDescent="0.25">
      <c r="B11" s="6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2:12" x14ac:dyDescent="0.25">
      <c r="B12" s="6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2:12" x14ac:dyDescent="0.25">
      <c r="B13" s="6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2:12" x14ac:dyDescent="0.25">
      <c r="B14" s="6" t="s">
        <v>84</v>
      </c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x14ac:dyDescent="0.25">
      <c r="B15" s="6"/>
      <c r="C15" s="9"/>
      <c r="D15" s="9"/>
      <c r="E15" s="9"/>
      <c r="F15" s="9"/>
      <c r="G15" s="9"/>
      <c r="H15" s="9"/>
      <c r="I15" s="9"/>
      <c r="J15" s="9"/>
      <c r="K15" s="9"/>
      <c r="L15" s="6"/>
    </row>
    <row r="16" spans="2:12" x14ac:dyDescent="0.25">
      <c r="B16" s="8" t="s">
        <v>8</v>
      </c>
      <c r="C16" s="8" t="s">
        <v>9</v>
      </c>
      <c r="D16" s="8" t="s">
        <v>10</v>
      </c>
      <c r="E16" s="8" t="s">
        <v>11</v>
      </c>
      <c r="F16" s="8" t="s">
        <v>12</v>
      </c>
      <c r="G16" s="8" t="s">
        <v>13</v>
      </c>
      <c r="H16" s="8" t="s">
        <v>14</v>
      </c>
      <c r="I16" s="8" t="s">
        <v>15</v>
      </c>
      <c r="J16" s="8" t="s">
        <v>16</v>
      </c>
      <c r="K16" s="8" t="s">
        <v>52</v>
      </c>
      <c r="L16" s="8" t="s">
        <v>53</v>
      </c>
    </row>
    <row r="17" spans="2:12" ht="7.5" customHeight="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2:12" x14ac:dyDescent="0.25">
      <c r="B18" s="8"/>
      <c r="C18" s="8"/>
      <c r="D18" s="8"/>
      <c r="E18" s="8"/>
      <c r="F18" s="8"/>
      <c r="G18" s="8"/>
      <c r="H18" s="8"/>
      <c r="I18" s="9" t="s">
        <v>35</v>
      </c>
      <c r="J18" s="9" t="s">
        <v>68</v>
      </c>
      <c r="K18" s="8"/>
      <c r="L18" s="8"/>
    </row>
    <row r="19" spans="2:12" x14ac:dyDescent="0.25">
      <c r="B19" s="8"/>
      <c r="C19" s="8"/>
      <c r="D19" s="8"/>
      <c r="E19" s="9" t="s">
        <v>30</v>
      </c>
      <c r="F19" s="9" t="s">
        <v>72</v>
      </c>
      <c r="G19" s="9" t="s">
        <v>65</v>
      </c>
      <c r="H19" s="9" t="s">
        <v>32</v>
      </c>
      <c r="I19" s="9" t="s">
        <v>33</v>
      </c>
      <c r="J19" s="9" t="s">
        <v>69</v>
      </c>
      <c r="K19" s="9" t="s">
        <v>34</v>
      </c>
      <c r="L19" s="8"/>
    </row>
    <row r="20" spans="2:12" x14ac:dyDescent="0.25">
      <c r="B20" s="8"/>
      <c r="C20" s="8"/>
      <c r="D20" s="9" t="s">
        <v>23</v>
      </c>
      <c r="E20" s="9" t="s">
        <v>24</v>
      </c>
      <c r="F20" s="9" t="s">
        <v>73</v>
      </c>
      <c r="G20" s="9" t="s">
        <v>33</v>
      </c>
      <c r="H20" s="9" t="s">
        <v>26</v>
      </c>
      <c r="I20" s="9" t="s">
        <v>27</v>
      </c>
      <c r="J20" s="9" t="s">
        <v>70</v>
      </c>
      <c r="K20" s="9" t="s">
        <v>28</v>
      </c>
      <c r="L20" s="9" t="s">
        <v>29</v>
      </c>
    </row>
    <row r="21" spans="2:12" s="4" customFormat="1" x14ac:dyDescent="0.25">
      <c r="B21" s="10" t="s">
        <v>17</v>
      </c>
      <c r="C21" s="10" t="s">
        <v>18</v>
      </c>
      <c r="D21" s="10" t="s">
        <v>19</v>
      </c>
      <c r="E21" s="10" t="s">
        <v>19</v>
      </c>
      <c r="F21" s="10" t="s">
        <v>74</v>
      </c>
      <c r="G21" s="10" t="s">
        <v>20</v>
      </c>
      <c r="H21" s="10" t="s">
        <v>19</v>
      </c>
      <c r="I21" s="10" t="s">
        <v>21</v>
      </c>
      <c r="J21" s="10" t="s">
        <v>19</v>
      </c>
      <c r="K21" s="10" t="s">
        <v>20</v>
      </c>
      <c r="L21" s="10" t="s">
        <v>22</v>
      </c>
    </row>
    <row r="22" spans="2:12" x14ac:dyDescent="0.25">
      <c r="B22" s="23" t="s">
        <v>85</v>
      </c>
      <c r="C22" s="11">
        <v>446.5</v>
      </c>
      <c r="D22" s="8">
        <v>0.89</v>
      </c>
      <c r="E22" s="30">
        <v>1.5720000000000001</v>
      </c>
      <c r="F22" s="31">
        <v>0</v>
      </c>
      <c r="G22" s="8" t="s">
        <v>38</v>
      </c>
      <c r="H22" s="8">
        <v>2.57</v>
      </c>
      <c r="I22" s="18">
        <v>0</v>
      </c>
      <c r="J22" s="21">
        <v>1.014</v>
      </c>
      <c r="K22" s="22">
        <v>0</v>
      </c>
      <c r="L22" s="28">
        <f>ROUND(ROUND(ROUND(ROUND(ROUND(C22*D22,2)*E22,2)*(1-F22),2)*((H22+I22)*J22),2)*(1-K22),2)</f>
        <v>1627.96</v>
      </c>
    </row>
    <row r="23" spans="2:12" x14ac:dyDescent="0.25">
      <c r="B23" s="6" t="s">
        <v>66</v>
      </c>
      <c r="C23" s="11">
        <v>68.8</v>
      </c>
      <c r="D23" s="18">
        <v>0.8</v>
      </c>
      <c r="E23" s="30">
        <v>1.647</v>
      </c>
      <c r="F23" s="27" t="s">
        <v>38</v>
      </c>
      <c r="G23" s="31">
        <v>0</v>
      </c>
      <c r="H23" s="8">
        <v>2.59</v>
      </c>
      <c r="I23" s="18">
        <f>$I$22</f>
        <v>0</v>
      </c>
      <c r="J23" s="21">
        <v>1.0229999999999999</v>
      </c>
      <c r="K23" s="22">
        <f>$K$22</f>
        <v>0</v>
      </c>
      <c r="L23" s="28">
        <f>ROUND(ROUND(ROUND(ROUND(ROUND(C23*D23,2)*E23,2)*(1-G23),2)*((H23+I23)*J23),2)*(1-K23),2)</f>
        <v>240.18</v>
      </c>
    </row>
    <row r="24" spans="2:12" x14ac:dyDescent="0.25">
      <c r="B24" s="6" t="s">
        <v>36</v>
      </c>
      <c r="C24" s="11">
        <v>49</v>
      </c>
      <c r="D24" s="18">
        <v>1</v>
      </c>
      <c r="E24" s="30">
        <v>1.6160000000000001</v>
      </c>
      <c r="F24" s="27" t="s">
        <v>38</v>
      </c>
      <c r="G24" s="8" t="s">
        <v>38</v>
      </c>
      <c r="H24" s="8">
        <v>1.37</v>
      </c>
      <c r="I24" s="18">
        <f>$I$22</f>
        <v>0</v>
      </c>
      <c r="J24" s="21">
        <v>1.0029999999999999</v>
      </c>
      <c r="K24" s="22">
        <f>$K$22</f>
        <v>0</v>
      </c>
      <c r="L24" s="28">
        <f>ROUND(ROUND(ROUND(ROUND(C24*D24,2)*E24,2)*((H24+I24)*J24),2)*(1-K24),2)</f>
        <v>108.8</v>
      </c>
    </row>
    <row r="25" spans="2:12" ht="15" x14ac:dyDescent="0.4">
      <c r="B25" s="6" t="s">
        <v>37</v>
      </c>
      <c r="C25" s="11">
        <v>16.8</v>
      </c>
      <c r="D25" s="8" t="s">
        <v>38</v>
      </c>
      <c r="E25" s="27" t="s">
        <v>38</v>
      </c>
      <c r="F25" s="27" t="s">
        <v>38</v>
      </c>
      <c r="G25" s="8" t="s">
        <v>38</v>
      </c>
      <c r="H25" s="8">
        <f>H24</f>
        <v>1.37</v>
      </c>
      <c r="I25" s="18">
        <f>$I$22</f>
        <v>0</v>
      </c>
      <c r="J25" s="21">
        <f>J24</f>
        <v>1.0029999999999999</v>
      </c>
      <c r="K25" s="22">
        <f>$K$22</f>
        <v>0</v>
      </c>
      <c r="L25" s="29">
        <f>ROUND(ROUND(C25*((H25+I25)*J25),2)*(1-K25),2)</f>
        <v>23.09</v>
      </c>
    </row>
    <row r="26" spans="2:12" x14ac:dyDescent="0.25">
      <c r="B26" s="6"/>
      <c r="C26" s="6"/>
      <c r="D26" s="6"/>
      <c r="E26" s="6"/>
      <c r="F26" s="6"/>
      <c r="G26" s="6"/>
      <c r="H26" s="6"/>
      <c r="I26" s="6"/>
      <c r="J26" s="6"/>
      <c r="K26" s="6"/>
      <c r="L26" s="28"/>
    </row>
    <row r="27" spans="2:12" x14ac:dyDescent="0.25">
      <c r="B27" s="6"/>
      <c r="C27" s="6"/>
      <c r="D27" s="6"/>
      <c r="E27" s="6"/>
      <c r="F27" s="6"/>
      <c r="G27" s="6"/>
      <c r="H27" s="6"/>
      <c r="I27" s="6"/>
      <c r="J27" s="6"/>
      <c r="K27" s="24" t="s">
        <v>51</v>
      </c>
      <c r="L27" s="28">
        <f>SUM(L22:L25)</f>
        <v>2000.03</v>
      </c>
    </row>
    <row r="28" spans="2:12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2:12" x14ac:dyDescent="0.25">
      <c r="B29" s="23" t="s">
        <v>75</v>
      </c>
      <c r="C29" s="9"/>
      <c r="D29" s="9"/>
      <c r="E29" s="9"/>
      <c r="F29" s="9"/>
      <c r="G29" s="9"/>
      <c r="H29" s="9"/>
      <c r="I29" s="9"/>
      <c r="J29" s="9"/>
      <c r="K29" s="9"/>
      <c r="L29" s="6"/>
    </row>
    <row r="30" spans="2:12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6"/>
    </row>
    <row r="31" spans="2:12" x14ac:dyDescent="0.25">
      <c r="B31" s="14"/>
      <c r="C31" s="15"/>
      <c r="D31" s="15"/>
      <c r="E31" s="15"/>
      <c r="F31" s="15"/>
      <c r="G31" s="15"/>
      <c r="H31" s="15"/>
      <c r="I31" s="15"/>
      <c r="J31" s="15"/>
      <c r="K31" s="15"/>
      <c r="L31" s="6"/>
    </row>
    <row r="32" spans="2:12" x14ac:dyDescent="0.25">
      <c r="B32" s="23" t="s">
        <v>86</v>
      </c>
      <c r="C32" s="9"/>
      <c r="D32" s="9"/>
      <c r="E32" s="9"/>
      <c r="F32" s="9"/>
      <c r="G32" s="9"/>
      <c r="H32" s="9"/>
      <c r="I32" s="9"/>
      <c r="J32" s="9"/>
      <c r="K32" s="9"/>
      <c r="L32" s="6"/>
    </row>
    <row r="33" spans="2:12" x14ac:dyDescent="0.25">
      <c r="B33" s="14" t="s">
        <v>67</v>
      </c>
      <c r="C33" s="9"/>
      <c r="D33" s="9"/>
      <c r="E33" s="9"/>
      <c r="F33" s="9"/>
      <c r="G33" s="9"/>
      <c r="H33" s="9"/>
      <c r="I33" s="9"/>
      <c r="J33" s="9"/>
      <c r="K33" s="9"/>
      <c r="L33" s="6"/>
    </row>
    <row r="34" spans="2:12" x14ac:dyDescent="0.25">
      <c r="B34" s="23" t="s">
        <v>88</v>
      </c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2:12" x14ac:dyDescent="0.25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5">
      <c r="B36" s="6" t="s">
        <v>111</v>
      </c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2:12" x14ac:dyDescent="0.25"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2:12" x14ac:dyDescent="0.25"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2:12" x14ac:dyDescent="0.25"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2:12" x14ac:dyDescent="0.25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2:12" x14ac:dyDescent="0.25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2:12" x14ac:dyDescent="0.25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2:12" x14ac:dyDescent="0.25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2:12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</sheetData>
  <phoneticPr fontId="0" type="noConversion"/>
  <printOptions horizontalCentered="1" verticalCentered="1"/>
  <pageMargins left="0.1" right="0.1" top="0.85" bottom="0.25" header="0.45" footer="0.5"/>
  <pageSetup orientation="landscape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M39"/>
  <sheetViews>
    <sheetView zoomScaleNormal="100" zoomScaleSheetLayoutView="100" workbookViewId="0"/>
  </sheetViews>
  <sheetFormatPr defaultColWidth="9.109375" defaultRowHeight="11.4" x14ac:dyDescent="0.2"/>
  <cols>
    <col min="1" max="1" width="29.109375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9.6640625" style="38" bestFit="1" customWidth="1"/>
    <col min="6" max="6" width="8.6640625" style="38" bestFit="1" customWidth="1"/>
    <col min="7" max="7" width="10.44140625" style="38" bestFit="1" customWidth="1"/>
    <col min="8" max="8" width="7.33203125" style="38" bestFit="1" customWidth="1"/>
    <col min="9" max="9" width="9.109375" style="38" bestFit="1" customWidth="1"/>
    <col min="10" max="10" width="8.33203125" style="38" bestFit="1" customWidth="1"/>
    <col min="11" max="11" width="10.6640625" style="38" bestFit="1" customWidth="1"/>
    <col min="12" max="12" width="13.109375" style="38" bestFit="1" customWidth="1"/>
    <col min="13" max="13" width="10.5546875" style="38" bestFit="1" customWidth="1"/>
    <col min="14" max="16384" width="9.109375" style="38"/>
  </cols>
  <sheetData>
    <row r="1" spans="1:13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3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3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3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3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8" spans="1:13" x14ac:dyDescent="0.2">
      <c r="A8" s="39" t="s">
        <v>112</v>
      </c>
    </row>
    <row r="10" spans="1:13" x14ac:dyDescent="0.2">
      <c r="A10" s="49" t="s">
        <v>94</v>
      </c>
    </row>
    <row r="11" spans="1:13" x14ac:dyDescent="0.2">
      <c r="A11" s="38" t="s">
        <v>93</v>
      </c>
    </row>
    <row r="12" spans="1:13" x14ac:dyDescent="0.2">
      <c r="A12" s="38" t="s">
        <v>92</v>
      </c>
      <c r="H12" s="40"/>
    </row>
    <row r="13" spans="1:13" ht="12" x14ac:dyDescent="0.25">
      <c r="A13" s="72" t="s">
        <v>117</v>
      </c>
      <c r="D13" s="66"/>
      <c r="H13" s="40"/>
    </row>
    <row r="14" spans="1:13" ht="13.2" x14ac:dyDescent="0.25">
      <c r="C14" s="36"/>
      <c r="D14" s="36"/>
      <c r="E14" s="36"/>
      <c r="H14" s="81"/>
      <c r="I14" s="36"/>
      <c r="J14" s="36"/>
      <c r="K14" s="36"/>
      <c r="L14" s="36"/>
    </row>
    <row r="15" spans="1:13" ht="13.2" x14ac:dyDescent="0.25">
      <c r="A15" s="44" t="s">
        <v>8</v>
      </c>
      <c r="B15" s="44" t="s">
        <v>9</v>
      </c>
      <c r="C15" s="44" t="s">
        <v>10</v>
      </c>
      <c r="D15" s="44" t="s">
        <v>11</v>
      </c>
      <c r="E15" s="44" t="s">
        <v>12</v>
      </c>
      <c r="F15" s="44" t="s">
        <v>13</v>
      </c>
      <c r="G15" s="44" t="s">
        <v>14</v>
      </c>
      <c r="H15" s="44" t="s">
        <v>15</v>
      </c>
      <c r="I15" s="44" t="s">
        <v>16</v>
      </c>
      <c r="J15" s="73" t="s">
        <v>52</v>
      </c>
      <c r="K15" s="44" t="s">
        <v>53</v>
      </c>
      <c r="L15" s="44" t="s">
        <v>54</v>
      </c>
      <c r="M15" s="44" t="s">
        <v>71</v>
      </c>
    </row>
    <row r="16" spans="1:13" ht="7.5" customHeight="1" x14ac:dyDescent="0.25">
      <c r="A16" s="44"/>
      <c r="B16" s="44"/>
      <c r="C16" s="44"/>
      <c r="D16" s="44"/>
      <c r="E16" s="44"/>
      <c r="F16" s="44"/>
      <c r="G16" s="44"/>
      <c r="H16" s="73"/>
      <c r="I16" s="44"/>
      <c r="J16" s="44"/>
    </row>
    <row r="17" spans="1:13" ht="13.2" x14ac:dyDescent="0.25">
      <c r="A17" s="44"/>
      <c r="B17" s="44"/>
      <c r="C17" s="44"/>
      <c r="D17" s="44"/>
      <c r="E17" s="44"/>
      <c r="G17" s="36" t="s">
        <v>68</v>
      </c>
      <c r="H17" s="73"/>
      <c r="I17" s="43" t="s">
        <v>113</v>
      </c>
      <c r="J17" s="44"/>
      <c r="K17" s="43" t="s">
        <v>35</v>
      </c>
    </row>
    <row r="18" spans="1:13" ht="13.2" x14ac:dyDescent="0.25">
      <c r="A18" s="44"/>
      <c r="B18" s="44"/>
      <c r="C18" s="44"/>
      <c r="D18" s="43"/>
      <c r="E18" s="43">
        <v>2004</v>
      </c>
      <c r="F18" s="43" t="s">
        <v>30</v>
      </c>
      <c r="G18" s="36" t="s">
        <v>69</v>
      </c>
      <c r="H18" s="36" t="s">
        <v>72</v>
      </c>
      <c r="I18" s="43" t="s">
        <v>114</v>
      </c>
      <c r="K18" s="43" t="s">
        <v>33</v>
      </c>
      <c r="L18" s="43" t="s">
        <v>34</v>
      </c>
      <c r="M18" s="44"/>
    </row>
    <row r="19" spans="1:13" ht="13.2" x14ac:dyDescent="0.25">
      <c r="A19" s="44"/>
      <c r="B19" s="44"/>
      <c r="C19" s="43" t="s">
        <v>23</v>
      </c>
      <c r="D19" s="43" t="s">
        <v>47</v>
      </c>
      <c r="E19" s="43" t="s">
        <v>48</v>
      </c>
      <c r="F19" s="43" t="s">
        <v>24</v>
      </c>
      <c r="G19" s="36" t="s">
        <v>70</v>
      </c>
      <c r="H19" s="36" t="s">
        <v>73</v>
      </c>
      <c r="I19" s="43" t="s">
        <v>95</v>
      </c>
      <c r="J19" s="43" t="s">
        <v>49</v>
      </c>
      <c r="K19" s="43" t="s">
        <v>131</v>
      </c>
      <c r="L19" s="43" t="s">
        <v>28</v>
      </c>
      <c r="M19" s="43" t="s">
        <v>29</v>
      </c>
    </row>
    <row r="20" spans="1:13" s="47" customFormat="1" ht="13.2" x14ac:dyDescent="0.25">
      <c r="A20" s="47" t="s">
        <v>17</v>
      </c>
      <c r="B20" s="47" t="s">
        <v>18</v>
      </c>
      <c r="C20" s="67" t="s">
        <v>19</v>
      </c>
      <c r="D20" s="67" t="s">
        <v>19</v>
      </c>
      <c r="E20" s="67" t="s">
        <v>19</v>
      </c>
      <c r="F20" s="67" t="s">
        <v>19</v>
      </c>
      <c r="G20" s="76" t="s">
        <v>19</v>
      </c>
      <c r="H20" s="76" t="s">
        <v>74</v>
      </c>
      <c r="I20" s="47" t="s">
        <v>96</v>
      </c>
      <c r="J20" s="67" t="s">
        <v>19</v>
      </c>
      <c r="K20" s="67" t="s">
        <v>70</v>
      </c>
      <c r="L20" s="67" t="s">
        <v>20</v>
      </c>
      <c r="M20" s="47" t="s">
        <v>22</v>
      </c>
    </row>
    <row r="21" spans="1:13" ht="13.2" x14ac:dyDescent="0.25">
      <c r="A21" s="49" t="s">
        <v>78</v>
      </c>
      <c r="B21" s="50">
        <v>105.1</v>
      </c>
      <c r="C21" s="44">
        <v>1.24</v>
      </c>
      <c r="D21" s="43" t="s">
        <v>38</v>
      </c>
      <c r="E21" s="86">
        <v>1</v>
      </c>
      <c r="F21" s="52">
        <v>1.1080000000000001</v>
      </c>
      <c r="G21" s="85">
        <v>1.1499999999999999</v>
      </c>
      <c r="H21" s="87">
        <v>0.95</v>
      </c>
      <c r="I21" s="45" t="s">
        <v>38</v>
      </c>
      <c r="J21" s="51">
        <v>1</v>
      </c>
      <c r="K21" s="85">
        <f>'Ex. 2 Proposed'!P21</f>
        <v>0.50600000000000001</v>
      </c>
      <c r="L21" s="82">
        <v>0.2</v>
      </c>
      <c r="M21" s="55">
        <f>ROUND(ROUND(ROUND(ROUND(ROUND(ROUND(ROUND(ROUND(B21*C21,2)*E21,2)*F21,2)*G21,2)*H21,2)*J21,2)*K21,2)*(1-L21),2)</f>
        <v>63.86</v>
      </c>
    </row>
    <row r="22" spans="1:13" ht="13.2" x14ac:dyDescent="0.25">
      <c r="A22" s="38" t="s">
        <v>42</v>
      </c>
      <c r="B22" s="50">
        <v>934.1</v>
      </c>
      <c r="C22" s="44" t="s">
        <v>38</v>
      </c>
      <c r="D22" s="86">
        <v>0.79</v>
      </c>
      <c r="E22" s="86">
        <v>0.55000000000000004</v>
      </c>
      <c r="F22" s="52">
        <v>0.82199999999999995</v>
      </c>
      <c r="G22" s="85">
        <v>1.2</v>
      </c>
      <c r="H22" s="45" t="s">
        <v>38</v>
      </c>
      <c r="I22" s="87">
        <v>0.82</v>
      </c>
      <c r="J22" s="51">
        <f>$J$21</f>
        <v>1</v>
      </c>
      <c r="K22" s="85">
        <f>'Ex. 2 Proposed'!P23</f>
        <v>0.64100000000000001</v>
      </c>
      <c r="L22" s="82">
        <f>$L$21</f>
        <v>0.2</v>
      </c>
      <c r="M22" s="55">
        <f>ROUND(ROUND(ROUND(ROUND(ROUND(ROUND(ROUND(ROUND(B22*D22,2)*E22,2)*F22,2)*G22,2)*I22,2)*J22,2)*K22,2)*(1-L22),2)</f>
        <v>168.35</v>
      </c>
    </row>
    <row r="23" spans="1:13" ht="13.2" x14ac:dyDescent="0.25">
      <c r="A23" s="49" t="s">
        <v>99</v>
      </c>
      <c r="B23" s="50">
        <v>708.8</v>
      </c>
      <c r="C23" s="44" t="s">
        <v>38</v>
      </c>
      <c r="D23" s="86">
        <v>1.21</v>
      </c>
      <c r="E23" s="86">
        <v>0.5</v>
      </c>
      <c r="F23" s="52">
        <v>0.94799999999999995</v>
      </c>
      <c r="G23" s="85">
        <v>1.17</v>
      </c>
      <c r="H23" s="45" t="s">
        <v>38</v>
      </c>
      <c r="I23" s="87">
        <v>0.82</v>
      </c>
      <c r="J23" s="51">
        <f>$J$21</f>
        <v>1</v>
      </c>
      <c r="K23" s="85">
        <f>'Ex. 2 Proposed'!P24</f>
        <v>0.53</v>
      </c>
      <c r="L23" s="82">
        <f>$L$21</f>
        <v>0.2</v>
      </c>
      <c r="M23" s="55">
        <f>ROUND(ROUND(ROUND(ROUND(ROUND(ROUND(ROUND(ROUND(B23*D23,2)*E23,2)*F23,2)*G23,2)*I23,2)*J23,2)*K23,2)*(1-L23),2)</f>
        <v>165.37</v>
      </c>
    </row>
    <row r="24" spans="1:13" ht="13.2" x14ac:dyDescent="0.25">
      <c r="A24" s="38" t="s">
        <v>45</v>
      </c>
      <c r="B24" s="50">
        <v>78.900000000000006</v>
      </c>
      <c r="C24" s="51">
        <v>1.31</v>
      </c>
      <c r="D24" s="44" t="s">
        <v>38</v>
      </c>
      <c r="E24" s="43" t="s">
        <v>38</v>
      </c>
      <c r="F24" s="52">
        <v>0.95099999999999996</v>
      </c>
      <c r="G24" s="44" t="s">
        <v>38</v>
      </c>
      <c r="H24" s="45" t="s">
        <v>38</v>
      </c>
      <c r="I24" s="87">
        <v>1.39</v>
      </c>
      <c r="J24" s="51">
        <v>1</v>
      </c>
      <c r="K24" s="85">
        <f>'Ex. 2 Proposed'!P25</f>
        <v>0.623</v>
      </c>
      <c r="L24" s="82">
        <f>$L$21</f>
        <v>0.2</v>
      </c>
      <c r="M24" s="55">
        <f>ROUND(ROUND(ROUND(ROUND(ROUND(ROUND(B24*C24,2)*F24,2)*I24,2)*J24,2)*K24,2)*(1-L24),2)</f>
        <v>68.099999999999994</v>
      </c>
    </row>
    <row r="25" spans="1:13" ht="14.4" x14ac:dyDescent="0.35">
      <c r="A25" s="40" t="s">
        <v>46</v>
      </c>
      <c r="B25" s="50">
        <v>7.4</v>
      </c>
      <c r="C25" s="45" t="s">
        <v>38</v>
      </c>
      <c r="D25" s="45" t="s">
        <v>38</v>
      </c>
      <c r="E25" s="46" t="s">
        <v>38</v>
      </c>
      <c r="F25" s="45" t="s">
        <v>38</v>
      </c>
      <c r="G25" s="45" t="s">
        <v>38</v>
      </c>
      <c r="H25" s="45" t="s">
        <v>38</v>
      </c>
      <c r="I25" s="87">
        <v>1.39</v>
      </c>
      <c r="J25" s="56">
        <f>J24</f>
        <v>1</v>
      </c>
      <c r="K25" s="85">
        <f>K24</f>
        <v>0.623</v>
      </c>
      <c r="L25" s="69">
        <f>$L$21</f>
        <v>0.2</v>
      </c>
      <c r="M25" s="83">
        <f>ROUND(ROUND(ROUND(ROUND(B25*I25,2)*J25,2)*K25,2)*(1-L25),2)</f>
        <v>5.13</v>
      </c>
    </row>
    <row r="27" spans="1:13" x14ac:dyDescent="0.2">
      <c r="A27" s="49"/>
      <c r="L27" s="60" t="s">
        <v>51</v>
      </c>
      <c r="M27" s="78">
        <f>SUM(M21:M26)</f>
        <v>470.80999999999995</v>
      </c>
    </row>
    <row r="29" spans="1:13" x14ac:dyDescent="0.2">
      <c r="A29" s="61" t="s">
        <v>156</v>
      </c>
      <c r="B29" s="62"/>
      <c r="C29" s="62"/>
      <c r="D29" s="62"/>
      <c r="E29" s="62"/>
      <c r="F29" s="62"/>
      <c r="G29" s="62"/>
      <c r="H29" s="62"/>
      <c r="I29" s="62"/>
      <c r="J29" s="72"/>
      <c r="K29" s="72" t="s">
        <v>115</v>
      </c>
      <c r="L29" s="72"/>
      <c r="M29" s="72"/>
    </row>
    <row r="30" spans="1:13" x14ac:dyDescent="0.2">
      <c r="A30" s="7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3" x14ac:dyDescent="0.2">
      <c r="A31" s="72" t="s">
        <v>97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3" x14ac:dyDescent="0.2">
      <c r="A32" s="72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2" x14ac:dyDescent="0.2">
      <c r="A33" s="49" t="s">
        <v>139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spans="1:12" x14ac:dyDescent="0.2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 x14ac:dyDescent="0.2">
      <c r="A35" s="49" t="s">
        <v>100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8" spans="1:12" ht="14.4" x14ac:dyDescent="0.3">
      <c r="A38" s="91" t="s">
        <v>157</v>
      </c>
    </row>
    <row r="39" spans="1:12" ht="14.4" x14ac:dyDescent="0.3">
      <c r="A39" s="91" t="s">
        <v>158</v>
      </c>
    </row>
  </sheetData>
  <printOptions horizontalCentered="1"/>
  <pageMargins left="0.1" right="0.1" top="0.75" bottom="0.25" header="0.45" footer="0.5"/>
  <pageSetup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M39"/>
  <sheetViews>
    <sheetView zoomScaleNormal="100" zoomScaleSheetLayoutView="100" workbookViewId="0"/>
  </sheetViews>
  <sheetFormatPr defaultColWidth="9.109375" defaultRowHeight="11.4" x14ac:dyDescent="0.2"/>
  <cols>
    <col min="1" max="1" width="29.109375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9.6640625" style="38" bestFit="1" customWidth="1"/>
    <col min="6" max="6" width="8.6640625" style="38" bestFit="1" customWidth="1"/>
    <col min="7" max="7" width="10.44140625" style="38" bestFit="1" customWidth="1"/>
    <col min="8" max="8" width="7.33203125" style="38" bestFit="1" customWidth="1"/>
    <col min="9" max="9" width="9.109375" style="38" bestFit="1" customWidth="1"/>
    <col min="10" max="10" width="8.33203125" style="38" bestFit="1" customWidth="1"/>
    <col min="11" max="11" width="10.6640625" style="38" bestFit="1" customWidth="1"/>
    <col min="12" max="12" width="13.109375" style="38" bestFit="1" customWidth="1"/>
    <col min="13" max="13" width="10.5546875" style="38" bestFit="1" customWidth="1"/>
    <col min="14" max="16384" width="9.109375" style="38"/>
  </cols>
  <sheetData>
    <row r="1" spans="1:13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3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3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3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3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3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8" spans="1:13" x14ac:dyDescent="0.2">
      <c r="A8" s="39" t="s">
        <v>110</v>
      </c>
    </row>
    <row r="10" spans="1:13" x14ac:dyDescent="0.2">
      <c r="A10" s="49" t="s">
        <v>94</v>
      </c>
    </row>
    <row r="11" spans="1:13" x14ac:dyDescent="0.2">
      <c r="A11" s="38" t="s">
        <v>93</v>
      </c>
    </row>
    <row r="12" spans="1:13" x14ac:dyDescent="0.2">
      <c r="A12" s="38" t="s">
        <v>92</v>
      </c>
      <c r="H12" s="40"/>
    </row>
    <row r="13" spans="1:13" ht="12" x14ac:dyDescent="0.25">
      <c r="A13" s="72" t="s">
        <v>117</v>
      </c>
      <c r="D13" s="66"/>
      <c r="H13" s="40"/>
    </row>
    <row r="14" spans="1:13" ht="13.2" x14ac:dyDescent="0.25">
      <c r="C14" s="36"/>
      <c r="D14" s="36"/>
      <c r="E14" s="36"/>
      <c r="H14" s="81"/>
      <c r="I14" s="36"/>
      <c r="J14" s="36"/>
      <c r="K14" s="36"/>
      <c r="L14" s="36"/>
    </row>
    <row r="15" spans="1:13" ht="13.2" x14ac:dyDescent="0.25">
      <c r="A15" s="44" t="s">
        <v>8</v>
      </c>
      <c r="B15" s="44" t="s">
        <v>9</v>
      </c>
      <c r="C15" s="44" t="s">
        <v>10</v>
      </c>
      <c r="D15" s="44" t="s">
        <v>11</v>
      </c>
      <c r="E15" s="44" t="s">
        <v>12</v>
      </c>
      <c r="F15" s="44" t="s">
        <v>13</v>
      </c>
      <c r="G15" s="44" t="s">
        <v>14</v>
      </c>
      <c r="H15" s="44" t="s">
        <v>15</v>
      </c>
      <c r="I15" s="44" t="s">
        <v>16</v>
      </c>
      <c r="J15" s="73" t="s">
        <v>52</v>
      </c>
      <c r="K15" s="44" t="s">
        <v>53</v>
      </c>
      <c r="L15" s="44" t="s">
        <v>54</v>
      </c>
      <c r="M15" s="44" t="s">
        <v>71</v>
      </c>
    </row>
    <row r="16" spans="1:13" ht="7.5" customHeight="1" x14ac:dyDescent="0.25">
      <c r="A16" s="44"/>
      <c r="B16" s="44"/>
      <c r="C16" s="44"/>
      <c r="D16" s="44"/>
      <c r="E16" s="44"/>
      <c r="F16" s="44"/>
      <c r="G16" s="44"/>
      <c r="H16" s="73"/>
      <c r="I16" s="44"/>
      <c r="J16" s="44"/>
    </row>
    <row r="17" spans="1:13" ht="13.2" x14ac:dyDescent="0.25">
      <c r="A17" s="44"/>
      <c r="B17" s="44"/>
      <c r="C17" s="44"/>
      <c r="D17" s="44"/>
      <c r="E17" s="44"/>
      <c r="G17" s="36" t="s">
        <v>68</v>
      </c>
      <c r="H17" s="73"/>
      <c r="I17" s="43" t="s">
        <v>113</v>
      </c>
      <c r="J17" s="44"/>
      <c r="K17" s="43" t="s">
        <v>35</v>
      </c>
    </row>
    <row r="18" spans="1:13" ht="13.2" x14ac:dyDescent="0.25">
      <c r="A18" s="44"/>
      <c r="B18" s="44"/>
      <c r="C18" s="44"/>
      <c r="D18" s="43"/>
      <c r="E18" s="43">
        <v>2004</v>
      </c>
      <c r="F18" s="43" t="s">
        <v>30</v>
      </c>
      <c r="G18" s="36" t="s">
        <v>69</v>
      </c>
      <c r="H18" s="36" t="s">
        <v>72</v>
      </c>
      <c r="I18" s="43" t="s">
        <v>114</v>
      </c>
      <c r="K18" s="43" t="s">
        <v>33</v>
      </c>
      <c r="L18" s="43" t="s">
        <v>34</v>
      </c>
      <c r="M18" s="44"/>
    </row>
    <row r="19" spans="1:13" ht="13.2" x14ac:dyDescent="0.25">
      <c r="A19" s="44"/>
      <c r="B19" s="44"/>
      <c r="C19" s="43" t="s">
        <v>23</v>
      </c>
      <c r="D19" s="43" t="s">
        <v>47</v>
      </c>
      <c r="E19" s="43" t="s">
        <v>48</v>
      </c>
      <c r="F19" s="43" t="s">
        <v>24</v>
      </c>
      <c r="G19" s="36" t="s">
        <v>70</v>
      </c>
      <c r="H19" s="36" t="s">
        <v>73</v>
      </c>
      <c r="I19" s="43" t="s">
        <v>95</v>
      </c>
      <c r="J19" s="43" t="s">
        <v>49</v>
      </c>
      <c r="K19" s="43" t="s">
        <v>131</v>
      </c>
      <c r="L19" s="43" t="s">
        <v>28</v>
      </c>
      <c r="M19" s="43" t="s">
        <v>29</v>
      </c>
    </row>
    <row r="20" spans="1:13" s="47" customFormat="1" ht="13.2" x14ac:dyDescent="0.25">
      <c r="A20" s="47" t="s">
        <v>17</v>
      </c>
      <c r="B20" s="47" t="s">
        <v>18</v>
      </c>
      <c r="C20" s="47" t="s">
        <v>19</v>
      </c>
      <c r="D20" s="47" t="s">
        <v>19</v>
      </c>
      <c r="E20" s="47" t="s">
        <v>19</v>
      </c>
      <c r="F20" s="67" t="s">
        <v>19</v>
      </c>
      <c r="G20" s="48" t="s">
        <v>19</v>
      </c>
      <c r="H20" s="48" t="s">
        <v>74</v>
      </c>
      <c r="I20" s="47" t="s">
        <v>96</v>
      </c>
      <c r="J20" s="47" t="s">
        <v>19</v>
      </c>
      <c r="K20" s="47" t="s">
        <v>70</v>
      </c>
      <c r="L20" s="47" t="s">
        <v>20</v>
      </c>
      <c r="M20" s="47" t="s">
        <v>22</v>
      </c>
    </row>
    <row r="21" spans="1:13" ht="13.2" x14ac:dyDescent="0.25">
      <c r="A21" s="49" t="s">
        <v>78</v>
      </c>
      <c r="B21" s="50">
        <v>105.1</v>
      </c>
      <c r="C21" s="44">
        <v>1.24</v>
      </c>
      <c r="D21" s="43" t="s">
        <v>38</v>
      </c>
      <c r="E21" s="86">
        <v>1</v>
      </c>
      <c r="F21" s="52">
        <v>1.1080000000000001</v>
      </c>
      <c r="G21" s="85">
        <v>1.1499999999999999</v>
      </c>
      <c r="H21" s="87">
        <v>0.95</v>
      </c>
      <c r="I21" s="45" t="s">
        <v>38</v>
      </c>
      <c r="J21" s="51">
        <v>1</v>
      </c>
      <c r="K21" s="85">
        <f>'Ex. 2 Proposed'!P21</f>
        <v>0.50600000000000001</v>
      </c>
      <c r="L21" s="82">
        <v>0.2</v>
      </c>
      <c r="M21" s="55">
        <f>ROUND(ROUND(ROUND(ROUND(ROUND(ROUND(ROUND(ROUND(B21*C21,2)*E21,2)*F21,2)*G21,2)*H21,2)*J21,2)*K21,2)*(1-L21),2)</f>
        <v>63.86</v>
      </c>
    </row>
    <row r="22" spans="1:13" ht="13.2" x14ac:dyDescent="0.25">
      <c r="A22" s="38" t="s">
        <v>42</v>
      </c>
      <c r="B22" s="50">
        <v>934.1</v>
      </c>
      <c r="C22" s="44" t="s">
        <v>38</v>
      </c>
      <c r="D22" s="86">
        <v>0.79</v>
      </c>
      <c r="E22" s="86">
        <v>0.55000000000000004</v>
      </c>
      <c r="F22" s="52">
        <v>0.82199999999999995</v>
      </c>
      <c r="G22" s="85">
        <v>1.2</v>
      </c>
      <c r="H22" s="45" t="s">
        <v>38</v>
      </c>
      <c r="I22" s="87">
        <v>0.82</v>
      </c>
      <c r="J22" s="51">
        <f>$J$21</f>
        <v>1</v>
      </c>
      <c r="K22" s="85">
        <f>'Ex. 2 Proposed'!P23</f>
        <v>0.64100000000000001</v>
      </c>
      <c r="L22" s="82">
        <f>$L$21</f>
        <v>0.2</v>
      </c>
      <c r="M22" s="55">
        <f>ROUND(ROUND(ROUND(ROUND(ROUND(ROUND(ROUND(ROUND(B22*D22,2)*E22,2)*F22,2)*G22,2)*I22,2)*J22,2)*K22,2)*(1-L22),2)</f>
        <v>168.35</v>
      </c>
    </row>
    <row r="23" spans="1:13" ht="13.2" x14ac:dyDescent="0.25">
      <c r="A23" s="49" t="s">
        <v>99</v>
      </c>
      <c r="B23" s="50">
        <v>708.8</v>
      </c>
      <c r="C23" s="44" t="s">
        <v>38</v>
      </c>
      <c r="D23" s="86">
        <v>1.21</v>
      </c>
      <c r="E23" s="86">
        <v>0.5</v>
      </c>
      <c r="F23" s="52">
        <v>0.94799999999999995</v>
      </c>
      <c r="G23" s="85">
        <v>1.17</v>
      </c>
      <c r="H23" s="45" t="s">
        <v>38</v>
      </c>
      <c r="I23" s="87">
        <v>0.82</v>
      </c>
      <c r="J23" s="51">
        <f>$J$21</f>
        <v>1</v>
      </c>
      <c r="K23" s="85">
        <f>'Ex. 2 Proposed'!P24</f>
        <v>0.53</v>
      </c>
      <c r="L23" s="82">
        <f>$L$21</f>
        <v>0.2</v>
      </c>
      <c r="M23" s="55">
        <f>ROUND(ROUND(ROUND(ROUND(ROUND(ROUND(ROUND(ROUND(B23*D23,2)*E23,2)*F23,2)*G23,2)*I23,2)*J23,2)*K23,2)*(1-L23),2)</f>
        <v>165.37</v>
      </c>
    </row>
    <row r="24" spans="1:13" ht="13.2" x14ac:dyDescent="0.25">
      <c r="A24" s="38" t="s">
        <v>45</v>
      </c>
      <c r="B24" s="50">
        <v>78.900000000000006</v>
      </c>
      <c r="C24" s="51">
        <v>1.31</v>
      </c>
      <c r="D24" s="44" t="s">
        <v>38</v>
      </c>
      <c r="E24" s="43" t="s">
        <v>38</v>
      </c>
      <c r="F24" s="52">
        <v>0.95099999999999996</v>
      </c>
      <c r="G24" s="44" t="s">
        <v>38</v>
      </c>
      <c r="H24" s="45" t="s">
        <v>38</v>
      </c>
      <c r="I24" s="87">
        <v>1.39</v>
      </c>
      <c r="J24" s="51">
        <v>1</v>
      </c>
      <c r="K24" s="85">
        <f>'Ex. 2 Proposed'!P25</f>
        <v>0.623</v>
      </c>
      <c r="L24" s="82">
        <f>$L$21</f>
        <v>0.2</v>
      </c>
      <c r="M24" s="55">
        <f>ROUND(ROUND(ROUND(ROUND(ROUND(ROUND(B24*C24,2)*F24,2)*I24,2)*J24,2)*K24,2)*(1-L24),2)</f>
        <v>68.099999999999994</v>
      </c>
    </row>
    <row r="25" spans="1:13" ht="14.4" x14ac:dyDescent="0.35">
      <c r="A25" s="40" t="s">
        <v>46</v>
      </c>
      <c r="B25" s="50">
        <v>7.4</v>
      </c>
      <c r="C25" s="45" t="s">
        <v>38</v>
      </c>
      <c r="D25" s="45" t="s">
        <v>38</v>
      </c>
      <c r="E25" s="46" t="s">
        <v>38</v>
      </c>
      <c r="F25" s="45" t="s">
        <v>38</v>
      </c>
      <c r="G25" s="45" t="s">
        <v>38</v>
      </c>
      <c r="H25" s="45" t="s">
        <v>38</v>
      </c>
      <c r="I25" s="87">
        <v>1.39</v>
      </c>
      <c r="J25" s="56">
        <f>J24</f>
        <v>1</v>
      </c>
      <c r="K25" s="85">
        <f>K24</f>
        <v>0.623</v>
      </c>
      <c r="L25" s="69">
        <f>$L$21</f>
        <v>0.2</v>
      </c>
      <c r="M25" s="83">
        <f>ROUND(ROUND(ROUND(ROUND(B25*I25,2)*J25,2)*K25,2)*(1-L25),2)</f>
        <v>5.13</v>
      </c>
    </row>
    <row r="27" spans="1:13" x14ac:dyDescent="0.2">
      <c r="A27" s="49"/>
      <c r="L27" s="60" t="s">
        <v>51</v>
      </c>
      <c r="M27" s="78">
        <f>SUM(M21:M26)</f>
        <v>470.80999999999995</v>
      </c>
    </row>
    <row r="29" spans="1:13" x14ac:dyDescent="0.2">
      <c r="A29" s="61" t="s">
        <v>156</v>
      </c>
      <c r="B29" s="62"/>
      <c r="C29" s="62"/>
      <c r="D29" s="62"/>
      <c r="E29" s="62"/>
      <c r="F29" s="62"/>
      <c r="G29" s="62"/>
      <c r="H29" s="62"/>
      <c r="I29" s="62"/>
      <c r="J29" s="72"/>
      <c r="K29" s="72" t="s">
        <v>115</v>
      </c>
      <c r="L29" s="72"/>
      <c r="M29" s="72"/>
    </row>
    <row r="30" spans="1:13" x14ac:dyDescent="0.2">
      <c r="A30" s="72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3" x14ac:dyDescent="0.2">
      <c r="A31" s="72" t="s">
        <v>97</v>
      </c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</row>
    <row r="32" spans="1:13" x14ac:dyDescent="0.2">
      <c r="A32" s="72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</row>
    <row r="33" spans="1:12" x14ac:dyDescent="0.2">
      <c r="A33" s="49" t="s">
        <v>139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</row>
    <row r="34" spans="1:12" x14ac:dyDescent="0.2">
      <c r="A34" s="72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</row>
    <row r="35" spans="1:12" x14ac:dyDescent="0.2">
      <c r="A35" s="49" t="s">
        <v>100</v>
      </c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8" spans="1:12" ht="14.4" x14ac:dyDescent="0.3">
      <c r="A38" s="91" t="s">
        <v>157</v>
      </c>
    </row>
    <row r="39" spans="1:12" ht="14.4" x14ac:dyDescent="0.3">
      <c r="A39" s="91" t="s">
        <v>158</v>
      </c>
    </row>
  </sheetData>
  <printOptions horizontalCentered="1"/>
  <pageMargins left="0.1" right="0.1" top="0.75" bottom="0.25" header="0.4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46"/>
  <sheetViews>
    <sheetView zoomScaleNormal="100" zoomScaleSheetLayoutView="100" workbookViewId="0"/>
  </sheetViews>
  <sheetFormatPr defaultColWidth="9.109375" defaultRowHeight="13.2" x14ac:dyDescent="0.25"/>
  <cols>
    <col min="1" max="1" width="26.44140625" style="35" customWidth="1"/>
    <col min="2" max="2" width="10.44140625" style="35" bestFit="1" customWidth="1"/>
    <col min="3" max="3" width="9.44140625" style="35" customWidth="1"/>
    <col min="4" max="4" width="9.5546875" style="35" customWidth="1"/>
    <col min="5" max="5" width="9.33203125" style="35" customWidth="1"/>
    <col min="6" max="6" width="10" style="35" customWidth="1"/>
    <col min="7" max="7" width="10.6640625" style="35" customWidth="1"/>
    <col min="8" max="8" width="14.88671875" style="35" bestFit="1" customWidth="1"/>
    <col min="9" max="14" width="11.44140625" style="35" customWidth="1"/>
    <col min="15" max="15" width="11.6640625" style="35" bestFit="1" customWidth="1"/>
    <col min="16" max="16" width="12" style="35" bestFit="1" customWidth="1"/>
    <col min="17" max="16384" width="9.109375" style="35"/>
  </cols>
  <sheetData>
    <row r="1" spans="1:22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22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22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ht="7.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22" x14ac:dyDescent="0.25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5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2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2" x14ac:dyDescent="0.25">
      <c r="A8" s="39" t="s">
        <v>150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2" x14ac:dyDescent="0.25">
      <c r="A10" s="38" t="s">
        <v>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22" x14ac:dyDescent="0.25">
      <c r="A11" s="38" t="s">
        <v>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22" x14ac:dyDescent="0.25">
      <c r="A12" s="38" t="s">
        <v>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22" x14ac:dyDescent="0.25">
      <c r="A13" s="38" t="s">
        <v>7</v>
      </c>
      <c r="B13" s="38"/>
      <c r="C13" s="38"/>
      <c r="D13" s="38"/>
      <c r="E13" s="38" t="s">
        <v>115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22" x14ac:dyDescent="0.25">
      <c r="A14" s="38" t="s">
        <v>84</v>
      </c>
      <c r="B14" s="38"/>
      <c r="C14" s="38"/>
      <c r="D14" s="40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S14" s="41"/>
      <c r="T14" s="42"/>
      <c r="U14" s="42"/>
      <c r="V14" s="42"/>
    </row>
    <row r="15" spans="1:2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38"/>
      <c r="P15" s="38"/>
    </row>
    <row r="16" spans="1:22" x14ac:dyDescent="0.25">
      <c r="A16" s="44" t="s">
        <v>8</v>
      </c>
      <c r="B16" s="44" t="s">
        <v>9</v>
      </c>
      <c r="C16" s="44" t="s">
        <v>10</v>
      </c>
      <c r="D16" s="44" t="s">
        <v>11</v>
      </c>
      <c r="E16" s="44" t="s">
        <v>12</v>
      </c>
      <c r="F16" s="44" t="s">
        <v>13</v>
      </c>
      <c r="G16" s="44" t="s">
        <v>14</v>
      </c>
      <c r="H16" s="44" t="s">
        <v>15</v>
      </c>
      <c r="I16" s="44" t="s">
        <v>16</v>
      </c>
      <c r="J16" s="44" t="s">
        <v>52</v>
      </c>
      <c r="K16" s="44" t="s">
        <v>53</v>
      </c>
      <c r="L16" s="44" t="s">
        <v>54</v>
      </c>
      <c r="M16" s="44" t="s">
        <v>71</v>
      </c>
      <c r="N16" s="44" t="s">
        <v>76</v>
      </c>
      <c r="O16" s="44" t="s">
        <v>133</v>
      </c>
      <c r="P16" s="44" t="s">
        <v>134</v>
      </c>
    </row>
    <row r="17" spans="1:16" ht="7.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5">
      <c r="A18" s="44"/>
      <c r="B18" s="44"/>
      <c r="C18" s="45"/>
      <c r="D18" s="45"/>
      <c r="E18" s="44"/>
      <c r="F18" s="45"/>
      <c r="G18" s="45"/>
      <c r="H18" s="44" t="s">
        <v>121</v>
      </c>
      <c r="I18" s="44" t="s">
        <v>68</v>
      </c>
      <c r="J18" s="44" t="s">
        <v>123</v>
      </c>
      <c r="K18" s="44" t="s">
        <v>65</v>
      </c>
      <c r="L18" s="44" t="s">
        <v>126</v>
      </c>
      <c r="M18" s="44" t="s">
        <v>128</v>
      </c>
      <c r="N18" s="43" t="s">
        <v>35</v>
      </c>
      <c r="O18" s="44"/>
      <c r="P18" s="44"/>
    </row>
    <row r="19" spans="1:16" x14ac:dyDescent="0.25">
      <c r="A19" s="44"/>
      <c r="B19" s="45"/>
      <c r="C19" s="45"/>
      <c r="D19" s="46">
        <v>2001</v>
      </c>
      <c r="E19" s="46" t="s">
        <v>30</v>
      </c>
      <c r="F19" s="46" t="s">
        <v>72</v>
      </c>
      <c r="G19" s="46" t="s">
        <v>65</v>
      </c>
      <c r="H19" s="43" t="s">
        <v>122</v>
      </c>
      <c r="I19" s="46" t="s">
        <v>69</v>
      </c>
      <c r="J19" s="46" t="s">
        <v>124</v>
      </c>
      <c r="K19" s="46" t="s">
        <v>125</v>
      </c>
      <c r="L19" s="46" t="s">
        <v>127</v>
      </c>
      <c r="M19" s="46" t="s">
        <v>129</v>
      </c>
      <c r="N19" s="46" t="s">
        <v>33</v>
      </c>
      <c r="O19" s="46" t="s">
        <v>34</v>
      </c>
      <c r="P19" s="44"/>
    </row>
    <row r="20" spans="1:16" x14ac:dyDescent="0.25">
      <c r="A20" s="44"/>
      <c r="B20" s="44"/>
      <c r="C20" s="43" t="s">
        <v>23</v>
      </c>
      <c r="D20" s="43" t="s">
        <v>48</v>
      </c>
      <c r="E20" s="43" t="s">
        <v>24</v>
      </c>
      <c r="F20" s="43" t="s">
        <v>73</v>
      </c>
      <c r="G20" s="43" t="s">
        <v>33</v>
      </c>
      <c r="H20" s="43" t="s">
        <v>120</v>
      </c>
      <c r="I20" s="43" t="s">
        <v>70</v>
      </c>
      <c r="J20" s="43" t="s">
        <v>70</v>
      </c>
      <c r="K20" s="43" t="s">
        <v>70</v>
      </c>
      <c r="L20" s="43" t="s">
        <v>70</v>
      </c>
      <c r="M20" s="43" t="s">
        <v>70</v>
      </c>
      <c r="N20" s="43" t="s">
        <v>130</v>
      </c>
      <c r="O20" s="43" t="s">
        <v>28</v>
      </c>
      <c r="P20" s="43" t="s">
        <v>29</v>
      </c>
    </row>
    <row r="21" spans="1:16" s="48" customFormat="1" x14ac:dyDescent="0.25">
      <c r="A21" s="47" t="s">
        <v>17</v>
      </c>
      <c r="B21" s="47" t="s">
        <v>18</v>
      </c>
      <c r="C21" s="47" t="s">
        <v>19</v>
      </c>
      <c r="D21" s="47" t="s">
        <v>19</v>
      </c>
      <c r="E21" s="47" t="s">
        <v>19</v>
      </c>
      <c r="F21" s="47" t="s">
        <v>74</v>
      </c>
      <c r="G21" s="47" t="s">
        <v>20</v>
      </c>
      <c r="H21" s="47" t="s">
        <v>19</v>
      </c>
      <c r="I21" s="47" t="s">
        <v>19</v>
      </c>
      <c r="J21" s="47" t="s">
        <v>19</v>
      </c>
      <c r="K21" s="47" t="s">
        <v>19</v>
      </c>
      <c r="L21" s="47" t="s">
        <v>19</v>
      </c>
      <c r="M21" s="47" t="s">
        <v>19</v>
      </c>
      <c r="N21" s="47" t="s">
        <v>70</v>
      </c>
      <c r="O21" s="47" t="s">
        <v>20</v>
      </c>
      <c r="P21" s="47" t="s">
        <v>22</v>
      </c>
    </row>
    <row r="22" spans="1:16" x14ac:dyDescent="0.25">
      <c r="A22" s="49" t="s">
        <v>85</v>
      </c>
      <c r="B22" s="50">
        <v>714.6</v>
      </c>
      <c r="C22" s="44">
        <v>0.88</v>
      </c>
      <c r="D22" s="51">
        <v>1</v>
      </c>
      <c r="E22" s="52">
        <v>1.5469999999999999</v>
      </c>
      <c r="F22" s="90">
        <v>0</v>
      </c>
      <c r="G22" s="44" t="s">
        <v>38</v>
      </c>
      <c r="H22" s="44">
        <v>1.6439999999999999</v>
      </c>
      <c r="I22" s="85">
        <v>1</v>
      </c>
      <c r="J22" s="85">
        <v>1</v>
      </c>
      <c r="K22" s="85">
        <v>1</v>
      </c>
      <c r="L22" s="85">
        <v>1.028</v>
      </c>
      <c r="M22" s="44">
        <v>1.2589999999999999</v>
      </c>
      <c r="N22" s="85">
        <v>0.84299999999999997</v>
      </c>
      <c r="O22" s="53">
        <v>0</v>
      </c>
      <c r="P22" s="54">
        <f>ROUND(ROUND(ROUND(ROUND(ROUND(B22*C22,2)*D22,2)*E22,2)*(1-F22),2)*(ROUND(ROUND(ROUND(ROUND(ROUND(ROUND(H22*I22,3)*J22,3)*K22,3)*L22,3)*M22,3)*N22,3))*(1-O22),2)</f>
        <v>1745.26</v>
      </c>
    </row>
    <row r="23" spans="1:16" x14ac:dyDescent="0.25">
      <c r="A23" s="38" t="s">
        <v>66</v>
      </c>
      <c r="B23" s="55">
        <v>75.099999999999994</v>
      </c>
      <c r="C23" s="51">
        <v>0.76</v>
      </c>
      <c r="D23" s="51">
        <v>1</v>
      </c>
      <c r="E23" s="52">
        <v>1.639</v>
      </c>
      <c r="F23" s="45" t="s">
        <v>38</v>
      </c>
      <c r="G23" s="90">
        <v>0</v>
      </c>
      <c r="H23" s="44">
        <v>1.788</v>
      </c>
      <c r="I23" s="85">
        <v>1</v>
      </c>
      <c r="J23" s="85">
        <v>1</v>
      </c>
      <c r="K23" s="85">
        <v>1</v>
      </c>
      <c r="L23" s="85">
        <v>1.0349999999999999</v>
      </c>
      <c r="M23" s="44">
        <v>1.2629999999999999</v>
      </c>
      <c r="N23" s="85">
        <v>0.876</v>
      </c>
      <c r="O23" s="53">
        <f>$O$22</f>
        <v>0</v>
      </c>
      <c r="P23" s="54">
        <f>ROUND(ROUND(ROUND(ROUND(ROUND(B23*C23,2)*D23,2)*E23,2)*(1-G23),2)*(ROUND(ROUND(ROUND(ROUND(ROUND(ROUND(H23*I23,3)*J23,3)*K23,3)*L23,3)*M23,3)*N23,3))*(1-O23),2)</f>
        <v>191.59</v>
      </c>
    </row>
    <row r="24" spans="1:16" x14ac:dyDescent="0.25">
      <c r="A24" s="40" t="s">
        <v>36</v>
      </c>
      <c r="B24" s="50">
        <v>78.900000000000006</v>
      </c>
      <c r="C24" s="56">
        <v>1</v>
      </c>
      <c r="D24" s="45" t="s">
        <v>38</v>
      </c>
      <c r="E24" s="52">
        <v>1.37</v>
      </c>
      <c r="F24" s="45" t="s">
        <v>38</v>
      </c>
      <c r="G24" s="45" t="s">
        <v>38</v>
      </c>
      <c r="H24" s="45">
        <v>1.5189999999999999</v>
      </c>
      <c r="I24" s="52">
        <v>1</v>
      </c>
      <c r="J24" s="52">
        <v>1</v>
      </c>
      <c r="K24" s="52">
        <v>1</v>
      </c>
      <c r="L24" s="52">
        <v>1.0620000000000001</v>
      </c>
      <c r="M24" s="45">
        <v>1.319</v>
      </c>
      <c r="N24" s="52">
        <v>0.86799999999999999</v>
      </c>
      <c r="O24" s="57">
        <f>$O$22</f>
        <v>0</v>
      </c>
      <c r="P24" s="58">
        <f>ROUND(ROUND(ROUND(B24*C24,2)*E24,2)*(ROUND(ROUND(ROUND(ROUND(ROUND(ROUND(H24*I24,3)*J24,3)*K24,3)*L24,3)*M24,3)*N24,3))*(1-O24),2)</f>
        <v>199.64</v>
      </c>
    </row>
    <row r="25" spans="1:16" ht="14.4" x14ac:dyDescent="0.35">
      <c r="A25" s="40" t="s">
        <v>37</v>
      </c>
      <c r="B25" s="50">
        <v>30</v>
      </c>
      <c r="C25" s="45" t="s">
        <v>38</v>
      </c>
      <c r="D25" s="45" t="s">
        <v>38</v>
      </c>
      <c r="E25" s="45" t="s">
        <v>38</v>
      </c>
      <c r="F25" s="45" t="s">
        <v>38</v>
      </c>
      <c r="G25" s="45" t="s">
        <v>38</v>
      </c>
      <c r="H25" s="45">
        <f t="shared" ref="H25:N25" si="0">H24</f>
        <v>1.5189999999999999</v>
      </c>
      <c r="I25" s="52">
        <f t="shared" si="0"/>
        <v>1</v>
      </c>
      <c r="J25" s="52">
        <f t="shared" si="0"/>
        <v>1</v>
      </c>
      <c r="K25" s="52">
        <f t="shared" si="0"/>
        <v>1</v>
      </c>
      <c r="L25" s="52">
        <f t="shared" si="0"/>
        <v>1.0620000000000001</v>
      </c>
      <c r="M25" s="45">
        <f t="shared" si="0"/>
        <v>1.319</v>
      </c>
      <c r="N25" s="52">
        <f t="shared" si="0"/>
        <v>0.86799999999999999</v>
      </c>
      <c r="O25" s="57">
        <f>$O$22</f>
        <v>0</v>
      </c>
      <c r="P25" s="59">
        <f>ROUND(B25*(ROUND(ROUND(ROUND(ROUND(ROUND(ROUND(H25*I25,3)*J25,3)*K25,3)*L25,3)*M25,3)*N25,3))*(1-O25),2)</f>
        <v>55.41</v>
      </c>
    </row>
    <row r="26" spans="1:1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54"/>
    </row>
    <row r="27" spans="1:16" x14ac:dyDescent="0.25">
      <c r="A27" s="38"/>
      <c r="B27" s="38"/>
      <c r="C27" s="38"/>
      <c r="D27" s="38" t="s">
        <v>115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60" t="s">
        <v>51</v>
      </c>
      <c r="P27" s="54">
        <f>SUM(P22:P25)</f>
        <v>2191.8999999999996</v>
      </c>
    </row>
    <row r="28" spans="1:1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x14ac:dyDescent="0.25">
      <c r="A29" s="61" t="s">
        <v>154</v>
      </c>
      <c r="B29" s="46"/>
      <c r="C29" s="46"/>
      <c r="D29" s="46"/>
      <c r="E29" s="46"/>
      <c r="F29" s="46"/>
      <c r="G29" s="46"/>
      <c r="H29" s="46"/>
      <c r="I29" s="43"/>
      <c r="J29" s="43"/>
      <c r="K29" s="43"/>
      <c r="L29" s="43"/>
      <c r="M29" s="43"/>
      <c r="N29" s="43"/>
      <c r="O29" s="38"/>
      <c r="P29" s="38"/>
    </row>
    <row r="30" spans="1:16" x14ac:dyDescent="0.25">
      <c r="A30" s="62"/>
      <c r="B30" s="46"/>
      <c r="C30" s="46"/>
      <c r="D30" s="46"/>
      <c r="E30" s="46"/>
      <c r="F30" s="46"/>
      <c r="G30" s="46"/>
      <c r="H30" s="46"/>
      <c r="I30" s="43"/>
      <c r="J30" s="43"/>
      <c r="K30" s="43"/>
      <c r="L30" s="43"/>
      <c r="M30" s="43"/>
      <c r="N30" s="43"/>
      <c r="O30" s="38"/>
      <c r="P30" s="38"/>
    </row>
    <row r="31" spans="1:16" x14ac:dyDescent="0.25">
      <c r="A31" s="62"/>
      <c r="B31" s="63"/>
      <c r="C31" s="63"/>
      <c r="D31" s="63"/>
      <c r="E31" s="63"/>
      <c r="F31" s="63"/>
      <c r="G31" s="63"/>
      <c r="H31" s="63"/>
      <c r="I31" s="64"/>
      <c r="J31" s="64"/>
      <c r="K31" s="64"/>
      <c r="L31" s="64"/>
      <c r="M31" s="64"/>
      <c r="N31" s="64"/>
      <c r="O31" s="38"/>
      <c r="P31" s="38"/>
    </row>
    <row r="32" spans="1:16" x14ac:dyDescent="0.25">
      <c r="A32" s="61" t="s">
        <v>86</v>
      </c>
      <c r="B32" s="46"/>
      <c r="C32" s="46"/>
      <c r="D32" s="46"/>
      <c r="E32" s="46"/>
      <c r="F32" s="46"/>
      <c r="G32" s="46"/>
      <c r="H32" s="46"/>
      <c r="I32" s="43"/>
      <c r="J32" s="43"/>
      <c r="K32" s="43"/>
      <c r="L32" s="43"/>
      <c r="M32" s="43"/>
      <c r="N32" s="43"/>
      <c r="O32" s="38"/>
      <c r="P32" s="38"/>
    </row>
    <row r="33" spans="1:16" x14ac:dyDescent="0.25">
      <c r="A33" s="62" t="s">
        <v>67</v>
      </c>
      <c r="B33" s="46"/>
      <c r="C33" s="46"/>
      <c r="D33" s="46"/>
      <c r="E33" s="46"/>
      <c r="F33" s="46"/>
      <c r="G33" s="46"/>
      <c r="H33" s="46"/>
      <c r="I33" s="43"/>
      <c r="J33" s="43"/>
      <c r="K33" s="43"/>
      <c r="L33" s="43"/>
      <c r="M33" s="43"/>
      <c r="N33" s="43"/>
      <c r="O33" s="38"/>
      <c r="P33" s="38"/>
    </row>
    <row r="34" spans="1:16" x14ac:dyDescent="0.25">
      <c r="A34" s="61" t="s">
        <v>88</v>
      </c>
      <c r="B34" s="40"/>
      <c r="C34" s="40"/>
      <c r="D34" s="40"/>
      <c r="E34" s="40"/>
      <c r="F34" s="40"/>
      <c r="G34" s="40"/>
      <c r="H34" s="40"/>
      <c r="I34" s="38"/>
      <c r="J34" s="38"/>
      <c r="K34" s="38"/>
      <c r="L34" s="38"/>
      <c r="M34" s="38"/>
      <c r="N34" s="38"/>
      <c r="O34" s="38"/>
      <c r="P34" s="38"/>
    </row>
    <row r="35" spans="1:16" x14ac:dyDescent="0.25">
      <c r="A35" s="40"/>
      <c r="B35" s="40"/>
      <c r="C35" s="40"/>
      <c r="D35" s="40"/>
      <c r="E35" s="40"/>
      <c r="F35" s="40"/>
      <c r="G35" s="40"/>
      <c r="H35" s="40"/>
      <c r="I35" s="38"/>
      <c r="J35" s="38"/>
      <c r="K35" s="38"/>
      <c r="L35" s="38"/>
      <c r="M35" s="38"/>
      <c r="N35" s="38"/>
      <c r="O35" s="38"/>
      <c r="P35" s="38"/>
    </row>
    <row r="36" spans="1:16" x14ac:dyDescent="0.25">
      <c r="A36" s="40"/>
      <c r="B36" s="40"/>
      <c r="C36" s="40"/>
      <c r="D36" s="40"/>
      <c r="E36" s="40"/>
      <c r="F36" s="40"/>
      <c r="G36" s="40"/>
      <c r="H36" s="40"/>
      <c r="I36" s="38"/>
      <c r="J36" s="38"/>
      <c r="K36" s="38"/>
      <c r="L36" s="38"/>
      <c r="M36" s="38"/>
      <c r="N36" s="38"/>
      <c r="O36" s="38"/>
      <c r="P36" s="38"/>
    </row>
    <row r="37" spans="1:16" ht="14.4" x14ac:dyDescent="0.3">
      <c r="A37" s="91" t="s">
        <v>157</v>
      </c>
      <c r="B37" s="40"/>
      <c r="C37" s="40"/>
      <c r="D37" s="40"/>
      <c r="E37" s="40"/>
      <c r="F37" s="40"/>
      <c r="G37" s="40"/>
      <c r="H37" s="40"/>
      <c r="I37" s="38"/>
      <c r="J37" s="38"/>
      <c r="K37" s="38"/>
      <c r="L37" s="38"/>
      <c r="M37" s="38"/>
      <c r="N37" s="38"/>
      <c r="O37" s="38"/>
      <c r="P37" s="38"/>
    </row>
    <row r="38" spans="1:16" ht="14.4" x14ac:dyDescent="0.3">
      <c r="A38" s="91" t="s">
        <v>158</v>
      </c>
      <c r="B38" s="40"/>
      <c r="C38" s="40"/>
      <c r="D38" s="40"/>
      <c r="E38" s="40"/>
      <c r="F38" s="40"/>
      <c r="G38" s="40"/>
      <c r="H38" s="40"/>
      <c r="I38" s="38"/>
      <c r="J38" s="38"/>
      <c r="K38" s="38"/>
      <c r="L38" s="38"/>
      <c r="M38" s="38"/>
      <c r="N38" s="38"/>
      <c r="O38" s="38"/>
      <c r="P38" s="38"/>
    </row>
    <row r="39" spans="1:16" x14ac:dyDescent="0.25">
      <c r="A39" s="40"/>
      <c r="B39" s="40"/>
      <c r="C39" s="40"/>
      <c r="D39" s="40"/>
      <c r="E39" s="40"/>
      <c r="F39" s="40"/>
      <c r="G39" s="40"/>
      <c r="H39" s="40"/>
      <c r="I39" s="38"/>
      <c r="J39" s="38"/>
      <c r="K39" s="38"/>
      <c r="L39" s="38"/>
      <c r="M39" s="38"/>
      <c r="N39" s="38"/>
      <c r="O39" s="38"/>
      <c r="P39" s="38"/>
    </row>
    <row r="40" spans="1:16" x14ac:dyDescent="0.25">
      <c r="A40" s="40"/>
      <c r="B40" s="40"/>
      <c r="C40" s="40"/>
      <c r="D40" s="40"/>
      <c r="E40" s="40"/>
      <c r="F40" s="40"/>
      <c r="G40" s="40"/>
      <c r="H40" s="40"/>
      <c r="I40" s="38"/>
      <c r="J40" s="38"/>
      <c r="K40" s="38"/>
      <c r="L40" s="38"/>
      <c r="M40" s="38"/>
      <c r="N40" s="38"/>
      <c r="O40" s="38"/>
      <c r="P40" s="38"/>
    </row>
    <row r="41" spans="1:16" x14ac:dyDescent="0.25">
      <c r="A41" s="40"/>
      <c r="B41" s="40"/>
      <c r="C41" s="40"/>
      <c r="D41" s="40"/>
      <c r="E41" s="40"/>
      <c r="F41" s="40"/>
      <c r="G41" s="40"/>
      <c r="H41" s="40"/>
      <c r="I41" s="38"/>
      <c r="J41" s="38"/>
      <c r="K41" s="38"/>
      <c r="L41" s="38"/>
      <c r="M41" s="38"/>
      <c r="N41" s="38"/>
      <c r="O41" s="38"/>
      <c r="P41" s="38"/>
    </row>
    <row r="42" spans="1:16" x14ac:dyDescent="0.25">
      <c r="A42" s="40"/>
      <c r="B42" s="40"/>
      <c r="C42" s="40"/>
      <c r="D42" s="40"/>
      <c r="E42" s="40"/>
      <c r="F42" s="40"/>
      <c r="G42" s="40"/>
      <c r="H42" s="40"/>
      <c r="I42" s="38"/>
      <c r="J42" s="38"/>
      <c r="K42" s="38"/>
      <c r="L42" s="38"/>
      <c r="M42" s="38"/>
      <c r="N42" s="38"/>
      <c r="O42" s="38"/>
      <c r="P42" s="38"/>
    </row>
    <row r="43" spans="1:1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x14ac:dyDescent="0.2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</row>
  </sheetData>
  <printOptions horizontalCentered="1"/>
  <pageMargins left="0.1" right="0.1" top="0.75" bottom="0.25" header="0.5" footer="0.5"/>
  <pageSetup scale="6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49"/>
  <sheetViews>
    <sheetView tabSelected="1" zoomScaleNormal="100" zoomScaleSheetLayoutView="100" workbookViewId="0"/>
  </sheetViews>
  <sheetFormatPr defaultColWidth="9.109375" defaultRowHeight="13.2" x14ac:dyDescent="0.25"/>
  <cols>
    <col min="1" max="1" width="26.44140625" style="35" customWidth="1"/>
    <col min="2" max="2" width="10.44140625" style="35" bestFit="1" customWidth="1"/>
    <col min="3" max="3" width="9.44140625" style="35" customWidth="1"/>
    <col min="4" max="4" width="9.5546875" style="35" customWidth="1"/>
    <col min="5" max="5" width="9.33203125" style="35" customWidth="1"/>
    <col min="6" max="6" width="10" style="35" customWidth="1"/>
    <col min="7" max="7" width="10.6640625" style="35" customWidth="1"/>
    <col min="8" max="8" width="14.88671875" style="35" bestFit="1" customWidth="1"/>
    <col min="9" max="14" width="11.44140625" style="35" customWidth="1"/>
    <col min="15" max="15" width="11.6640625" style="35" bestFit="1" customWidth="1"/>
    <col min="16" max="16" width="12" style="35" bestFit="1" customWidth="1"/>
    <col min="17" max="16384" width="9.109375" style="35"/>
  </cols>
  <sheetData>
    <row r="1" spans="1:22" x14ac:dyDescent="0.2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1:22" ht="7.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8"/>
    </row>
    <row r="3" spans="1:22" x14ac:dyDescent="0.25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22" ht="7.5" customHeight="1" x14ac:dyDescent="0.2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1:22" x14ac:dyDescent="0.25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6" spans="1:22" x14ac:dyDescent="0.25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22" x14ac:dyDescent="0.25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</row>
    <row r="8" spans="1:22" x14ac:dyDescent="0.25">
      <c r="A8" s="39" t="s">
        <v>108</v>
      </c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</row>
    <row r="9" spans="1:22" x14ac:dyDescent="0.25">
      <c r="A9" s="38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</row>
    <row r="10" spans="1:22" x14ac:dyDescent="0.25">
      <c r="A10" s="38" t="s">
        <v>4</v>
      </c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22" x14ac:dyDescent="0.25">
      <c r="A11" s="38" t="s">
        <v>5</v>
      </c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22" x14ac:dyDescent="0.25">
      <c r="A12" s="38" t="s">
        <v>6</v>
      </c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1:22" x14ac:dyDescent="0.25">
      <c r="A13" s="38" t="s">
        <v>7</v>
      </c>
      <c r="B13" s="38"/>
      <c r="C13" s="38"/>
      <c r="D13" s="38"/>
      <c r="E13" s="38" t="s">
        <v>115</v>
      </c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</row>
    <row r="14" spans="1:22" x14ac:dyDescent="0.25">
      <c r="A14" s="38" t="s">
        <v>84</v>
      </c>
      <c r="B14" s="38"/>
      <c r="C14" s="38"/>
      <c r="D14" s="40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S14" s="41"/>
      <c r="T14" s="42"/>
      <c r="U14" s="42"/>
      <c r="V14" s="42"/>
    </row>
    <row r="15" spans="1:22" x14ac:dyDescent="0.25">
      <c r="A15" s="38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38"/>
      <c r="P15" s="38"/>
    </row>
    <row r="16" spans="1:22" x14ac:dyDescent="0.25">
      <c r="A16" s="44" t="s">
        <v>8</v>
      </c>
      <c r="B16" s="44" t="s">
        <v>9</v>
      </c>
      <c r="C16" s="44" t="s">
        <v>10</v>
      </c>
      <c r="D16" s="44" t="s">
        <v>11</v>
      </c>
      <c r="E16" s="44" t="s">
        <v>12</v>
      </c>
      <c r="F16" s="44" t="s">
        <v>13</v>
      </c>
      <c r="G16" s="44" t="s">
        <v>14</v>
      </c>
      <c r="H16" s="44" t="s">
        <v>15</v>
      </c>
      <c r="I16" s="44" t="s">
        <v>16</v>
      </c>
      <c r="J16" s="44" t="s">
        <v>52</v>
      </c>
      <c r="K16" s="44" t="s">
        <v>53</v>
      </c>
      <c r="L16" s="44" t="s">
        <v>54</v>
      </c>
      <c r="M16" s="44" t="s">
        <v>71</v>
      </c>
      <c r="N16" s="44" t="s">
        <v>76</v>
      </c>
      <c r="O16" s="44" t="s">
        <v>133</v>
      </c>
      <c r="P16" s="44" t="s">
        <v>134</v>
      </c>
    </row>
    <row r="17" spans="1:16" ht="7.5" customHeight="1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</row>
    <row r="18" spans="1:16" x14ac:dyDescent="0.25">
      <c r="A18" s="44"/>
      <c r="B18" s="44"/>
      <c r="C18" s="45"/>
      <c r="D18" s="45"/>
      <c r="E18" s="44"/>
      <c r="F18" s="45"/>
      <c r="G18" s="45"/>
      <c r="H18" s="44" t="s">
        <v>121</v>
      </c>
      <c r="I18" s="44" t="s">
        <v>68</v>
      </c>
      <c r="J18" s="44" t="s">
        <v>123</v>
      </c>
      <c r="K18" s="44" t="s">
        <v>65</v>
      </c>
      <c r="L18" s="44" t="s">
        <v>126</v>
      </c>
      <c r="M18" s="44" t="s">
        <v>128</v>
      </c>
      <c r="N18" s="43" t="s">
        <v>35</v>
      </c>
      <c r="O18" s="44"/>
      <c r="P18" s="44"/>
    </row>
    <row r="19" spans="1:16" x14ac:dyDescent="0.25">
      <c r="A19" s="44"/>
      <c r="B19" s="44"/>
      <c r="C19" s="44"/>
      <c r="D19" s="43">
        <v>2001</v>
      </c>
      <c r="E19" s="43" t="s">
        <v>30</v>
      </c>
      <c r="F19" s="43" t="s">
        <v>72</v>
      </c>
      <c r="G19" s="43" t="s">
        <v>65</v>
      </c>
      <c r="H19" s="43" t="s">
        <v>122</v>
      </c>
      <c r="I19" s="43" t="s">
        <v>69</v>
      </c>
      <c r="J19" s="43" t="s">
        <v>124</v>
      </c>
      <c r="K19" s="43" t="s">
        <v>125</v>
      </c>
      <c r="L19" s="43" t="s">
        <v>127</v>
      </c>
      <c r="M19" s="43" t="s">
        <v>129</v>
      </c>
      <c r="N19" s="43" t="s">
        <v>33</v>
      </c>
      <c r="O19" s="43" t="s">
        <v>34</v>
      </c>
      <c r="P19" s="44"/>
    </row>
    <row r="20" spans="1:16" x14ac:dyDescent="0.25">
      <c r="A20" s="44"/>
      <c r="B20" s="44"/>
      <c r="C20" s="43" t="s">
        <v>23</v>
      </c>
      <c r="D20" s="43" t="s">
        <v>48</v>
      </c>
      <c r="E20" s="43" t="s">
        <v>24</v>
      </c>
      <c r="F20" s="43" t="s">
        <v>73</v>
      </c>
      <c r="G20" s="43" t="s">
        <v>33</v>
      </c>
      <c r="H20" s="43" t="s">
        <v>120</v>
      </c>
      <c r="I20" s="43" t="s">
        <v>70</v>
      </c>
      <c r="J20" s="43" t="s">
        <v>70</v>
      </c>
      <c r="K20" s="43" t="s">
        <v>70</v>
      </c>
      <c r="L20" s="43" t="s">
        <v>70</v>
      </c>
      <c r="M20" s="43" t="s">
        <v>70</v>
      </c>
      <c r="N20" s="43" t="s">
        <v>130</v>
      </c>
      <c r="O20" s="43" t="s">
        <v>28</v>
      </c>
      <c r="P20" s="43" t="s">
        <v>29</v>
      </c>
    </row>
    <row r="21" spans="1:16" s="48" customFormat="1" x14ac:dyDescent="0.25">
      <c r="A21" s="47" t="s">
        <v>17</v>
      </c>
      <c r="B21" s="47" t="s">
        <v>18</v>
      </c>
      <c r="C21" s="47" t="s">
        <v>19</v>
      </c>
      <c r="D21" s="47" t="s">
        <v>19</v>
      </c>
      <c r="E21" s="47" t="s">
        <v>19</v>
      </c>
      <c r="F21" s="47" t="s">
        <v>74</v>
      </c>
      <c r="G21" s="47" t="s">
        <v>20</v>
      </c>
      <c r="H21" s="47" t="s">
        <v>19</v>
      </c>
      <c r="I21" s="47" t="s">
        <v>19</v>
      </c>
      <c r="J21" s="47" t="s">
        <v>19</v>
      </c>
      <c r="K21" s="47" t="s">
        <v>19</v>
      </c>
      <c r="L21" s="47" t="s">
        <v>19</v>
      </c>
      <c r="M21" s="47" t="s">
        <v>19</v>
      </c>
      <c r="N21" s="47" t="s">
        <v>70</v>
      </c>
      <c r="O21" s="47" t="s">
        <v>20</v>
      </c>
      <c r="P21" s="47" t="s">
        <v>22</v>
      </c>
    </row>
    <row r="22" spans="1:16" x14ac:dyDescent="0.25">
      <c r="A22" s="49" t="s">
        <v>85</v>
      </c>
      <c r="B22" s="50">
        <v>712.4</v>
      </c>
      <c r="C22" s="44">
        <v>0.88</v>
      </c>
      <c r="D22" s="51">
        <v>1</v>
      </c>
      <c r="E22" s="52">
        <v>1.5469999999999999</v>
      </c>
      <c r="F22" s="90">
        <v>0</v>
      </c>
      <c r="G22" s="44" t="s">
        <v>38</v>
      </c>
      <c r="H22" s="44">
        <v>1.6439999999999999</v>
      </c>
      <c r="I22" s="85">
        <v>1</v>
      </c>
      <c r="J22" s="85">
        <v>1</v>
      </c>
      <c r="K22" s="85">
        <v>1</v>
      </c>
      <c r="L22" s="85">
        <v>1.028</v>
      </c>
      <c r="M22" s="44">
        <v>1.2589999999999999</v>
      </c>
      <c r="N22" s="85">
        <v>0.84299999999999997</v>
      </c>
      <c r="O22" s="53">
        <v>0</v>
      </c>
      <c r="P22" s="54">
        <f>ROUND(ROUND(ROUND(ROUND(ROUND(B22*C22,2)*D22,2)*E22,2)*(1-F22),2)*(ROUND(ROUND(ROUND(ROUND(ROUND(ROUND(H22*I22,3)*J22,3)*K22,3)*L22,3)*M22,3)*N22,3))*(1-O22),2)</f>
        <v>1739.88</v>
      </c>
    </row>
    <row r="23" spans="1:16" x14ac:dyDescent="0.25">
      <c r="A23" s="38" t="s">
        <v>66</v>
      </c>
      <c r="B23" s="55">
        <v>74.5</v>
      </c>
      <c r="C23" s="51">
        <v>0.76</v>
      </c>
      <c r="D23" s="51">
        <v>1</v>
      </c>
      <c r="E23" s="52">
        <v>1.639</v>
      </c>
      <c r="F23" s="45" t="s">
        <v>38</v>
      </c>
      <c r="G23" s="90">
        <v>0</v>
      </c>
      <c r="H23" s="44">
        <v>1.788</v>
      </c>
      <c r="I23" s="85">
        <v>1</v>
      </c>
      <c r="J23" s="85">
        <v>1</v>
      </c>
      <c r="K23" s="85">
        <v>1</v>
      </c>
      <c r="L23" s="85">
        <v>1.0349999999999999</v>
      </c>
      <c r="M23" s="44">
        <v>1.2629999999999999</v>
      </c>
      <c r="N23" s="85">
        <v>0.876</v>
      </c>
      <c r="O23" s="53">
        <f>$O$22</f>
        <v>0</v>
      </c>
      <c r="P23" s="54">
        <f>ROUND(ROUND(ROUND(ROUND(ROUND(B23*C23,2)*D23,2)*E23,2)*(1-G23),2)*(ROUND(ROUND(ROUND(ROUND(ROUND(ROUND(H23*I23,3)*J23,3)*K23,3)*L23,3)*M23,3)*N23,3))*(1-O23),2)</f>
        <v>190.05</v>
      </c>
    </row>
    <row r="24" spans="1:16" x14ac:dyDescent="0.25">
      <c r="A24" s="40" t="s">
        <v>36</v>
      </c>
      <c r="B24" s="50">
        <v>78.900000000000006</v>
      </c>
      <c r="C24" s="56">
        <v>1</v>
      </c>
      <c r="D24" s="45" t="s">
        <v>38</v>
      </c>
      <c r="E24" s="52">
        <v>1.37</v>
      </c>
      <c r="F24" s="45" t="s">
        <v>38</v>
      </c>
      <c r="G24" s="45" t="s">
        <v>38</v>
      </c>
      <c r="H24" s="45">
        <v>1.5189999999999999</v>
      </c>
      <c r="I24" s="52">
        <v>1</v>
      </c>
      <c r="J24" s="52">
        <v>1</v>
      </c>
      <c r="K24" s="52">
        <v>1</v>
      </c>
      <c r="L24" s="52">
        <v>1.0620000000000001</v>
      </c>
      <c r="M24" s="45">
        <v>1.319</v>
      </c>
      <c r="N24" s="85">
        <v>0.86799999999999999</v>
      </c>
      <c r="O24" s="57">
        <f>$O$22</f>
        <v>0</v>
      </c>
      <c r="P24" s="58">
        <f>ROUND(ROUND(ROUND(B24*C24,2)*E24,2)*(ROUND(ROUND(ROUND(ROUND(ROUND(ROUND(H24*I24,3)*J24,3)*K24,3)*L24,3)*M24,3)*N24,3))*(1-O24),2)</f>
        <v>199.64</v>
      </c>
    </row>
    <row r="25" spans="1:16" ht="14.4" x14ac:dyDescent="0.35">
      <c r="A25" s="40" t="s">
        <v>37</v>
      </c>
      <c r="B25" s="50">
        <v>30</v>
      </c>
      <c r="C25" s="45" t="s">
        <v>38</v>
      </c>
      <c r="D25" s="45" t="s">
        <v>38</v>
      </c>
      <c r="E25" s="45" t="s">
        <v>38</v>
      </c>
      <c r="F25" s="45" t="s">
        <v>38</v>
      </c>
      <c r="G25" s="45" t="s">
        <v>38</v>
      </c>
      <c r="H25" s="45">
        <f t="shared" ref="H25:N25" si="0">H24</f>
        <v>1.5189999999999999</v>
      </c>
      <c r="I25" s="52">
        <f t="shared" si="0"/>
        <v>1</v>
      </c>
      <c r="J25" s="52">
        <f t="shared" si="0"/>
        <v>1</v>
      </c>
      <c r="K25" s="52">
        <f t="shared" si="0"/>
        <v>1</v>
      </c>
      <c r="L25" s="52">
        <f t="shared" si="0"/>
        <v>1.0620000000000001</v>
      </c>
      <c r="M25" s="45">
        <f t="shared" si="0"/>
        <v>1.319</v>
      </c>
      <c r="N25" s="85">
        <f t="shared" si="0"/>
        <v>0.86799999999999999</v>
      </c>
      <c r="O25" s="57">
        <f>$O$22</f>
        <v>0</v>
      </c>
      <c r="P25" s="59">
        <f>ROUND(B25*(ROUND(ROUND(ROUND(ROUND(ROUND(ROUND(H25*I25,3)*J25,3)*K25,3)*L25,3)*M25,3)*N25,3))*(1-O25),2)</f>
        <v>55.41</v>
      </c>
    </row>
    <row r="26" spans="1:16" x14ac:dyDescent="0.2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54"/>
    </row>
    <row r="27" spans="1:16" x14ac:dyDescent="0.25">
      <c r="A27" s="38"/>
      <c r="B27" s="38"/>
      <c r="C27" s="38"/>
      <c r="D27" s="38" t="s">
        <v>115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60" t="s">
        <v>51</v>
      </c>
      <c r="P27" s="54">
        <f>SUM(P22:P25)</f>
        <v>2184.98</v>
      </c>
    </row>
    <row r="28" spans="1:16" x14ac:dyDescent="0.2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1:16" x14ac:dyDescent="0.25">
      <c r="A29" s="61" t="s">
        <v>154</v>
      </c>
      <c r="B29" s="46"/>
      <c r="C29" s="46"/>
      <c r="D29" s="46"/>
      <c r="E29" s="46"/>
      <c r="F29" s="46"/>
      <c r="G29" s="46"/>
      <c r="H29" s="46"/>
      <c r="I29" s="43"/>
      <c r="J29" s="43"/>
      <c r="K29" s="43"/>
      <c r="L29" s="43"/>
      <c r="M29" s="43"/>
      <c r="N29" s="43"/>
      <c r="O29" s="38"/>
      <c r="P29" s="38"/>
    </row>
    <row r="30" spans="1:16" x14ac:dyDescent="0.25">
      <c r="A30" s="62"/>
      <c r="B30" s="46"/>
      <c r="C30" s="46"/>
      <c r="D30" s="46"/>
      <c r="E30" s="46"/>
      <c r="F30" s="46"/>
      <c r="G30" s="46"/>
      <c r="H30" s="46"/>
      <c r="I30" s="43"/>
      <c r="J30" s="43"/>
      <c r="K30" s="43"/>
      <c r="L30" s="43"/>
      <c r="M30" s="43"/>
      <c r="N30" s="43"/>
      <c r="O30" s="38"/>
      <c r="P30" s="38"/>
    </row>
    <row r="31" spans="1:16" x14ac:dyDescent="0.25">
      <c r="A31" s="62"/>
      <c r="B31" s="63"/>
      <c r="C31" s="63"/>
      <c r="D31" s="63"/>
      <c r="E31" s="63"/>
      <c r="F31" s="63"/>
      <c r="G31" s="63"/>
      <c r="H31" s="63"/>
      <c r="I31" s="64"/>
      <c r="J31" s="64"/>
      <c r="K31" s="64"/>
      <c r="L31" s="64"/>
      <c r="M31" s="64"/>
      <c r="N31" s="64"/>
      <c r="O31" s="38"/>
      <c r="P31" s="38"/>
    </row>
    <row r="32" spans="1:16" x14ac:dyDescent="0.25">
      <c r="A32" s="61" t="s">
        <v>86</v>
      </c>
      <c r="B32" s="46"/>
      <c r="C32" s="46"/>
      <c r="D32" s="46"/>
      <c r="E32" s="46"/>
      <c r="F32" s="46"/>
      <c r="G32" s="46"/>
      <c r="H32" s="46"/>
      <c r="I32" s="43"/>
      <c r="J32" s="43"/>
      <c r="K32" s="43"/>
      <c r="L32" s="43"/>
      <c r="M32" s="43"/>
      <c r="N32" s="43"/>
      <c r="O32" s="38"/>
      <c r="P32" s="38"/>
    </row>
    <row r="33" spans="1:16" x14ac:dyDescent="0.25">
      <c r="A33" s="62" t="s">
        <v>67</v>
      </c>
      <c r="B33" s="46"/>
      <c r="C33" s="46"/>
      <c r="D33" s="46"/>
      <c r="E33" s="46"/>
      <c r="F33" s="46"/>
      <c r="G33" s="46"/>
      <c r="H33" s="46"/>
      <c r="I33" s="43"/>
      <c r="J33" s="43"/>
      <c r="K33" s="43"/>
      <c r="L33" s="43"/>
      <c r="M33" s="43"/>
      <c r="N33" s="43"/>
      <c r="O33" s="38"/>
      <c r="P33" s="38"/>
    </row>
    <row r="34" spans="1:16" x14ac:dyDescent="0.25">
      <c r="A34" s="61" t="s">
        <v>88</v>
      </c>
      <c r="B34" s="40"/>
      <c r="C34" s="40"/>
      <c r="D34" s="40"/>
      <c r="E34" s="40"/>
      <c r="F34" s="40"/>
      <c r="G34" s="40"/>
      <c r="H34" s="40"/>
      <c r="I34" s="38"/>
      <c r="J34" s="38"/>
      <c r="K34" s="38"/>
      <c r="L34" s="38"/>
      <c r="M34" s="38"/>
      <c r="N34" s="38"/>
      <c r="O34" s="38"/>
      <c r="P34" s="38"/>
    </row>
    <row r="35" spans="1:16" x14ac:dyDescent="0.25">
      <c r="A35" s="40"/>
      <c r="B35" s="40"/>
      <c r="C35" s="40"/>
      <c r="D35" s="40"/>
      <c r="E35" s="40"/>
      <c r="F35" s="40"/>
      <c r="G35" s="40"/>
      <c r="H35" s="40"/>
      <c r="I35" s="38"/>
      <c r="J35" s="38"/>
      <c r="K35" s="38"/>
      <c r="L35" s="38"/>
      <c r="M35" s="38"/>
      <c r="N35" s="38"/>
      <c r="O35" s="38"/>
      <c r="P35" s="38"/>
    </row>
    <row r="36" spans="1:16" x14ac:dyDescent="0.25">
      <c r="A36" s="40"/>
      <c r="B36" s="40"/>
      <c r="C36" s="40"/>
      <c r="D36" s="40"/>
      <c r="E36" s="40"/>
      <c r="F36" s="40"/>
      <c r="G36" s="40"/>
      <c r="H36" s="40"/>
      <c r="I36" s="38"/>
      <c r="J36" s="38"/>
      <c r="K36" s="38"/>
      <c r="L36" s="38"/>
      <c r="M36" s="38"/>
      <c r="N36" s="38"/>
      <c r="O36" s="38"/>
      <c r="P36" s="38"/>
    </row>
    <row r="37" spans="1:16" ht="14.4" x14ac:dyDescent="0.3">
      <c r="A37" s="91" t="s">
        <v>157</v>
      </c>
      <c r="B37" s="40"/>
      <c r="C37" s="40"/>
      <c r="D37" s="40"/>
      <c r="E37" s="40"/>
      <c r="F37" s="40"/>
      <c r="G37" s="40"/>
      <c r="H37" s="40"/>
      <c r="I37" s="38"/>
      <c r="J37" s="38"/>
      <c r="K37" s="38"/>
      <c r="L37" s="38"/>
      <c r="M37" s="38"/>
      <c r="N37" s="38"/>
      <c r="O37" s="38"/>
      <c r="P37" s="38"/>
    </row>
    <row r="38" spans="1:16" ht="14.4" x14ac:dyDescent="0.3">
      <c r="A38" s="91" t="s">
        <v>158</v>
      </c>
      <c r="B38" s="40"/>
      <c r="C38" s="40"/>
      <c r="D38" s="40"/>
      <c r="E38" s="40"/>
      <c r="F38" s="40"/>
      <c r="G38" s="40"/>
      <c r="H38" s="40"/>
      <c r="I38" s="38"/>
      <c r="J38" s="38"/>
      <c r="K38" s="38"/>
      <c r="L38" s="38"/>
      <c r="M38" s="38"/>
      <c r="N38" s="38"/>
      <c r="O38" s="38"/>
      <c r="P38" s="38"/>
    </row>
    <row r="39" spans="1:16" x14ac:dyDescent="0.25">
      <c r="A39" s="40"/>
      <c r="B39" s="40"/>
      <c r="C39" s="40"/>
      <c r="D39" s="40"/>
      <c r="E39" s="40"/>
      <c r="F39" s="40"/>
      <c r="G39" s="40"/>
      <c r="H39" s="40"/>
      <c r="I39" s="38"/>
      <c r="J39" s="38"/>
      <c r="K39" s="38"/>
      <c r="L39" s="38"/>
      <c r="M39" s="38"/>
      <c r="N39" s="38"/>
      <c r="O39" s="38"/>
      <c r="P39" s="38"/>
    </row>
    <row r="40" spans="1:16" x14ac:dyDescent="0.25">
      <c r="A40" s="40"/>
      <c r="B40" s="40"/>
      <c r="C40" s="40"/>
      <c r="D40" s="40"/>
      <c r="E40" s="40"/>
      <c r="F40" s="40"/>
      <c r="G40" s="40"/>
      <c r="H40" s="40"/>
      <c r="I40" s="38"/>
      <c r="J40" s="38"/>
      <c r="K40" s="38"/>
      <c r="L40" s="38"/>
      <c r="M40" s="38"/>
      <c r="N40" s="38"/>
      <c r="O40" s="38"/>
      <c r="P40" s="38"/>
    </row>
    <row r="41" spans="1:16" x14ac:dyDescent="0.25">
      <c r="A41" s="40"/>
      <c r="B41" s="40"/>
      <c r="C41" s="40"/>
      <c r="D41" s="40"/>
      <c r="E41" s="40"/>
      <c r="F41" s="40"/>
      <c r="G41" s="40"/>
      <c r="H41" s="40"/>
      <c r="I41" s="38"/>
      <c r="J41" s="38"/>
      <c r="K41" s="38"/>
      <c r="L41" s="38"/>
      <c r="M41" s="38"/>
      <c r="N41" s="38"/>
      <c r="O41" s="38"/>
      <c r="P41" s="38"/>
    </row>
    <row r="42" spans="1:16" x14ac:dyDescent="0.25">
      <c r="A42" s="40"/>
      <c r="B42" s="40"/>
      <c r="C42" s="40"/>
      <c r="D42" s="40"/>
      <c r="E42" s="40"/>
      <c r="F42" s="40"/>
      <c r="G42" s="40"/>
      <c r="H42" s="40"/>
      <c r="I42" s="38"/>
      <c r="J42" s="38"/>
      <c r="K42" s="38"/>
      <c r="L42" s="38"/>
      <c r="M42" s="38"/>
      <c r="N42" s="38"/>
      <c r="O42" s="38"/>
      <c r="P42" s="38"/>
    </row>
    <row r="43" spans="1:16" x14ac:dyDescent="0.2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</row>
    <row r="44" spans="1:16" x14ac:dyDescent="0.2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</row>
    <row r="45" spans="1:16" x14ac:dyDescent="0.2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</row>
    <row r="46" spans="1:16" x14ac:dyDescent="0.25">
      <c r="A46" s="38"/>
      <c r="B46" s="38"/>
      <c r="C46" s="38"/>
      <c r="D46" s="38"/>
      <c r="E46" s="38"/>
      <c r="F46" s="38"/>
      <c r="G46" s="84"/>
      <c r="H46" s="38"/>
      <c r="I46" s="38"/>
      <c r="J46" s="38"/>
      <c r="K46" s="38"/>
      <c r="L46" s="38"/>
      <c r="M46" s="38"/>
      <c r="N46" s="38"/>
      <c r="O46" s="38"/>
      <c r="P46" s="38"/>
    </row>
    <row r="47" spans="1:16" x14ac:dyDescent="0.25">
      <c r="G47" s="84"/>
    </row>
    <row r="48" spans="1:16" x14ac:dyDescent="0.25">
      <c r="G48" s="84"/>
    </row>
    <row r="49" spans="7:7" x14ac:dyDescent="0.25">
      <c r="G49" s="84"/>
    </row>
  </sheetData>
  <printOptions horizontalCentered="1"/>
  <pageMargins left="0.1" right="0.1" top="0.75" bottom="0.25" header="0.45" footer="0.5"/>
  <pageSetup scale="6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41"/>
  <sheetViews>
    <sheetView zoomScale="110" zoomScaleNormal="110" zoomScaleSheetLayoutView="100" workbookViewId="0"/>
  </sheetViews>
  <sheetFormatPr defaultColWidth="9.109375" defaultRowHeight="11.4" x14ac:dyDescent="0.2"/>
  <cols>
    <col min="1" max="1" width="29.44140625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7.88671875" style="38" bestFit="1" customWidth="1"/>
    <col min="6" max="6" width="9.6640625" style="38" bestFit="1" customWidth="1"/>
    <col min="7" max="7" width="8.6640625" style="38" bestFit="1" customWidth="1"/>
    <col min="8" max="8" width="6.88671875" style="38" bestFit="1" customWidth="1"/>
    <col min="9" max="9" width="8" style="38" bestFit="1" customWidth="1"/>
    <col min="10" max="10" width="15.88671875" style="38" bestFit="1" customWidth="1"/>
    <col min="11" max="11" width="9.88671875" style="38" bestFit="1" customWidth="1"/>
    <col min="12" max="12" width="10" style="38" bestFit="1" customWidth="1"/>
    <col min="13" max="15" width="9.88671875" style="38" bestFit="1" customWidth="1"/>
    <col min="16" max="16" width="10.6640625" style="38" bestFit="1" customWidth="1"/>
    <col min="17" max="17" width="13.109375" style="38" bestFit="1" customWidth="1"/>
    <col min="18" max="18" width="10.5546875" style="38" bestFit="1" customWidth="1"/>
    <col min="19" max="16384" width="9.109375" style="38"/>
  </cols>
  <sheetData>
    <row r="1" spans="1:2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8" spans="1:21" x14ac:dyDescent="0.2">
      <c r="A8" s="65" t="s">
        <v>151</v>
      </c>
    </row>
    <row r="10" spans="1:21" x14ac:dyDescent="0.2">
      <c r="A10" s="38" t="s">
        <v>39</v>
      </c>
    </row>
    <row r="11" spans="1:21" x14ac:dyDescent="0.2">
      <c r="A11" s="38" t="s">
        <v>80</v>
      </c>
    </row>
    <row r="12" spans="1:21" x14ac:dyDescent="0.2">
      <c r="A12" s="38" t="s">
        <v>40</v>
      </c>
    </row>
    <row r="13" spans="1:21" ht="13.2" x14ac:dyDescent="0.25">
      <c r="A13" s="49" t="s">
        <v>79</v>
      </c>
      <c r="E13" s="66"/>
      <c r="U13" s="41"/>
    </row>
    <row r="14" spans="1:21" x14ac:dyDescent="0.2">
      <c r="C14" s="43"/>
      <c r="D14" s="43"/>
      <c r="E14" s="43"/>
      <c r="F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21" x14ac:dyDescent="0.2">
      <c r="A15" s="44" t="s">
        <v>8</v>
      </c>
      <c r="B15" s="44" t="s">
        <v>9</v>
      </c>
      <c r="C15" s="44" t="s">
        <v>10</v>
      </c>
      <c r="D15" s="44" t="s">
        <v>11</v>
      </c>
      <c r="E15" s="44" t="s">
        <v>12</v>
      </c>
      <c r="F15" s="44" t="s">
        <v>13</v>
      </c>
      <c r="G15" s="44" t="s">
        <v>14</v>
      </c>
      <c r="H15" s="44" t="s">
        <v>15</v>
      </c>
      <c r="I15" s="44" t="s">
        <v>16</v>
      </c>
      <c r="J15" s="44" t="s">
        <v>52</v>
      </c>
      <c r="K15" s="44" t="s">
        <v>53</v>
      </c>
      <c r="L15" s="44" t="s">
        <v>54</v>
      </c>
      <c r="M15" s="44" t="s">
        <v>71</v>
      </c>
      <c r="N15" s="44" t="s">
        <v>76</v>
      </c>
      <c r="O15" s="44" t="s">
        <v>133</v>
      </c>
      <c r="P15" s="44" t="s">
        <v>134</v>
      </c>
      <c r="Q15" s="44" t="s">
        <v>135</v>
      </c>
      <c r="R15" s="44" t="s">
        <v>136</v>
      </c>
    </row>
    <row r="16" spans="1:21" ht="7.5" customHeight="1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0"/>
      <c r="Q16" s="40"/>
    </row>
    <row r="17" spans="1:19" x14ac:dyDescent="0.2">
      <c r="A17" s="45"/>
      <c r="B17" s="45"/>
      <c r="C17" s="45"/>
      <c r="D17" s="45"/>
      <c r="E17" s="45"/>
      <c r="F17" s="45"/>
      <c r="G17" s="40"/>
      <c r="H17" s="45"/>
      <c r="I17" s="45"/>
      <c r="J17" s="45" t="s">
        <v>140</v>
      </c>
      <c r="K17" s="44" t="s">
        <v>68</v>
      </c>
      <c r="L17" s="44" t="s">
        <v>123</v>
      </c>
      <c r="M17" s="44" t="s">
        <v>65</v>
      </c>
      <c r="N17" s="44" t="s">
        <v>126</v>
      </c>
      <c r="O17" s="44" t="s">
        <v>128</v>
      </c>
      <c r="P17" s="43" t="s">
        <v>35</v>
      </c>
    </row>
    <row r="18" spans="1:19" x14ac:dyDescent="0.2">
      <c r="A18" s="45"/>
      <c r="B18" s="45"/>
      <c r="C18" s="45"/>
      <c r="D18" s="46"/>
      <c r="E18" s="46" t="s">
        <v>147</v>
      </c>
      <c r="F18" s="46">
        <v>2008</v>
      </c>
      <c r="G18" s="46" t="s">
        <v>30</v>
      </c>
      <c r="H18" s="46" t="s">
        <v>72</v>
      </c>
      <c r="I18" s="46" t="s">
        <v>65</v>
      </c>
      <c r="J18" s="46" t="s">
        <v>141</v>
      </c>
      <c r="K18" s="43" t="s">
        <v>69</v>
      </c>
      <c r="L18" s="43" t="s">
        <v>124</v>
      </c>
      <c r="M18" s="43" t="s">
        <v>125</v>
      </c>
      <c r="N18" s="43" t="s">
        <v>127</v>
      </c>
      <c r="O18" s="43" t="s">
        <v>129</v>
      </c>
      <c r="P18" s="43" t="s">
        <v>33</v>
      </c>
      <c r="Q18" s="43" t="s">
        <v>34</v>
      </c>
      <c r="R18" s="44"/>
    </row>
    <row r="19" spans="1:19" x14ac:dyDescent="0.2">
      <c r="A19" s="45"/>
      <c r="B19" s="45"/>
      <c r="C19" s="46" t="s">
        <v>23</v>
      </c>
      <c r="D19" s="46" t="s">
        <v>47</v>
      </c>
      <c r="E19" s="45" t="s">
        <v>118</v>
      </c>
      <c r="F19" s="46" t="s">
        <v>48</v>
      </c>
      <c r="G19" s="46" t="s">
        <v>24</v>
      </c>
      <c r="H19" s="46" t="s">
        <v>73</v>
      </c>
      <c r="I19" s="46" t="s">
        <v>33</v>
      </c>
      <c r="J19" s="46" t="s">
        <v>120</v>
      </c>
      <c r="K19" s="46" t="s">
        <v>70</v>
      </c>
      <c r="L19" s="46" t="s">
        <v>70</v>
      </c>
      <c r="M19" s="46" t="s">
        <v>70</v>
      </c>
      <c r="N19" s="46" t="s">
        <v>70</v>
      </c>
      <c r="O19" s="46" t="s">
        <v>70</v>
      </c>
      <c r="P19" s="46" t="s">
        <v>131</v>
      </c>
      <c r="Q19" s="46" t="s">
        <v>28</v>
      </c>
      <c r="R19" s="43" t="s">
        <v>29</v>
      </c>
    </row>
    <row r="20" spans="1:19" s="47" customFormat="1" x14ac:dyDescent="0.2">
      <c r="A20" s="67" t="s">
        <v>17</v>
      </c>
      <c r="B20" s="67" t="s">
        <v>18</v>
      </c>
      <c r="C20" s="67" t="s">
        <v>19</v>
      </c>
      <c r="D20" s="67" t="s">
        <v>19</v>
      </c>
      <c r="E20" s="67" t="s">
        <v>19</v>
      </c>
      <c r="F20" s="67" t="s">
        <v>19</v>
      </c>
      <c r="G20" s="67" t="s">
        <v>19</v>
      </c>
      <c r="H20" s="67" t="s">
        <v>74</v>
      </c>
      <c r="I20" s="67" t="s">
        <v>20</v>
      </c>
      <c r="J20" s="67" t="s">
        <v>19</v>
      </c>
      <c r="K20" s="47" t="s">
        <v>19</v>
      </c>
      <c r="L20" s="47" t="s">
        <v>19</v>
      </c>
      <c r="M20" s="47" t="s">
        <v>19</v>
      </c>
      <c r="N20" s="47" t="s">
        <v>19</v>
      </c>
      <c r="O20" s="47" t="s">
        <v>19</v>
      </c>
      <c r="P20" s="47" t="s">
        <v>70</v>
      </c>
      <c r="Q20" s="47" t="s">
        <v>20</v>
      </c>
      <c r="R20" s="47" t="s">
        <v>22</v>
      </c>
    </row>
    <row r="21" spans="1:19" x14ac:dyDescent="0.2">
      <c r="A21" s="61" t="s">
        <v>78</v>
      </c>
      <c r="B21" s="50">
        <v>714.6</v>
      </c>
      <c r="C21" s="45">
        <v>1.24</v>
      </c>
      <c r="D21" s="46" t="s">
        <v>38</v>
      </c>
      <c r="E21" s="46" t="s">
        <v>38</v>
      </c>
      <c r="F21" s="68">
        <v>1</v>
      </c>
      <c r="G21" s="52">
        <v>1.198</v>
      </c>
      <c r="H21" s="88">
        <v>0.05</v>
      </c>
      <c r="I21" s="45" t="s">
        <v>38</v>
      </c>
      <c r="J21" s="45">
        <v>1.0409999999999999</v>
      </c>
      <c r="K21" s="52">
        <v>1</v>
      </c>
      <c r="L21" s="52">
        <v>1</v>
      </c>
      <c r="M21" s="52">
        <v>1</v>
      </c>
      <c r="N21" s="52">
        <v>1.0469999999999999</v>
      </c>
      <c r="O21" s="45">
        <v>1.2589999999999999</v>
      </c>
      <c r="P21" s="52">
        <v>0.50600000000000001</v>
      </c>
      <c r="Q21" s="69">
        <v>0.2</v>
      </c>
      <c r="R21" s="58">
        <f>ROUND(ROUND(ROUND(ROUND(ROUND(B21*C21,2)*F21,2)*G21,2)*(1-H21),2)*(ROUND(ROUND(ROUND(ROUND(ROUND(ROUND(J21*K21,3)*L21,3)*M21,3)*N21,3)*O21,3)*P21,3))*(1-Q21),2)</f>
        <v>559.9</v>
      </c>
    </row>
    <row r="22" spans="1:19" x14ac:dyDescent="0.2">
      <c r="A22" s="40" t="s">
        <v>44</v>
      </c>
      <c r="B22" s="50">
        <v>75.099999999999994</v>
      </c>
      <c r="C22" s="56">
        <v>1</v>
      </c>
      <c r="D22" s="46" t="s">
        <v>38</v>
      </c>
      <c r="E22" s="46" t="s">
        <v>38</v>
      </c>
      <c r="F22" s="68">
        <v>1</v>
      </c>
      <c r="G22" s="52">
        <v>1.2</v>
      </c>
      <c r="H22" s="45" t="s">
        <v>38</v>
      </c>
      <c r="I22" s="89">
        <v>0</v>
      </c>
      <c r="J22" s="45">
        <v>1.0429999999999999</v>
      </c>
      <c r="K22" s="52">
        <v>1</v>
      </c>
      <c r="L22" s="52">
        <v>1</v>
      </c>
      <c r="M22" s="52">
        <v>1</v>
      </c>
      <c r="N22" s="52">
        <v>1.0429999999999999</v>
      </c>
      <c r="O22" s="45">
        <v>1.2629999999999999</v>
      </c>
      <c r="P22" s="52">
        <v>0.57299999999999995</v>
      </c>
      <c r="Q22" s="69">
        <f>$Q$21</f>
        <v>0.2</v>
      </c>
      <c r="R22" s="58">
        <f>ROUND(ROUND(ROUND(ROUND(ROUND(B22*C22,2)*F22,2)*G22,2)*(1-I22),2)*(ROUND(ROUND(ROUND(ROUND(ROUND(ROUND(J22*K22,3)*L22,3)*M22,3)*N22,3)*O22,3)*P22,3))*(1-Q22),2)</f>
        <v>56.74</v>
      </c>
    </row>
    <row r="23" spans="1:19" x14ac:dyDescent="0.2">
      <c r="A23" s="40" t="s">
        <v>42</v>
      </c>
      <c r="B23" s="50">
        <v>218.2</v>
      </c>
      <c r="C23" s="45" t="s">
        <v>38</v>
      </c>
      <c r="D23" s="68">
        <v>1</v>
      </c>
      <c r="E23" s="68">
        <v>0.94</v>
      </c>
      <c r="F23" s="68">
        <v>0.72</v>
      </c>
      <c r="G23" s="52">
        <v>0.83099999999999996</v>
      </c>
      <c r="H23" s="45" t="s">
        <v>38</v>
      </c>
      <c r="I23" s="45" t="s">
        <v>38</v>
      </c>
      <c r="J23" s="45">
        <v>1.0780000000000001</v>
      </c>
      <c r="K23" s="52">
        <v>1</v>
      </c>
      <c r="L23" s="52">
        <v>1</v>
      </c>
      <c r="M23" s="52">
        <v>1</v>
      </c>
      <c r="N23" s="52">
        <v>1.0740000000000001</v>
      </c>
      <c r="O23" s="45">
        <v>1.081</v>
      </c>
      <c r="P23" s="52">
        <v>0.64100000000000001</v>
      </c>
      <c r="Q23" s="69">
        <f>$Q$21</f>
        <v>0.2</v>
      </c>
      <c r="R23" s="58">
        <f>ROUND(ROUND(ROUND(ROUND(ROUND(B23*D23,2)*E23,2)*F23,2)*G23,2)*(ROUND(ROUND(ROUND(ROUND(ROUND(ROUND(J23*K23,3)*L23,3)*M23,3)*N23,3)*O23,3)*P23,3))*(1-Q23),2)</f>
        <v>78.84</v>
      </c>
    </row>
    <row r="24" spans="1:19" x14ac:dyDescent="0.2">
      <c r="A24" s="40" t="s">
        <v>43</v>
      </c>
      <c r="B24" s="50">
        <v>725.5</v>
      </c>
      <c r="C24" s="45" t="s">
        <v>38</v>
      </c>
      <c r="D24" s="68">
        <v>1</v>
      </c>
      <c r="E24" s="68">
        <v>1.1599999999999999</v>
      </c>
      <c r="F24" s="68">
        <v>0.6</v>
      </c>
      <c r="G24" s="52">
        <v>1.0820000000000001</v>
      </c>
      <c r="H24" s="45" t="s">
        <v>38</v>
      </c>
      <c r="I24" s="45" t="s">
        <v>38</v>
      </c>
      <c r="J24" s="45">
        <v>1.0269999999999999</v>
      </c>
      <c r="K24" s="52">
        <v>1</v>
      </c>
      <c r="L24" s="52">
        <v>1</v>
      </c>
      <c r="M24" s="52">
        <v>1</v>
      </c>
      <c r="N24" s="52">
        <v>1.0289999999999999</v>
      </c>
      <c r="O24" s="45">
        <v>1.2549999999999999</v>
      </c>
      <c r="P24" s="52">
        <v>0.53</v>
      </c>
      <c r="Q24" s="69">
        <f>$Q$21</f>
        <v>0.2</v>
      </c>
      <c r="R24" s="58">
        <f>ROUND(ROUND(ROUND(ROUND(ROUND(B24*D24,2)*E24,2)*F24,2)*G24,2)*(ROUND(ROUND(ROUND(ROUND(ROUND(ROUND(J24*K24,3)*L24,3)*M24,3)*N24,3)*O24,3)*P24,3))*(1-Q24),2)</f>
        <v>307.27</v>
      </c>
    </row>
    <row r="25" spans="1:19" x14ac:dyDescent="0.2">
      <c r="A25" s="40" t="s">
        <v>45</v>
      </c>
      <c r="B25" s="50">
        <v>78.900000000000006</v>
      </c>
      <c r="C25" s="56">
        <v>1.31</v>
      </c>
      <c r="D25" s="45" t="s">
        <v>38</v>
      </c>
      <c r="E25" s="46" t="s">
        <v>38</v>
      </c>
      <c r="F25" s="46" t="s">
        <v>38</v>
      </c>
      <c r="G25" s="52">
        <v>1.079</v>
      </c>
      <c r="H25" s="45" t="s">
        <v>38</v>
      </c>
      <c r="I25" s="45" t="s">
        <v>38</v>
      </c>
      <c r="J25" s="52">
        <v>1.0089999999999999</v>
      </c>
      <c r="K25" s="52">
        <v>1</v>
      </c>
      <c r="L25" s="52">
        <v>1</v>
      </c>
      <c r="M25" s="52">
        <v>1</v>
      </c>
      <c r="N25" s="52">
        <v>1.07</v>
      </c>
      <c r="O25" s="45">
        <v>1.319</v>
      </c>
      <c r="P25" s="52">
        <v>0.623</v>
      </c>
      <c r="Q25" s="69">
        <f>$Q$21</f>
        <v>0.2</v>
      </c>
      <c r="R25" s="58">
        <f>ROUND(ROUND(ROUND(B25*C25,2)*G25,2)*(ROUND(ROUND(ROUND(ROUND(ROUND(ROUND(J25*K25,3)*L25,3)*M25,3)*N25,3)*O25,3)*P25,3))*(1-Q25),2)</f>
        <v>79.23</v>
      </c>
    </row>
    <row r="26" spans="1:19" ht="13.2" x14ac:dyDescent="0.35">
      <c r="A26" s="40" t="s">
        <v>46</v>
      </c>
      <c r="B26" s="50">
        <v>7.4</v>
      </c>
      <c r="C26" s="45" t="s">
        <v>38</v>
      </c>
      <c r="D26" s="45" t="s">
        <v>38</v>
      </c>
      <c r="E26" s="46" t="s">
        <v>38</v>
      </c>
      <c r="F26" s="46" t="s">
        <v>38</v>
      </c>
      <c r="G26" s="45" t="s">
        <v>38</v>
      </c>
      <c r="H26" s="45" t="s">
        <v>38</v>
      </c>
      <c r="I26" s="45" t="s">
        <v>38</v>
      </c>
      <c r="J26" s="52">
        <f>J25</f>
        <v>1.0089999999999999</v>
      </c>
      <c r="K26" s="52">
        <f t="shared" ref="K26:P26" si="0">K25</f>
        <v>1</v>
      </c>
      <c r="L26" s="52">
        <f t="shared" si="0"/>
        <v>1</v>
      </c>
      <c r="M26" s="52">
        <f t="shared" si="0"/>
        <v>1</v>
      </c>
      <c r="N26" s="52">
        <f t="shared" si="0"/>
        <v>1.07</v>
      </c>
      <c r="O26" s="52">
        <f t="shared" si="0"/>
        <v>1.319</v>
      </c>
      <c r="P26" s="52">
        <f t="shared" si="0"/>
        <v>0.623</v>
      </c>
      <c r="Q26" s="69">
        <f>$Q$21</f>
        <v>0.2</v>
      </c>
      <c r="R26" s="59">
        <f>ROUND(B26*(ROUND(ROUND(ROUND(ROUND(ROUND(ROUND(J26*K26,3)*L26,3)*M26,3)*N26,3)*O26,3)*P26,3))*(1-Q26),2)</f>
        <v>5.26</v>
      </c>
    </row>
    <row r="27" spans="1:1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9" x14ac:dyDescent="0.2">
      <c r="A28" s="6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70" t="s">
        <v>51</v>
      </c>
      <c r="R28" s="71">
        <f>SUM(R21:R27)</f>
        <v>1087.24</v>
      </c>
    </row>
    <row r="29" spans="1:1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9" x14ac:dyDescent="0.2">
      <c r="A30" s="61" t="s">
        <v>155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72"/>
    </row>
    <row r="31" spans="1:19" x14ac:dyDescent="0.2">
      <c r="A31" s="6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</row>
    <row r="32" spans="1:19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spans="1:18" x14ac:dyDescent="0.2">
      <c r="A33" s="61" t="s">
        <v>87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spans="1:18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spans="1:18" x14ac:dyDescent="0.2">
      <c r="A35" s="61" t="s">
        <v>148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1:18" x14ac:dyDescent="0.2">
      <c r="A37" s="62" t="s">
        <v>55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 spans="1:18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t="14.4" x14ac:dyDescent="0.3">
      <c r="A40" s="91" t="s">
        <v>157</v>
      </c>
    </row>
    <row r="41" spans="1:18" ht="14.4" x14ac:dyDescent="0.3">
      <c r="A41" s="91" t="s">
        <v>158</v>
      </c>
    </row>
  </sheetData>
  <printOptions horizontalCentered="1"/>
  <pageMargins left="0.1" right="0.1" top="0.75" bottom="0.25" header="0.45" footer="0.5"/>
  <pageSetup scale="7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41"/>
  <sheetViews>
    <sheetView zoomScale="110" zoomScaleNormal="110" zoomScaleSheetLayoutView="100" workbookViewId="0"/>
  </sheetViews>
  <sheetFormatPr defaultColWidth="9.109375" defaultRowHeight="11.4" x14ac:dyDescent="0.2"/>
  <cols>
    <col min="1" max="1" width="29.44140625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7.88671875" style="38" bestFit="1" customWidth="1"/>
    <col min="6" max="6" width="9.6640625" style="38" bestFit="1" customWidth="1"/>
    <col min="7" max="7" width="8.6640625" style="38" bestFit="1" customWidth="1"/>
    <col min="8" max="8" width="6.88671875" style="38" bestFit="1" customWidth="1"/>
    <col min="9" max="9" width="8" style="38" bestFit="1" customWidth="1"/>
    <col min="10" max="10" width="15.88671875" style="38" bestFit="1" customWidth="1"/>
    <col min="11" max="11" width="9.88671875" style="38" bestFit="1" customWidth="1"/>
    <col min="12" max="12" width="10" style="38" bestFit="1" customWidth="1"/>
    <col min="13" max="15" width="9.88671875" style="38" bestFit="1" customWidth="1"/>
    <col min="16" max="16" width="10.6640625" style="38" bestFit="1" customWidth="1"/>
    <col min="17" max="17" width="13.109375" style="38" bestFit="1" customWidth="1"/>
    <col min="18" max="18" width="10.5546875" style="38" bestFit="1" customWidth="1"/>
    <col min="19" max="16384" width="9.109375" style="38"/>
  </cols>
  <sheetData>
    <row r="1" spans="1:21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1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1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1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1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1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8" spans="1:21" x14ac:dyDescent="0.2">
      <c r="A8" s="65" t="s">
        <v>104</v>
      </c>
    </row>
    <row r="10" spans="1:21" x14ac:dyDescent="0.2">
      <c r="A10" s="38" t="s">
        <v>39</v>
      </c>
    </row>
    <row r="11" spans="1:21" x14ac:dyDescent="0.2">
      <c r="A11" s="38" t="s">
        <v>80</v>
      </c>
    </row>
    <row r="12" spans="1:21" x14ac:dyDescent="0.2">
      <c r="A12" s="38" t="s">
        <v>40</v>
      </c>
    </row>
    <row r="13" spans="1:21" ht="13.2" x14ac:dyDescent="0.25">
      <c r="A13" s="49" t="s">
        <v>79</v>
      </c>
      <c r="E13" s="66"/>
      <c r="U13" s="41"/>
    </row>
    <row r="14" spans="1:21" x14ac:dyDescent="0.2">
      <c r="C14" s="43"/>
      <c r="D14" s="43"/>
      <c r="E14" s="43"/>
      <c r="F14" s="43"/>
      <c r="H14" s="43"/>
      <c r="I14" s="43"/>
      <c r="J14" s="43"/>
      <c r="K14" s="43"/>
      <c r="L14" s="43"/>
      <c r="M14" s="43"/>
      <c r="N14" s="43"/>
      <c r="O14" s="43"/>
      <c r="P14" s="43"/>
      <c r="Q14" s="43"/>
    </row>
    <row r="15" spans="1:21" x14ac:dyDescent="0.2">
      <c r="A15" s="44" t="s">
        <v>8</v>
      </c>
      <c r="B15" s="44" t="s">
        <v>9</v>
      </c>
      <c r="C15" s="44" t="s">
        <v>10</v>
      </c>
      <c r="D15" s="44" t="s">
        <v>11</v>
      </c>
      <c r="E15" s="44" t="s">
        <v>12</v>
      </c>
      <c r="F15" s="44" t="s">
        <v>13</v>
      </c>
      <c r="G15" s="44" t="s">
        <v>14</v>
      </c>
      <c r="H15" s="44" t="s">
        <v>15</v>
      </c>
      <c r="I15" s="44" t="s">
        <v>16</v>
      </c>
      <c r="J15" s="44" t="s">
        <v>52</v>
      </c>
      <c r="K15" s="44" t="s">
        <v>53</v>
      </c>
      <c r="L15" s="44" t="s">
        <v>54</v>
      </c>
      <c r="M15" s="44" t="s">
        <v>71</v>
      </c>
      <c r="N15" s="44" t="s">
        <v>76</v>
      </c>
      <c r="O15" s="44" t="s">
        <v>133</v>
      </c>
      <c r="P15" s="44" t="s">
        <v>134</v>
      </c>
      <c r="Q15" s="44" t="s">
        <v>135</v>
      </c>
      <c r="R15" s="44" t="s">
        <v>136</v>
      </c>
    </row>
    <row r="16" spans="1:21" ht="7.5" customHeight="1" x14ac:dyDescent="0.2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0"/>
      <c r="Q16" s="40"/>
    </row>
    <row r="17" spans="1:19" x14ac:dyDescent="0.2">
      <c r="A17" s="45"/>
      <c r="B17" s="45"/>
      <c r="C17" s="45"/>
      <c r="D17" s="45"/>
      <c r="E17" s="45"/>
      <c r="F17" s="45"/>
      <c r="G17" s="40"/>
      <c r="H17" s="45"/>
      <c r="I17" s="45"/>
      <c r="J17" s="45" t="s">
        <v>140</v>
      </c>
      <c r="K17" s="44" t="s">
        <v>68</v>
      </c>
      <c r="L17" s="44" t="s">
        <v>123</v>
      </c>
      <c r="M17" s="44" t="s">
        <v>65</v>
      </c>
      <c r="N17" s="44" t="s">
        <v>126</v>
      </c>
      <c r="O17" s="44" t="s">
        <v>128</v>
      </c>
      <c r="P17" s="43" t="s">
        <v>35</v>
      </c>
    </row>
    <row r="18" spans="1:19" x14ac:dyDescent="0.2">
      <c r="A18" s="45"/>
      <c r="B18" s="45"/>
      <c r="C18" s="45"/>
      <c r="D18" s="46"/>
      <c r="E18" s="46" t="s">
        <v>147</v>
      </c>
      <c r="F18" s="46">
        <v>2008</v>
      </c>
      <c r="G18" s="46" t="s">
        <v>30</v>
      </c>
      <c r="H18" s="46" t="s">
        <v>72</v>
      </c>
      <c r="I18" s="46" t="s">
        <v>65</v>
      </c>
      <c r="J18" s="46" t="s">
        <v>141</v>
      </c>
      <c r="K18" s="43" t="s">
        <v>69</v>
      </c>
      <c r="L18" s="43" t="s">
        <v>124</v>
      </c>
      <c r="M18" s="43" t="s">
        <v>125</v>
      </c>
      <c r="N18" s="43" t="s">
        <v>127</v>
      </c>
      <c r="O18" s="43" t="s">
        <v>129</v>
      </c>
      <c r="P18" s="43" t="s">
        <v>33</v>
      </c>
      <c r="Q18" s="43" t="s">
        <v>34</v>
      </c>
      <c r="R18" s="44"/>
    </row>
    <row r="19" spans="1:19" x14ac:dyDescent="0.2">
      <c r="A19" s="45"/>
      <c r="B19" s="45"/>
      <c r="C19" s="46" t="s">
        <v>23</v>
      </c>
      <c r="D19" s="46" t="s">
        <v>47</v>
      </c>
      <c r="E19" s="45" t="s">
        <v>118</v>
      </c>
      <c r="F19" s="46" t="s">
        <v>48</v>
      </c>
      <c r="G19" s="46" t="s">
        <v>24</v>
      </c>
      <c r="H19" s="46" t="s">
        <v>73</v>
      </c>
      <c r="I19" s="46" t="s">
        <v>33</v>
      </c>
      <c r="J19" s="46" t="s">
        <v>120</v>
      </c>
      <c r="K19" s="43" t="s">
        <v>70</v>
      </c>
      <c r="L19" s="43" t="s">
        <v>70</v>
      </c>
      <c r="M19" s="43" t="s">
        <v>70</v>
      </c>
      <c r="N19" s="43" t="s">
        <v>70</v>
      </c>
      <c r="O19" s="43" t="s">
        <v>70</v>
      </c>
      <c r="P19" s="43" t="s">
        <v>131</v>
      </c>
      <c r="Q19" s="43" t="s">
        <v>28</v>
      </c>
      <c r="R19" s="43" t="s">
        <v>29</v>
      </c>
    </row>
    <row r="20" spans="1:19" s="47" customFormat="1" x14ac:dyDescent="0.2">
      <c r="A20" s="67" t="s">
        <v>17</v>
      </c>
      <c r="B20" s="67" t="s">
        <v>18</v>
      </c>
      <c r="C20" s="67" t="s">
        <v>19</v>
      </c>
      <c r="D20" s="67" t="s">
        <v>19</v>
      </c>
      <c r="E20" s="67" t="s">
        <v>19</v>
      </c>
      <c r="F20" s="67" t="s">
        <v>19</v>
      </c>
      <c r="G20" s="67" t="s">
        <v>19</v>
      </c>
      <c r="H20" s="67" t="s">
        <v>74</v>
      </c>
      <c r="I20" s="67" t="s">
        <v>20</v>
      </c>
      <c r="J20" s="67" t="s">
        <v>19</v>
      </c>
      <c r="K20" s="47" t="s">
        <v>19</v>
      </c>
      <c r="L20" s="47" t="s">
        <v>19</v>
      </c>
      <c r="M20" s="47" t="s">
        <v>19</v>
      </c>
      <c r="N20" s="47" t="s">
        <v>19</v>
      </c>
      <c r="O20" s="47" t="s">
        <v>19</v>
      </c>
      <c r="P20" s="47" t="s">
        <v>70</v>
      </c>
      <c r="Q20" s="47" t="s">
        <v>20</v>
      </c>
      <c r="R20" s="47" t="s">
        <v>22</v>
      </c>
    </row>
    <row r="21" spans="1:19" x14ac:dyDescent="0.2">
      <c r="A21" s="61" t="s">
        <v>78</v>
      </c>
      <c r="B21" s="50">
        <v>712.4</v>
      </c>
      <c r="C21" s="45">
        <v>1.24</v>
      </c>
      <c r="D21" s="46" t="s">
        <v>38</v>
      </c>
      <c r="E21" s="46" t="s">
        <v>38</v>
      </c>
      <c r="F21" s="68">
        <v>1</v>
      </c>
      <c r="G21" s="52">
        <v>1.198</v>
      </c>
      <c r="H21" s="88">
        <v>0.05</v>
      </c>
      <c r="I21" s="45" t="s">
        <v>38</v>
      </c>
      <c r="J21" s="45">
        <v>1.0409999999999999</v>
      </c>
      <c r="K21" s="52">
        <v>1</v>
      </c>
      <c r="L21" s="52">
        <v>1</v>
      </c>
      <c r="M21" s="52">
        <v>1</v>
      </c>
      <c r="N21" s="52">
        <v>1.0469999999999999</v>
      </c>
      <c r="O21" s="45">
        <v>1.2589999999999999</v>
      </c>
      <c r="P21" s="85">
        <v>0.50600000000000001</v>
      </c>
      <c r="Q21" s="69">
        <v>0.2</v>
      </c>
      <c r="R21" s="58">
        <f>ROUND(ROUND(ROUND(ROUND(ROUND(B21*C21,2)*F21,2)*G21,2)*(1-H21),2)*(ROUND(ROUND(ROUND(ROUND(ROUND(ROUND(J21*K21,3)*L21,3)*M21,3)*N21,3)*O21,3)*P21,3))*(1-Q21),2)</f>
        <v>558.19000000000005</v>
      </c>
    </row>
    <row r="22" spans="1:19" x14ac:dyDescent="0.2">
      <c r="A22" s="40" t="s">
        <v>44</v>
      </c>
      <c r="B22" s="50">
        <v>74.5</v>
      </c>
      <c r="C22" s="56">
        <v>1</v>
      </c>
      <c r="D22" s="46" t="s">
        <v>38</v>
      </c>
      <c r="E22" s="46" t="s">
        <v>38</v>
      </c>
      <c r="F22" s="68">
        <v>1</v>
      </c>
      <c r="G22" s="52">
        <v>1.2</v>
      </c>
      <c r="H22" s="45" t="s">
        <v>38</v>
      </c>
      <c r="I22" s="89">
        <v>0</v>
      </c>
      <c r="J22" s="45">
        <v>1.0429999999999999</v>
      </c>
      <c r="K22" s="52">
        <v>1</v>
      </c>
      <c r="L22" s="52">
        <v>1</v>
      </c>
      <c r="M22" s="52">
        <v>1</v>
      </c>
      <c r="N22" s="52">
        <v>1.0429999999999999</v>
      </c>
      <c r="O22" s="45">
        <v>1.2629999999999999</v>
      </c>
      <c r="P22" s="85">
        <v>0.57299999999999995</v>
      </c>
      <c r="Q22" s="69">
        <f>$Q$21</f>
        <v>0.2</v>
      </c>
      <c r="R22" s="58">
        <f>ROUND(ROUND(ROUND(ROUND(ROUND(B22*C22,2)*F22,2)*G22,2)*(1-I22),2)*(ROUND(ROUND(ROUND(ROUND(ROUND(ROUND(J22*K22,3)*L22,3)*M22,3)*N22,3)*O22,3)*P22,3))*(1-Q22),2)</f>
        <v>56.29</v>
      </c>
    </row>
    <row r="23" spans="1:19" x14ac:dyDescent="0.2">
      <c r="A23" s="40" t="s">
        <v>42</v>
      </c>
      <c r="B23" s="50">
        <v>217.2</v>
      </c>
      <c r="C23" s="45" t="s">
        <v>38</v>
      </c>
      <c r="D23" s="68">
        <v>1</v>
      </c>
      <c r="E23" s="68">
        <v>0.94</v>
      </c>
      <c r="F23" s="68">
        <v>0.72</v>
      </c>
      <c r="G23" s="52">
        <v>0.83099999999999996</v>
      </c>
      <c r="H23" s="45" t="s">
        <v>38</v>
      </c>
      <c r="I23" s="45" t="s">
        <v>38</v>
      </c>
      <c r="J23" s="45">
        <v>1.0780000000000001</v>
      </c>
      <c r="K23" s="52">
        <v>1</v>
      </c>
      <c r="L23" s="52">
        <v>1</v>
      </c>
      <c r="M23" s="52">
        <v>1</v>
      </c>
      <c r="N23" s="52">
        <v>1.0740000000000001</v>
      </c>
      <c r="O23" s="45">
        <v>1.081</v>
      </c>
      <c r="P23" s="85">
        <v>0.64100000000000001</v>
      </c>
      <c r="Q23" s="69">
        <f>$Q$21</f>
        <v>0.2</v>
      </c>
      <c r="R23" s="58">
        <f>ROUND(ROUND(ROUND(ROUND(ROUND(B23*D23,2)*E23,2)*F23,2)*G23,2)*(ROUND(ROUND(ROUND(ROUND(ROUND(ROUND(J23*K23,3)*L23,3)*M23,3)*N23,3)*O23,3)*P23,3))*(1-Q23),2)</f>
        <v>78.48</v>
      </c>
    </row>
    <row r="24" spans="1:19" x14ac:dyDescent="0.2">
      <c r="A24" s="40" t="s">
        <v>43</v>
      </c>
      <c r="B24" s="50">
        <v>722.2</v>
      </c>
      <c r="C24" s="45" t="s">
        <v>38</v>
      </c>
      <c r="D24" s="68">
        <v>1</v>
      </c>
      <c r="E24" s="68">
        <v>1.1599999999999999</v>
      </c>
      <c r="F24" s="68">
        <v>0.6</v>
      </c>
      <c r="G24" s="52">
        <v>1.0820000000000001</v>
      </c>
      <c r="H24" s="45" t="s">
        <v>38</v>
      </c>
      <c r="I24" s="45" t="s">
        <v>38</v>
      </c>
      <c r="J24" s="45">
        <v>1.0269999999999999</v>
      </c>
      <c r="K24" s="52">
        <v>1</v>
      </c>
      <c r="L24" s="52">
        <v>1</v>
      </c>
      <c r="M24" s="52">
        <v>1</v>
      </c>
      <c r="N24" s="52">
        <v>1.0289999999999999</v>
      </c>
      <c r="O24" s="45">
        <v>1.2549999999999999</v>
      </c>
      <c r="P24" s="85">
        <v>0.53</v>
      </c>
      <c r="Q24" s="69">
        <f>$Q$21</f>
        <v>0.2</v>
      </c>
      <c r="R24" s="58">
        <f>ROUND(ROUND(ROUND(ROUND(ROUND(B24*D24,2)*E24,2)*F24,2)*G24,2)*(ROUND(ROUND(ROUND(ROUND(ROUND(ROUND(J24*K24,3)*L24,3)*M24,3)*N24,3)*O24,3)*P24,3))*(1-Q24),2)</f>
        <v>305.87</v>
      </c>
    </row>
    <row r="25" spans="1:19" x14ac:dyDescent="0.2">
      <c r="A25" s="40" t="s">
        <v>45</v>
      </c>
      <c r="B25" s="50">
        <v>78.900000000000006</v>
      </c>
      <c r="C25" s="56">
        <v>1.31</v>
      </c>
      <c r="D25" s="45" t="s">
        <v>38</v>
      </c>
      <c r="E25" s="46" t="s">
        <v>38</v>
      </c>
      <c r="F25" s="46" t="s">
        <v>38</v>
      </c>
      <c r="G25" s="52">
        <v>1.079</v>
      </c>
      <c r="H25" s="45" t="s">
        <v>38</v>
      </c>
      <c r="I25" s="45" t="s">
        <v>38</v>
      </c>
      <c r="J25" s="52">
        <v>1.0089999999999999</v>
      </c>
      <c r="K25" s="52">
        <v>1</v>
      </c>
      <c r="L25" s="52">
        <v>1</v>
      </c>
      <c r="M25" s="52">
        <v>1</v>
      </c>
      <c r="N25" s="52">
        <v>1.07</v>
      </c>
      <c r="O25" s="45">
        <v>1.319</v>
      </c>
      <c r="P25" s="85">
        <v>0.623</v>
      </c>
      <c r="Q25" s="69">
        <f>$Q$21</f>
        <v>0.2</v>
      </c>
      <c r="R25" s="58">
        <f>ROUND(ROUND(ROUND(B25*C25,2)*G25,2)*(ROUND(ROUND(ROUND(ROUND(ROUND(ROUND(J25*K25,3)*L25,3)*M25,3)*N25,3)*O25,3)*P25,3))*(1-Q25),2)</f>
        <v>79.23</v>
      </c>
    </row>
    <row r="26" spans="1:19" ht="13.2" x14ac:dyDescent="0.35">
      <c r="A26" s="40" t="s">
        <v>46</v>
      </c>
      <c r="B26" s="50">
        <v>7.4</v>
      </c>
      <c r="C26" s="45" t="s">
        <v>38</v>
      </c>
      <c r="D26" s="45" t="s">
        <v>38</v>
      </c>
      <c r="E26" s="46" t="s">
        <v>38</v>
      </c>
      <c r="F26" s="46" t="s">
        <v>38</v>
      </c>
      <c r="G26" s="45" t="s">
        <v>38</v>
      </c>
      <c r="H26" s="45" t="s">
        <v>38</v>
      </c>
      <c r="I26" s="45" t="s">
        <v>38</v>
      </c>
      <c r="J26" s="52">
        <f>J25</f>
        <v>1.0089999999999999</v>
      </c>
      <c r="K26" s="52">
        <v>1</v>
      </c>
      <c r="L26" s="52">
        <v>1</v>
      </c>
      <c r="M26" s="52">
        <v>1</v>
      </c>
      <c r="N26" s="52">
        <f>N25</f>
        <v>1.07</v>
      </c>
      <c r="O26" s="45">
        <f>O25</f>
        <v>1.319</v>
      </c>
      <c r="P26" s="85">
        <f>P25</f>
        <v>0.623</v>
      </c>
      <c r="Q26" s="69">
        <f>$Q$21</f>
        <v>0.2</v>
      </c>
      <c r="R26" s="59">
        <f>ROUND(B26*(ROUND(ROUND(ROUND(ROUND(ROUND(ROUND(J26*K26,3)*L26,3)*M26,3)*N26,3)*O26,3)*P26,3))*(1-Q26),2)</f>
        <v>5.26</v>
      </c>
    </row>
    <row r="27" spans="1:19" x14ac:dyDescent="0.2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</row>
    <row r="28" spans="1:19" x14ac:dyDescent="0.2">
      <c r="A28" s="61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70" t="s">
        <v>51</v>
      </c>
      <c r="R28" s="71">
        <f>SUM(R21:R27)</f>
        <v>1083.32</v>
      </c>
    </row>
    <row r="29" spans="1:19" x14ac:dyDescent="0.2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</row>
    <row r="30" spans="1:19" x14ac:dyDescent="0.2">
      <c r="A30" s="61" t="s">
        <v>155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72"/>
    </row>
    <row r="31" spans="1:19" x14ac:dyDescent="0.2">
      <c r="A31" s="62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</row>
    <row r="32" spans="1:19" x14ac:dyDescent="0.2">
      <c r="A32" s="62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spans="1:18" x14ac:dyDescent="0.2">
      <c r="A33" s="61" t="s">
        <v>87</v>
      </c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spans="1:18" x14ac:dyDescent="0.2">
      <c r="A34" s="62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spans="1:18" x14ac:dyDescent="0.2">
      <c r="A35" s="61" t="s">
        <v>148</v>
      </c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</row>
    <row r="36" spans="1:18" x14ac:dyDescent="0.2">
      <c r="A36" s="62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spans="1:18" x14ac:dyDescent="0.2">
      <c r="A37" s="62" t="s">
        <v>55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</row>
    <row r="38" spans="1:18" x14ac:dyDescent="0.2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</row>
    <row r="39" spans="1:18" x14ac:dyDescent="0.2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</row>
    <row r="40" spans="1:18" ht="14.4" x14ac:dyDescent="0.3">
      <c r="A40" s="91" t="s">
        <v>157</v>
      </c>
    </row>
    <row r="41" spans="1:18" ht="14.4" x14ac:dyDescent="0.3">
      <c r="A41" s="91" t="s">
        <v>158</v>
      </c>
    </row>
  </sheetData>
  <printOptions horizontalCentered="1"/>
  <pageMargins left="0.1" right="0.1" top="0.75" bottom="0.25" header="0.45" footer="0.5"/>
  <pageSetup scale="6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P52"/>
  <sheetViews>
    <sheetView topLeftCell="A28" zoomScaleNormal="100" zoomScaleSheetLayoutView="100" workbookViewId="0">
      <selection activeCell="F22" sqref="F22"/>
    </sheetView>
  </sheetViews>
  <sheetFormatPr defaultColWidth="9.109375" defaultRowHeight="12" x14ac:dyDescent="0.25"/>
  <cols>
    <col min="1" max="1" width="27" style="6" customWidth="1"/>
    <col min="2" max="2" width="8.6640625" style="6" bestFit="1" customWidth="1"/>
    <col min="3" max="3" width="8" style="6" bestFit="1" customWidth="1"/>
    <col min="4" max="4" width="8.6640625" style="6" bestFit="1" customWidth="1"/>
    <col min="5" max="5" width="8" style="6" bestFit="1" customWidth="1"/>
    <col min="6" max="6" width="9.44140625" style="6" bestFit="1" customWidth="1"/>
    <col min="7" max="7" width="8.5546875" style="6" bestFit="1" customWidth="1"/>
    <col min="8" max="9" width="7.88671875" style="6" bestFit="1" customWidth="1"/>
    <col min="10" max="10" width="8.109375" style="6" bestFit="1" customWidth="1"/>
    <col min="11" max="11" width="9.88671875" style="6" bestFit="1" customWidth="1"/>
    <col min="12" max="12" width="10.109375" style="6" bestFit="1" customWidth="1"/>
    <col min="13" max="13" width="11" style="6" customWidth="1"/>
    <col min="14" max="14" width="10.6640625" style="6" customWidth="1"/>
    <col min="15" max="15" width="9.109375" style="6"/>
    <col min="16" max="16" width="9.6640625" style="6" bestFit="1" customWidth="1"/>
    <col min="17" max="16384" width="9.109375" style="6"/>
  </cols>
  <sheetData>
    <row r="1" spans="1:14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7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ht="7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x14ac:dyDescent="0.25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x14ac:dyDescent="0.25">
      <c r="A6" s="5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9" customHeight="1" x14ac:dyDescent="0.25"/>
    <row r="8" spans="1:14" x14ac:dyDescent="0.25">
      <c r="A8" s="7" t="s">
        <v>105</v>
      </c>
    </row>
    <row r="10" spans="1:14" x14ac:dyDescent="0.25">
      <c r="A10" s="6" t="s">
        <v>56</v>
      </c>
    </row>
    <row r="11" spans="1:14" x14ac:dyDescent="0.25">
      <c r="A11" s="6" t="s">
        <v>57</v>
      </c>
    </row>
    <row r="12" spans="1:14" x14ac:dyDescent="0.25">
      <c r="A12" s="23" t="s">
        <v>81</v>
      </c>
    </row>
    <row r="13" spans="1:14" x14ac:dyDescent="0.25">
      <c r="A13" s="23" t="s">
        <v>82</v>
      </c>
    </row>
    <row r="14" spans="1:14" x14ac:dyDescent="0.25">
      <c r="A14" s="6" t="s">
        <v>58</v>
      </c>
    </row>
    <row r="15" spans="1:14" ht="12.75" customHeight="1" x14ac:dyDescent="0.25">
      <c r="C15" s="3"/>
      <c r="D15" s="3"/>
      <c r="E15" s="3"/>
      <c r="F15" s="3"/>
      <c r="H15" s="3"/>
      <c r="I15" s="3"/>
      <c r="J15" s="3"/>
      <c r="K15" s="3"/>
      <c r="L15" s="3"/>
      <c r="M15" s="3"/>
    </row>
    <row r="16" spans="1:14" ht="13.2" x14ac:dyDescent="0.25">
      <c r="A16" s="8" t="s">
        <v>8</v>
      </c>
      <c r="B16" s="8" t="s">
        <v>9</v>
      </c>
      <c r="C16" s="8" t="s">
        <v>10</v>
      </c>
      <c r="D16" s="8" t="s">
        <v>11</v>
      </c>
      <c r="E16" s="8" t="s">
        <v>12</v>
      </c>
      <c r="F16" s="8" t="s">
        <v>13</v>
      </c>
      <c r="G16" s="8" t="s">
        <v>14</v>
      </c>
      <c r="H16" s="8" t="s">
        <v>15</v>
      </c>
      <c r="I16" s="8" t="s">
        <v>16</v>
      </c>
      <c r="J16" s="8" t="s">
        <v>52</v>
      </c>
      <c r="K16" s="2" t="s">
        <v>53</v>
      </c>
      <c r="L16" s="8" t="s">
        <v>54</v>
      </c>
      <c r="M16" s="8" t="s">
        <v>71</v>
      </c>
      <c r="N16" s="8" t="s">
        <v>76</v>
      </c>
    </row>
    <row r="17" spans="1:16" ht="7.5" customHeight="1" x14ac:dyDescent="0.25">
      <c r="A17" s="8"/>
      <c r="B17" s="8"/>
      <c r="C17" s="8"/>
      <c r="D17" s="8"/>
      <c r="E17" s="8"/>
      <c r="F17" s="8"/>
      <c r="G17" s="8"/>
      <c r="H17" s="2"/>
      <c r="I17" s="8"/>
      <c r="J17" s="8"/>
      <c r="L17" s="2"/>
    </row>
    <row r="18" spans="1:16" ht="13.2" x14ac:dyDescent="0.25">
      <c r="A18" s="16" t="s">
        <v>59</v>
      </c>
      <c r="B18" s="8"/>
      <c r="C18" s="8"/>
      <c r="D18" s="8"/>
      <c r="E18" s="8"/>
      <c r="F18" s="8"/>
      <c r="H18" s="2"/>
      <c r="I18" s="9"/>
      <c r="J18" s="8"/>
      <c r="K18" s="9" t="s">
        <v>35</v>
      </c>
      <c r="L18" s="3" t="s">
        <v>68</v>
      </c>
    </row>
    <row r="19" spans="1:16" ht="13.2" x14ac:dyDescent="0.25">
      <c r="A19" s="8"/>
      <c r="B19" s="8"/>
      <c r="C19" s="8"/>
      <c r="D19" s="9"/>
      <c r="E19" s="9"/>
      <c r="F19" s="9">
        <v>2008</v>
      </c>
      <c r="G19" s="9" t="s">
        <v>30</v>
      </c>
      <c r="H19" s="3" t="s">
        <v>72</v>
      </c>
      <c r="I19" s="9" t="s">
        <v>65</v>
      </c>
      <c r="J19" s="9" t="s">
        <v>60</v>
      </c>
      <c r="K19" s="9" t="s">
        <v>33</v>
      </c>
      <c r="L19" s="3" t="s">
        <v>69</v>
      </c>
      <c r="M19" s="9" t="s">
        <v>34</v>
      </c>
      <c r="N19" s="8"/>
    </row>
    <row r="20" spans="1:16" ht="13.2" x14ac:dyDescent="0.25">
      <c r="A20" s="8"/>
      <c r="B20" s="8"/>
      <c r="C20" s="9" t="s">
        <v>23</v>
      </c>
      <c r="D20" s="9" t="s">
        <v>47</v>
      </c>
      <c r="E20" s="8" t="s">
        <v>103</v>
      </c>
      <c r="F20" s="9" t="s">
        <v>48</v>
      </c>
      <c r="G20" s="9" t="s">
        <v>24</v>
      </c>
      <c r="H20" s="3" t="s">
        <v>73</v>
      </c>
      <c r="I20" s="9" t="s">
        <v>33</v>
      </c>
      <c r="J20" s="9" t="s">
        <v>64</v>
      </c>
      <c r="K20" s="9" t="s">
        <v>61</v>
      </c>
      <c r="L20" s="3" t="s">
        <v>70</v>
      </c>
      <c r="M20" s="9" t="s">
        <v>28</v>
      </c>
      <c r="N20" s="9" t="s">
        <v>29</v>
      </c>
    </row>
    <row r="21" spans="1:16" s="10" customFormat="1" ht="13.2" x14ac:dyDescent="0.25">
      <c r="A21" s="10" t="s">
        <v>17</v>
      </c>
      <c r="B21" s="10" t="s">
        <v>18</v>
      </c>
      <c r="C21" s="10" t="s">
        <v>19</v>
      </c>
      <c r="D21" s="10" t="s">
        <v>19</v>
      </c>
      <c r="E21" s="10" t="s">
        <v>19</v>
      </c>
      <c r="F21" s="10" t="s">
        <v>19</v>
      </c>
      <c r="G21" s="10" t="s">
        <v>19</v>
      </c>
      <c r="H21" s="4" t="s">
        <v>74</v>
      </c>
      <c r="I21" s="10" t="s">
        <v>20</v>
      </c>
      <c r="J21" s="10" t="s">
        <v>19</v>
      </c>
      <c r="K21" s="10" t="s">
        <v>21</v>
      </c>
      <c r="L21" s="4" t="s">
        <v>19</v>
      </c>
      <c r="M21" s="10" t="s">
        <v>20</v>
      </c>
      <c r="N21" s="10" t="s">
        <v>22</v>
      </c>
    </row>
    <row r="22" spans="1:16" x14ac:dyDescent="0.25">
      <c r="A22" s="23" t="s">
        <v>78</v>
      </c>
      <c r="B22" s="11" t="e">
        <f>#REF!</f>
        <v>#REF!</v>
      </c>
      <c r="C22" s="8" t="e">
        <f>#REF!</f>
        <v>#REF!</v>
      </c>
      <c r="D22" s="9" t="s">
        <v>38</v>
      </c>
      <c r="E22" s="9" t="s">
        <v>38</v>
      </c>
      <c r="F22" s="9" t="s">
        <v>38</v>
      </c>
      <c r="G22" s="21">
        <v>0.98599999999999999</v>
      </c>
      <c r="H22" s="31">
        <v>0</v>
      </c>
      <c r="I22" s="8" t="s">
        <v>38</v>
      </c>
      <c r="J22" s="8">
        <v>1.92</v>
      </c>
      <c r="K22" s="8">
        <v>-0.15</v>
      </c>
      <c r="L22" s="21">
        <v>1.016</v>
      </c>
      <c r="M22" s="22">
        <v>0</v>
      </c>
      <c r="N22" s="11" t="e">
        <f>ROUND(ROUND(ROUND(ROUND(ROUND(B22*C22,2)*G22,2)*(1-H22),2)*((J22+K22)*L22),2)*(1-M22),2)</f>
        <v>#REF!</v>
      </c>
      <c r="P22" s="11"/>
    </row>
    <row r="23" spans="1:16" x14ac:dyDescent="0.25">
      <c r="A23" s="6" t="s">
        <v>41</v>
      </c>
      <c r="B23" s="11" t="e">
        <f>#REF!</f>
        <v>#REF!</v>
      </c>
      <c r="C23" s="18" t="e">
        <f>#REF!</f>
        <v>#REF!</v>
      </c>
      <c r="D23" s="9" t="s">
        <v>38</v>
      </c>
      <c r="E23" s="9" t="s">
        <v>38</v>
      </c>
      <c r="F23" s="9" t="s">
        <v>38</v>
      </c>
      <c r="G23" s="21">
        <v>1.0069999999999999</v>
      </c>
      <c r="H23" s="8" t="s">
        <v>38</v>
      </c>
      <c r="I23" s="33">
        <v>0.3</v>
      </c>
      <c r="J23" s="8">
        <f>$J$22</f>
        <v>1.92</v>
      </c>
      <c r="K23" s="8">
        <f>$K$22</f>
        <v>-0.15</v>
      </c>
      <c r="L23" s="21">
        <f>$L$22</f>
        <v>1.016</v>
      </c>
      <c r="M23" s="22">
        <f>$M$22</f>
        <v>0</v>
      </c>
      <c r="N23" s="11" t="e">
        <f>ROUND(ROUND(ROUND(ROUND(ROUND(B23*C23,2)*G23,2)*(1-I23),2)*((J23+K23)*L23),2)*(1-M23),2)</f>
        <v>#REF!</v>
      </c>
      <c r="P23" s="11"/>
    </row>
    <row r="24" spans="1:16" x14ac:dyDescent="0.25">
      <c r="A24" s="6" t="s">
        <v>42</v>
      </c>
      <c r="B24" s="11" t="e">
        <f>#REF!</f>
        <v>#REF!</v>
      </c>
      <c r="C24" s="8" t="s">
        <v>38</v>
      </c>
      <c r="D24" s="19" t="e">
        <f>#REF!</f>
        <v>#REF!</v>
      </c>
      <c r="E24" s="19">
        <v>2.2999999999999998</v>
      </c>
      <c r="F24" s="9">
        <v>1.03</v>
      </c>
      <c r="G24" s="21">
        <v>1.7070000000000001</v>
      </c>
      <c r="H24" s="8" t="s">
        <v>38</v>
      </c>
      <c r="I24" s="8" t="s">
        <v>38</v>
      </c>
      <c r="J24" s="8">
        <f>$J$22</f>
        <v>1.92</v>
      </c>
      <c r="K24" s="8">
        <f>$K$22</f>
        <v>-0.15</v>
      </c>
      <c r="L24" s="21">
        <f>$L$22</f>
        <v>1.016</v>
      </c>
      <c r="M24" s="22">
        <f>$M$22</f>
        <v>0</v>
      </c>
      <c r="N24" s="11" t="e">
        <f>ROUND(ROUND(ROUND(ROUND(ROUND(ROUND(B24*D24,2)*E24,2)*F24,2)*G24,2)*((J24+K24)*L24),2)*(1-M24),2)</f>
        <v>#REF!</v>
      </c>
      <c r="P24" s="11"/>
    </row>
    <row r="25" spans="1:16" x14ac:dyDescent="0.25">
      <c r="A25" s="6" t="s">
        <v>43</v>
      </c>
      <c r="B25" s="11" t="e">
        <f>#REF!</f>
        <v>#REF!</v>
      </c>
      <c r="C25" s="8" t="s">
        <v>38</v>
      </c>
      <c r="D25" s="19" t="e">
        <f>#REF!</f>
        <v>#REF!</v>
      </c>
      <c r="E25" s="19">
        <v>1.9</v>
      </c>
      <c r="F25" s="19">
        <v>1.05</v>
      </c>
      <c r="G25" s="21">
        <v>1.405</v>
      </c>
      <c r="H25" s="8" t="s">
        <v>38</v>
      </c>
      <c r="I25" s="8" t="s">
        <v>38</v>
      </c>
      <c r="J25" s="8">
        <f>$J$22</f>
        <v>1.92</v>
      </c>
      <c r="K25" s="8">
        <f>$K$22</f>
        <v>-0.15</v>
      </c>
      <c r="L25" s="21">
        <f>$L$22</f>
        <v>1.016</v>
      </c>
      <c r="M25" s="22">
        <f>$M$22</f>
        <v>0</v>
      </c>
      <c r="N25" s="11" t="e">
        <f>ROUND(ROUND(ROUND(ROUND(ROUND(ROUND(B25*D25,2)*E25,2)*F25,2)*G25,2)*((J25+K25)*L25),2)*(1-M25),2)</f>
        <v>#REF!</v>
      </c>
      <c r="P25" s="11"/>
    </row>
    <row r="26" spans="1:16" x14ac:dyDescent="0.25">
      <c r="A26" s="6" t="s">
        <v>45</v>
      </c>
      <c r="B26" s="11" t="e">
        <f>#REF!</f>
        <v>#REF!</v>
      </c>
      <c r="C26" s="18" t="e">
        <f>#REF!</f>
        <v>#REF!</v>
      </c>
      <c r="D26" s="8" t="s">
        <v>38</v>
      </c>
      <c r="E26" s="9" t="s">
        <v>38</v>
      </c>
      <c r="F26" s="9" t="s">
        <v>38</v>
      </c>
      <c r="G26" s="21">
        <v>0.93400000000000005</v>
      </c>
      <c r="H26" s="8" t="s">
        <v>38</v>
      </c>
      <c r="I26" s="8" t="s">
        <v>38</v>
      </c>
      <c r="J26" s="18">
        <v>1.17</v>
      </c>
      <c r="K26" s="8">
        <f>$K$22</f>
        <v>-0.15</v>
      </c>
      <c r="L26" s="21">
        <f>ROUND(((L24-1)*0.2)+1,3)</f>
        <v>1.0029999999999999</v>
      </c>
      <c r="M26" s="22">
        <f>$M$22</f>
        <v>0</v>
      </c>
      <c r="N26" s="11" t="e">
        <f>ROUND(ROUND(ROUND(ROUND(B26*C26,2)*G26,2)*((J26+K26)*L26),2)*(1-M26),2)</f>
        <v>#REF!</v>
      </c>
      <c r="P26" s="11"/>
    </row>
    <row r="27" spans="1:16" ht="13.8" x14ac:dyDescent="0.4">
      <c r="A27" s="6" t="s">
        <v>46</v>
      </c>
      <c r="B27" s="11" t="e">
        <f>#REF!</f>
        <v>#REF!</v>
      </c>
      <c r="C27" s="8" t="s">
        <v>38</v>
      </c>
      <c r="D27" s="8" t="s">
        <v>38</v>
      </c>
      <c r="E27" s="9" t="s">
        <v>38</v>
      </c>
      <c r="F27" s="9" t="s">
        <v>38</v>
      </c>
      <c r="G27" s="8" t="s">
        <v>38</v>
      </c>
      <c r="H27" s="8" t="s">
        <v>38</v>
      </c>
      <c r="I27" s="8" t="s">
        <v>38</v>
      </c>
      <c r="J27" s="18">
        <f>J26</f>
        <v>1.17</v>
      </c>
      <c r="K27" s="8">
        <f>$K$22</f>
        <v>-0.15</v>
      </c>
      <c r="L27" s="21">
        <f>L26</f>
        <v>1.0029999999999999</v>
      </c>
      <c r="M27" s="22">
        <f>$M$22</f>
        <v>0</v>
      </c>
      <c r="N27" s="12" t="e">
        <f>ROUND(ROUND(B27*((J27+K27)*L27),2)*(1-M27),2)</f>
        <v>#REF!</v>
      </c>
      <c r="P27" s="12"/>
    </row>
    <row r="28" spans="1:16" x14ac:dyDescent="0.25">
      <c r="M28" s="24" t="s">
        <v>51</v>
      </c>
      <c r="N28" s="13" t="e">
        <f>SUM(N22:N27)</f>
        <v>#REF!</v>
      </c>
      <c r="P28" s="17"/>
    </row>
    <row r="29" spans="1:16" ht="8.25" customHeight="1" x14ac:dyDescent="0.25">
      <c r="N29" s="17"/>
    </row>
    <row r="30" spans="1:16" ht="13.2" x14ac:dyDescent="0.25">
      <c r="A30" s="25" t="s">
        <v>83</v>
      </c>
      <c r="B30" s="8"/>
      <c r="C30" s="8"/>
      <c r="D30" s="8"/>
      <c r="E30" s="8"/>
      <c r="F30" s="8"/>
      <c r="I30" s="9"/>
      <c r="J30" s="8"/>
      <c r="K30" s="9" t="s">
        <v>35</v>
      </c>
      <c r="L30" s="3" t="s">
        <v>68</v>
      </c>
    </row>
    <row r="31" spans="1:16" ht="13.2" x14ac:dyDescent="0.25">
      <c r="A31" s="8"/>
      <c r="B31" s="8"/>
      <c r="C31" s="8"/>
      <c r="D31" s="9"/>
      <c r="E31" s="9"/>
      <c r="F31" s="9">
        <v>2008</v>
      </c>
      <c r="G31" s="9" t="s">
        <v>30</v>
      </c>
      <c r="H31" s="3" t="s">
        <v>72</v>
      </c>
      <c r="I31" s="9" t="s">
        <v>31</v>
      </c>
      <c r="J31" s="9" t="s">
        <v>49</v>
      </c>
      <c r="K31" s="9" t="s">
        <v>33</v>
      </c>
      <c r="L31" s="3" t="s">
        <v>69</v>
      </c>
      <c r="M31" s="9" t="s">
        <v>34</v>
      </c>
      <c r="N31" s="8"/>
    </row>
    <row r="32" spans="1:16" ht="13.2" x14ac:dyDescent="0.25">
      <c r="A32" s="8"/>
      <c r="B32" s="8"/>
      <c r="C32" s="9" t="s">
        <v>23</v>
      </c>
      <c r="D32" s="9" t="s">
        <v>47</v>
      </c>
      <c r="E32" s="8" t="s">
        <v>89</v>
      </c>
      <c r="F32" s="9" t="s">
        <v>48</v>
      </c>
      <c r="G32" s="9" t="s">
        <v>24</v>
      </c>
      <c r="H32" s="3" t="s">
        <v>73</v>
      </c>
      <c r="I32" s="9" t="s">
        <v>25</v>
      </c>
      <c r="J32" s="9" t="s">
        <v>64</v>
      </c>
      <c r="K32" s="9" t="s">
        <v>61</v>
      </c>
      <c r="L32" s="3" t="s">
        <v>70</v>
      </c>
      <c r="M32" s="9" t="s">
        <v>28</v>
      </c>
      <c r="N32" s="9" t="s">
        <v>29</v>
      </c>
    </row>
    <row r="33" spans="1:16" ht="13.2" x14ac:dyDescent="0.25">
      <c r="A33" s="10" t="s">
        <v>17</v>
      </c>
      <c r="B33" s="10" t="s">
        <v>18</v>
      </c>
      <c r="C33" s="10" t="s">
        <v>19</v>
      </c>
      <c r="D33" s="10" t="s">
        <v>19</v>
      </c>
      <c r="E33" s="10" t="s">
        <v>19</v>
      </c>
      <c r="F33" s="10" t="s">
        <v>19</v>
      </c>
      <c r="G33" s="10" t="s">
        <v>19</v>
      </c>
      <c r="H33" s="4" t="s">
        <v>74</v>
      </c>
      <c r="I33" s="10" t="s">
        <v>20</v>
      </c>
      <c r="J33" s="10" t="s">
        <v>19</v>
      </c>
      <c r="K33" s="10" t="s">
        <v>21</v>
      </c>
      <c r="L33" s="4" t="s">
        <v>19</v>
      </c>
      <c r="M33" s="10" t="s">
        <v>20</v>
      </c>
      <c r="N33" s="10" t="s">
        <v>22</v>
      </c>
    </row>
    <row r="34" spans="1:16" x14ac:dyDescent="0.25">
      <c r="A34" s="23" t="s">
        <v>78</v>
      </c>
      <c r="B34" s="11" t="e">
        <f>B22</f>
        <v>#REF!</v>
      </c>
      <c r="C34" s="8" t="e">
        <f>C22</f>
        <v>#REF!</v>
      </c>
      <c r="D34" s="9" t="s">
        <v>38</v>
      </c>
      <c r="E34" s="9" t="s">
        <v>38</v>
      </c>
      <c r="F34" s="9" t="s">
        <v>38</v>
      </c>
      <c r="G34" s="21">
        <f>G22</f>
        <v>0.98599999999999999</v>
      </c>
      <c r="H34" s="31">
        <v>0</v>
      </c>
      <c r="I34" s="8" t="s">
        <v>38</v>
      </c>
      <c r="J34" s="18">
        <v>1</v>
      </c>
      <c r="K34" s="8">
        <f t="shared" ref="K34:K39" si="0">K22</f>
        <v>-0.15</v>
      </c>
      <c r="L34" s="21">
        <v>0.98199999999999998</v>
      </c>
      <c r="M34" s="20">
        <v>0.2</v>
      </c>
      <c r="N34" s="11" t="e">
        <f>ROUND(ROUND(ROUND(ROUND(ROUND(B34*C34,2)*G34,2)*(1-H34),2)*((J34+K34)*L34),2)*(1-M34),2)</f>
        <v>#REF!</v>
      </c>
      <c r="P34" s="11"/>
    </row>
    <row r="35" spans="1:16" x14ac:dyDescent="0.25">
      <c r="A35" s="6" t="s">
        <v>44</v>
      </c>
      <c r="B35" s="11" t="e">
        <f>B23</f>
        <v>#REF!</v>
      </c>
      <c r="C35" s="18" t="e">
        <f>C23</f>
        <v>#REF!</v>
      </c>
      <c r="D35" s="9" t="s">
        <v>38</v>
      </c>
      <c r="E35" s="9" t="s">
        <v>38</v>
      </c>
      <c r="F35" s="9" t="s">
        <v>38</v>
      </c>
      <c r="G35" s="21">
        <f>G23</f>
        <v>1.0069999999999999</v>
      </c>
      <c r="H35" s="8" t="s">
        <v>38</v>
      </c>
      <c r="I35" s="33">
        <v>0.2</v>
      </c>
      <c r="J35" s="18">
        <f>$J$34</f>
        <v>1</v>
      </c>
      <c r="K35" s="8">
        <f t="shared" si="0"/>
        <v>-0.15</v>
      </c>
      <c r="L35" s="21">
        <f>$L$34</f>
        <v>0.98199999999999998</v>
      </c>
      <c r="M35" s="20">
        <f>$M$34</f>
        <v>0.2</v>
      </c>
      <c r="N35" s="11" t="e">
        <f>ROUND(ROUND(ROUND(ROUND(ROUND(B35*C35,2)*G35,2)*(1-I35),2)*((J35+K35)*L35),2)*(1-M35),2)</f>
        <v>#REF!</v>
      </c>
      <c r="P35" s="11"/>
    </row>
    <row r="36" spans="1:16" x14ac:dyDescent="0.25">
      <c r="A36" s="6" t="s">
        <v>42</v>
      </c>
      <c r="B36" s="11" t="e">
        <f>B24</f>
        <v>#REF!</v>
      </c>
      <c r="C36" s="8" t="s">
        <v>38</v>
      </c>
      <c r="D36" s="19" t="e">
        <f>D24</f>
        <v>#REF!</v>
      </c>
      <c r="E36" s="19">
        <v>3.49</v>
      </c>
      <c r="F36" s="19">
        <v>1.03</v>
      </c>
      <c r="G36" s="21">
        <f>G24</f>
        <v>1.7070000000000001</v>
      </c>
      <c r="H36" s="8" t="s">
        <v>38</v>
      </c>
      <c r="I36" s="8" t="s">
        <v>38</v>
      </c>
      <c r="J36" s="18">
        <f>$J$34</f>
        <v>1</v>
      </c>
      <c r="K36" s="8">
        <f t="shared" si="0"/>
        <v>-0.15</v>
      </c>
      <c r="L36" s="21">
        <f>$L$34</f>
        <v>0.98199999999999998</v>
      </c>
      <c r="M36" s="20">
        <f>$M$34</f>
        <v>0.2</v>
      </c>
      <c r="N36" s="11" t="e">
        <f>ROUND(ROUND(ROUND(ROUND(ROUND(ROUND(B36*D36,2)*E36,2)*F36,2)*G36,2)*((J36+K36)*L36),2)*(1-M36),2)</f>
        <v>#REF!</v>
      </c>
      <c r="P36" s="11"/>
    </row>
    <row r="37" spans="1:16" x14ac:dyDescent="0.25">
      <c r="A37" s="6" t="s">
        <v>43</v>
      </c>
      <c r="B37" s="11" t="e">
        <f>B25</f>
        <v>#REF!</v>
      </c>
      <c r="C37" s="8" t="s">
        <v>38</v>
      </c>
      <c r="D37" s="19" t="e">
        <f>D25</f>
        <v>#REF!</v>
      </c>
      <c r="E37" s="19">
        <v>2.2799999999999998</v>
      </c>
      <c r="F37" s="9">
        <v>1.05</v>
      </c>
      <c r="G37" s="21">
        <f>G25</f>
        <v>1.405</v>
      </c>
      <c r="H37" s="8" t="s">
        <v>38</v>
      </c>
      <c r="I37" s="8" t="s">
        <v>38</v>
      </c>
      <c r="J37" s="18">
        <f>$J$34</f>
        <v>1</v>
      </c>
      <c r="K37" s="8">
        <f t="shared" si="0"/>
        <v>-0.15</v>
      </c>
      <c r="L37" s="21">
        <f>$L$34</f>
        <v>0.98199999999999998</v>
      </c>
      <c r="M37" s="20">
        <f>$M$34</f>
        <v>0.2</v>
      </c>
      <c r="N37" s="11" t="e">
        <f>ROUND(ROUND(ROUND(ROUND(ROUND(ROUND(B37*D37,2)*E37,2)*F37,2)*G37,2)*((J37+K37)*L37),2)*(1-M37),2)</f>
        <v>#REF!</v>
      </c>
      <c r="P37" s="11"/>
    </row>
    <row r="38" spans="1:16" x14ac:dyDescent="0.25">
      <c r="A38" s="6" t="s">
        <v>45</v>
      </c>
      <c r="B38" s="11" t="e">
        <f>B26</f>
        <v>#REF!</v>
      </c>
      <c r="C38" s="18" t="e">
        <f>C26</f>
        <v>#REF!</v>
      </c>
      <c r="D38" s="8" t="s">
        <v>38</v>
      </c>
      <c r="E38" s="9" t="s">
        <v>38</v>
      </c>
      <c r="F38" s="9" t="s">
        <v>38</v>
      </c>
      <c r="G38" s="21">
        <f>G26</f>
        <v>0.93400000000000005</v>
      </c>
      <c r="H38" s="8" t="s">
        <v>38</v>
      </c>
      <c r="I38" s="8" t="s">
        <v>38</v>
      </c>
      <c r="J38" s="18">
        <v>1</v>
      </c>
      <c r="K38" s="8">
        <f t="shared" si="0"/>
        <v>-0.15</v>
      </c>
      <c r="L38" s="21">
        <f>ROUND(((L36-1)*0.2)+1,3)</f>
        <v>0.996</v>
      </c>
      <c r="M38" s="20">
        <f>$M$34</f>
        <v>0.2</v>
      </c>
      <c r="N38" s="11" t="e">
        <f>ROUND(ROUND(ROUND(ROUND(B38*C38,2)*G38,2)*((J38+K38)*L38),2)*(1-M38),2)</f>
        <v>#REF!</v>
      </c>
      <c r="P38" s="11"/>
    </row>
    <row r="39" spans="1:16" ht="13.8" x14ac:dyDescent="0.4">
      <c r="A39" s="6" t="s">
        <v>46</v>
      </c>
      <c r="B39" s="11" t="e">
        <f>B27</f>
        <v>#REF!</v>
      </c>
      <c r="C39" s="8" t="s">
        <v>38</v>
      </c>
      <c r="D39" s="8" t="s">
        <v>38</v>
      </c>
      <c r="E39" s="9" t="s">
        <v>38</v>
      </c>
      <c r="F39" s="9" t="s">
        <v>38</v>
      </c>
      <c r="G39" s="8" t="s">
        <v>38</v>
      </c>
      <c r="H39" s="8" t="s">
        <v>38</v>
      </c>
      <c r="I39" s="8" t="s">
        <v>38</v>
      </c>
      <c r="J39" s="18">
        <f>J38</f>
        <v>1</v>
      </c>
      <c r="K39" s="8">
        <f t="shared" si="0"/>
        <v>-0.15</v>
      </c>
      <c r="L39" s="21">
        <f>L38</f>
        <v>0.996</v>
      </c>
      <c r="M39" s="20">
        <f>$M$34</f>
        <v>0.2</v>
      </c>
      <c r="N39" s="12" t="e">
        <f>ROUND(ROUND(B39*((J39+K39)*L39),2)*(1-M39),2)</f>
        <v>#REF!</v>
      </c>
      <c r="P39" s="12"/>
    </row>
    <row r="40" spans="1:16" x14ac:dyDescent="0.25">
      <c r="M40" s="24" t="s">
        <v>51</v>
      </c>
      <c r="N40" s="13" t="e">
        <f>SUM(N34:N39)</f>
        <v>#REF!</v>
      </c>
      <c r="P40" s="17"/>
    </row>
    <row r="41" spans="1:16" x14ac:dyDescent="0.25">
      <c r="M41" s="24"/>
    </row>
    <row r="42" spans="1:16" x14ac:dyDescent="0.25">
      <c r="M42" s="24" t="s">
        <v>63</v>
      </c>
      <c r="N42" s="13" t="e">
        <f>N40+N28</f>
        <v>#REF!</v>
      </c>
    </row>
    <row r="43" spans="1:16" x14ac:dyDescent="0.25">
      <c r="A43" s="23" t="s">
        <v>77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6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6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6" x14ac:dyDescent="0.25">
      <c r="A46" s="23" t="s">
        <v>90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6" x14ac:dyDescent="0.25">
      <c r="A47" s="2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6" x14ac:dyDescent="0.25">
      <c r="A48" s="23" t="s">
        <v>106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</row>
    <row r="49" spans="1:15" x14ac:dyDescent="0.25">
      <c r="A49" s="2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x14ac:dyDescent="0.25">
      <c r="A50" s="23" t="s">
        <v>91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x14ac:dyDescent="0.25">
      <c r="A52" s="14" t="s">
        <v>62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</sheetData>
  <printOptions horizontalCentered="1" verticalCentered="1"/>
  <pageMargins left="0.1" right="0.1" top="0.45" bottom="0.2" header="0.45" footer="0.5"/>
  <pageSetup scale="91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T55"/>
  <sheetViews>
    <sheetView zoomScaleNormal="100" zoomScaleSheetLayoutView="100" workbookViewId="0"/>
  </sheetViews>
  <sheetFormatPr defaultColWidth="9.109375" defaultRowHeight="11.4" x14ac:dyDescent="0.2"/>
  <cols>
    <col min="1" max="1" width="28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7.88671875" style="38" bestFit="1" customWidth="1"/>
    <col min="6" max="6" width="9.6640625" style="38" bestFit="1" customWidth="1"/>
    <col min="7" max="7" width="8.6640625" style="38" bestFit="1" customWidth="1"/>
    <col min="8" max="8" width="7.33203125" style="38" bestFit="1" customWidth="1"/>
    <col min="9" max="9" width="8" style="38" bestFit="1" customWidth="1"/>
    <col min="10" max="10" width="15.88671875" style="38" bestFit="1" customWidth="1"/>
    <col min="11" max="11" width="9.88671875" style="38" bestFit="1" customWidth="1"/>
    <col min="12" max="12" width="10" style="38" bestFit="1" customWidth="1"/>
    <col min="13" max="15" width="9.88671875" style="38" bestFit="1" customWidth="1"/>
    <col min="16" max="16" width="10.6640625" style="38" bestFit="1" customWidth="1"/>
    <col min="17" max="17" width="11.109375" style="38" customWidth="1"/>
    <col min="18" max="18" width="10.5546875" style="38" bestFit="1" customWidth="1"/>
    <col min="19" max="19" width="9.109375" style="38"/>
    <col min="20" max="20" width="9.6640625" style="38" bestFit="1" customWidth="1"/>
    <col min="21" max="16384" width="9.109375" style="38"/>
  </cols>
  <sheetData>
    <row r="1" spans="1:20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0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20" ht="9" customHeight="1" x14ac:dyDescent="0.2"/>
    <row r="8" spans="1:20" x14ac:dyDescent="0.2">
      <c r="A8" s="65" t="s">
        <v>116</v>
      </c>
    </row>
    <row r="10" spans="1:20" x14ac:dyDescent="0.2">
      <c r="A10" s="38" t="s">
        <v>56</v>
      </c>
    </row>
    <row r="11" spans="1:20" x14ac:dyDescent="0.2">
      <c r="A11" s="38" t="s">
        <v>57</v>
      </c>
    </row>
    <row r="12" spans="1:20" x14ac:dyDescent="0.2">
      <c r="A12" s="49" t="s">
        <v>81</v>
      </c>
    </row>
    <row r="13" spans="1:20" x14ac:dyDescent="0.2">
      <c r="A13" s="49" t="s">
        <v>82</v>
      </c>
      <c r="O13" s="38" t="s">
        <v>115</v>
      </c>
    </row>
    <row r="14" spans="1:20" ht="13.2" x14ac:dyDescent="0.25">
      <c r="A14" s="38" t="s">
        <v>58</v>
      </c>
      <c r="T14" s="41"/>
    </row>
    <row r="15" spans="1:20" ht="12.75" customHeight="1" x14ac:dyDescent="0.25">
      <c r="C15" s="36"/>
      <c r="D15" s="36"/>
      <c r="E15" s="36"/>
      <c r="F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1:20" ht="13.2" x14ac:dyDescent="0.25">
      <c r="A16" s="44" t="s">
        <v>8</v>
      </c>
      <c r="B16" s="44" t="s">
        <v>9</v>
      </c>
      <c r="C16" s="44" t="s">
        <v>10</v>
      </c>
      <c r="D16" s="44" t="s">
        <v>11</v>
      </c>
      <c r="E16" s="44" t="s">
        <v>12</v>
      </c>
      <c r="F16" s="44" t="s">
        <v>13</v>
      </c>
      <c r="G16" s="44" t="s">
        <v>14</v>
      </c>
      <c r="H16" s="44" t="s">
        <v>15</v>
      </c>
      <c r="I16" s="44" t="s">
        <v>16</v>
      </c>
      <c r="J16" s="44" t="s">
        <v>52</v>
      </c>
      <c r="K16" s="73" t="s">
        <v>53</v>
      </c>
      <c r="L16" s="44" t="s">
        <v>54</v>
      </c>
      <c r="M16" s="44" t="s">
        <v>71</v>
      </c>
      <c r="N16" s="44" t="s">
        <v>76</v>
      </c>
      <c r="O16" s="44" t="s">
        <v>133</v>
      </c>
      <c r="P16" s="44" t="s">
        <v>134</v>
      </c>
      <c r="Q16" s="44" t="s">
        <v>135</v>
      </c>
      <c r="R16" s="44" t="s">
        <v>136</v>
      </c>
    </row>
    <row r="17" spans="1:20" ht="7.5" customHeight="1" x14ac:dyDescent="0.25">
      <c r="A17" s="44"/>
      <c r="B17" s="44"/>
      <c r="C17" s="45"/>
      <c r="D17" s="45"/>
      <c r="E17" s="45"/>
      <c r="F17" s="45"/>
      <c r="G17" s="44"/>
      <c r="H17" s="74"/>
      <c r="I17" s="45"/>
      <c r="J17" s="45"/>
      <c r="K17" s="45"/>
      <c r="L17" s="45"/>
      <c r="M17" s="45"/>
      <c r="N17" s="45"/>
      <c r="O17" s="44"/>
      <c r="P17" s="40"/>
      <c r="Q17" s="40"/>
    </row>
    <row r="18" spans="1:20" ht="13.2" x14ac:dyDescent="0.25">
      <c r="A18" s="75" t="s">
        <v>59</v>
      </c>
      <c r="B18" s="44"/>
      <c r="C18" s="44"/>
      <c r="D18" s="44"/>
      <c r="E18" s="44"/>
      <c r="F18" s="44"/>
      <c r="H18" s="73"/>
      <c r="I18" s="43"/>
      <c r="J18" s="44" t="s">
        <v>121</v>
      </c>
      <c r="K18" s="44" t="s">
        <v>68</v>
      </c>
      <c r="L18" s="44" t="s">
        <v>123</v>
      </c>
      <c r="M18" s="44" t="s">
        <v>65</v>
      </c>
      <c r="N18" s="44" t="s">
        <v>126</v>
      </c>
      <c r="O18" s="44" t="s">
        <v>128</v>
      </c>
      <c r="P18" s="43" t="s">
        <v>35</v>
      </c>
    </row>
    <row r="19" spans="1:20" ht="13.2" x14ac:dyDescent="0.25">
      <c r="A19" s="44"/>
      <c r="B19" s="44"/>
      <c r="C19" s="44"/>
      <c r="D19" s="43"/>
      <c r="E19" s="46" t="s">
        <v>137</v>
      </c>
      <c r="F19" s="43">
        <v>2008</v>
      </c>
      <c r="G19" s="43" t="s">
        <v>30</v>
      </c>
      <c r="H19" s="36" t="s">
        <v>72</v>
      </c>
      <c r="I19" s="43" t="s">
        <v>65</v>
      </c>
      <c r="J19" s="43" t="s">
        <v>142</v>
      </c>
      <c r="K19" s="43" t="s">
        <v>69</v>
      </c>
      <c r="L19" s="43" t="s">
        <v>124</v>
      </c>
      <c r="M19" s="43" t="s">
        <v>125</v>
      </c>
      <c r="N19" s="43" t="s">
        <v>127</v>
      </c>
      <c r="O19" s="43" t="s">
        <v>129</v>
      </c>
      <c r="P19" s="43" t="s">
        <v>33</v>
      </c>
      <c r="Q19" s="43" t="s">
        <v>34</v>
      </c>
      <c r="R19" s="44"/>
    </row>
    <row r="20" spans="1:20" ht="13.2" x14ac:dyDescent="0.25">
      <c r="A20" s="44"/>
      <c r="B20" s="44"/>
      <c r="C20" s="43" t="s">
        <v>23</v>
      </c>
      <c r="D20" s="43" t="s">
        <v>47</v>
      </c>
      <c r="E20" s="45" t="s">
        <v>119</v>
      </c>
      <c r="F20" s="43" t="s">
        <v>48</v>
      </c>
      <c r="G20" s="43" t="s">
        <v>24</v>
      </c>
      <c r="H20" s="36" t="s">
        <v>73</v>
      </c>
      <c r="I20" s="43" t="s">
        <v>33</v>
      </c>
      <c r="J20" s="43" t="s">
        <v>120</v>
      </c>
      <c r="K20" s="43" t="s">
        <v>70</v>
      </c>
      <c r="L20" s="43" t="s">
        <v>70</v>
      </c>
      <c r="M20" s="43" t="s">
        <v>70</v>
      </c>
      <c r="N20" s="43" t="s">
        <v>70</v>
      </c>
      <c r="O20" s="43" t="s">
        <v>70</v>
      </c>
      <c r="P20" s="43" t="s">
        <v>132</v>
      </c>
      <c r="Q20" s="43" t="s">
        <v>28</v>
      </c>
      <c r="R20" s="43" t="s">
        <v>29</v>
      </c>
    </row>
    <row r="21" spans="1:20" s="47" customFormat="1" ht="13.2" x14ac:dyDescent="0.25">
      <c r="A21" s="47" t="s">
        <v>17</v>
      </c>
      <c r="B21" s="67" t="s">
        <v>18</v>
      </c>
      <c r="C21" s="67" t="s">
        <v>19</v>
      </c>
      <c r="D21" s="67" t="s">
        <v>19</v>
      </c>
      <c r="E21" s="67" t="s">
        <v>19</v>
      </c>
      <c r="F21" s="67" t="s">
        <v>19</v>
      </c>
      <c r="G21" s="67" t="s">
        <v>19</v>
      </c>
      <c r="H21" s="76" t="s">
        <v>74</v>
      </c>
      <c r="I21" s="67" t="s">
        <v>20</v>
      </c>
      <c r="J21" s="67" t="s">
        <v>19</v>
      </c>
      <c r="K21" s="67" t="s">
        <v>19</v>
      </c>
      <c r="L21" s="47" t="s">
        <v>19</v>
      </c>
      <c r="M21" s="67" t="s">
        <v>19</v>
      </c>
      <c r="N21" s="67" t="s">
        <v>19</v>
      </c>
      <c r="O21" s="67" t="s">
        <v>19</v>
      </c>
      <c r="P21" s="47" t="s">
        <v>70</v>
      </c>
      <c r="Q21" s="47" t="s">
        <v>20</v>
      </c>
      <c r="R21" s="47" t="s">
        <v>22</v>
      </c>
    </row>
    <row r="22" spans="1:20" x14ac:dyDescent="0.2">
      <c r="A22" s="49" t="s">
        <v>78</v>
      </c>
      <c r="B22" s="50">
        <v>714.6</v>
      </c>
      <c r="C22" s="45">
        <f>'Ex. 2 Present'!C21</f>
        <v>1.24</v>
      </c>
      <c r="D22" s="46" t="s">
        <v>38</v>
      </c>
      <c r="E22" s="46" t="s">
        <v>38</v>
      </c>
      <c r="F22" s="68">
        <v>1</v>
      </c>
      <c r="G22" s="52">
        <v>0.84699999999999998</v>
      </c>
      <c r="H22" s="88">
        <v>0</v>
      </c>
      <c r="I22" s="45" t="s">
        <v>38</v>
      </c>
      <c r="J22" s="45">
        <v>1.7589999999999999</v>
      </c>
      <c r="K22" s="52">
        <v>1</v>
      </c>
      <c r="L22" s="52">
        <v>0.81699999999999995</v>
      </c>
      <c r="M22" s="52">
        <v>1</v>
      </c>
      <c r="N22" s="52">
        <v>1.002</v>
      </c>
      <c r="O22" s="52">
        <v>1</v>
      </c>
      <c r="P22" s="85">
        <v>0.80300000000000005</v>
      </c>
      <c r="Q22" s="57">
        <v>0</v>
      </c>
      <c r="R22" s="58">
        <f>ROUND(ROUND(ROUND(ROUND(ROUND(B22*C22,2)*F22,2)*G22,2)*(1-H22),2)*(ROUND(ROUND(ROUND(ROUND(ROUND(ROUND(J22*K22,3)*L22,3)*M22,3)*N22,3)*O22,3)*P22,3))*(1-Q22),2)</f>
        <v>867.61</v>
      </c>
      <c r="T22" s="55"/>
    </row>
    <row r="23" spans="1:20" x14ac:dyDescent="0.2">
      <c r="A23" s="38" t="s">
        <v>41</v>
      </c>
      <c r="B23" s="50">
        <v>75.099999999999994</v>
      </c>
      <c r="C23" s="56">
        <f>'Ex. 2 Present'!C22</f>
        <v>1</v>
      </c>
      <c r="D23" s="46" t="s">
        <v>38</v>
      </c>
      <c r="E23" s="46" t="s">
        <v>38</v>
      </c>
      <c r="F23" s="68">
        <v>1</v>
      </c>
      <c r="G23" s="52">
        <v>1.0489999999999999</v>
      </c>
      <c r="H23" s="45" t="s">
        <v>38</v>
      </c>
      <c r="I23" s="89">
        <v>0.28999999999999998</v>
      </c>
      <c r="J23" s="45">
        <v>1.8260000000000001</v>
      </c>
      <c r="K23" s="52">
        <v>1</v>
      </c>
      <c r="L23" s="52">
        <v>0.79200000000000004</v>
      </c>
      <c r="M23" s="52">
        <v>1</v>
      </c>
      <c r="N23" s="52">
        <v>1.014</v>
      </c>
      <c r="O23" s="52">
        <v>1</v>
      </c>
      <c r="P23" s="85">
        <v>0.82399999999999995</v>
      </c>
      <c r="Q23" s="57">
        <f>$Q$22</f>
        <v>0</v>
      </c>
      <c r="R23" s="58">
        <f>ROUND(ROUND(ROUND(ROUND(ROUND(B23*C23,2)*F23,2)*G23,2)*(1-I23),2)*(ROUND(ROUND(ROUND(ROUND(ROUND(ROUND(J23*K23,3)*L23,3)*M23,3)*N23,3)*O23,3)*P23,3))*(1-Q23),2)</f>
        <v>67.56</v>
      </c>
      <c r="T23" s="55"/>
    </row>
    <row r="24" spans="1:20" x14ac:dyDescent="0.2">
      <c r="A24" s="38" t="s">
        <v>42</v>
      </c>
      <c r="B24" s="50">
        <v>218.2</v>
      </c>
      <c r="C24" s="45" t="s">
        <v>38</v>
      </c>
      <c r="D24" s="68">
        <f>'Ex. 2 Present'!D23</f>
        <v>1</v>
      </c>
      <c r="E24" s="68">
        <v>0.88</v>
      </c>
      <c r="F24" s="68">
        <v>0.72</v>
      </c>
      <c r="G24" s="52">
        <v>1.454</v>
      </c>
      <c r="H24" s="45" t="s">
        <v>38</v>
      </c>
      <c r="I24" s="45" t="s">
        <v>38</v>
      </c>
      <c r="J24" s="45">
        <v>1.2929999999999999</v>
      </c>
      <c r="K24" s="52">
        <v>1</v>
      </c>
      <c r="L24" s="52">
        <v>0.753</v>
      </c>
      <c r="M24" s="52">
        <v>1</v>
      </c>
      <c r="N24" s="52">
        <v>1.0069999999999999</v>
      </c>
      <c r="O24" s="52">
        <v>1</v>
      </c>
      <c r="P24" s="85">
        <v>0.79500000000000004</v>
      </c>
      <c r="Q24" s="57">
        <f>$Q$22</f>
        <v>0</v>
      </c>
      <c r="R24" s="58">
        <f>ROUND(ROUND(ROUND(ROUND(ROUND(B24*D24,2)*E24,2)*F24,2)*G24,2)*(ROUND(ROUND(ROUND(ROUND(ROUND(ROUND(J24*K24,3)*L24,3)*M24,3)*N24,3)*O24,3)*P24,3))*(1-Q24),2)</f>
        <v>156.80000000000001</v>
      </c>
      <c r="T24" s="55"/>
    </row>
    <row r="25" spans="1:20" x14ac:dyDescent="0.2">
      <c r="A25" s="38" t="s">
        <v>43</v>
      </c>
      <c r="B25" s="50">
        <v>725.5</v>
      </c>
      <c r="C25" s="45" t="s">
        <v>38</v>
      </c>
      <c r="D25" s="68">
        <f>'Ex. 2 Present'!D24</f>
        <v>1</v>
      </c>
      <c r="E25" s="68">
        <v>1.0900000000000001</v>
      </c>
      <c r="F25" s="68">
        <v>0.6</v>
      </c>
      <c r="G25" s="52">
        <v>1.302</v>
      </c>
      <c r="H25" s="45" t="s">
        <v>38</v>
      </c>
      <c r="I25" s="45" t="s">
        <v>38</v>
      </c>
      <c r="J25" s="45">
        <v>1.524</v>
      </c>
      <c r="K25" s="52">
        <v>1</v>
      </c>
      <c r="L25" s="52">
        <v>0.81599999999999995</v>
      </c>
      <c r="M25" s="52">
        <v>1</v>
      </c>
      <c r="N25" s="52">
        <v>1.002</v>
      </c>
      <c r="O25" s="52">
        <v>1</v>
      </c>
      <c r="P25" s="85">
        <v>0.82199999999999995</v>
      </c>
      <c r="Q25" s="57">
        <f>$Q$22</f>
        <v>0</v>
      </c>
      <c r="R25" s="58">
        <f>ROUND(ROUND(ROUND(ROUND(ROUND(B25*D25,2)*E25,2)*F25,2)*G25,2)*(ROUND(ROUND(ROUND(ROUND(ROUND(ROUND(J25*K25,3)*L25,3)*M25,3)*N25,3)*O25,3)*P25,3))*(1-Q25),2)</f>
        <v>632.6</v>
      </c>
      <c r="T25" s="55"/>
    </row>
    <row r="26" spans="1:20" x14ac:dyDescent="0.2">
      <c r="A26" s="38" t="s">
        <v>45</v>
      </c>
      <c r="B26" s="50">
        <v>78.900000000000006</v>
      </c>
      <c r="C26" s="56">
        <f>'Ex. 2 Present'!C25</f>
        <v>1.31</v>
      </c>
      <c r="D26" s="45" t="s">
        <v>38</v>
      </c>
      <c r="E26" s="46" t="s">
        <v>38</v>
      </c>
      <c r="F26" s="46" t="s">
        <v>38</v>
      </c>
      <c r="G26" s="52">
        <v>0.79500000000000004</v>
      </c>
      <c r="H26" s="45" t="s">
        <v>38</v>
      </c>
      <c r="I26" s="45" t="s">
        <v>38</v>
      </c>
      <c r="J26" s="45">
        <v>1.5569999999999999</v>
      </c>
      <c r="K26" s="52">
        <v>1</v>
      </c>
      <c r="L26" s="52">
        <v>0.871</v>
      </c>
      <c r="M26" s="52">
        <v>1</v>
      </c>
      <c r="N26" s="52">
        <v>1.0109999999999999</v>
      </c>
      <c r="O26" s="52">
        <v>1</v>
      </c>
      <c r="P26" s="85">
        <v>0.84899999999999998</v>
      </c>
      <c r="Q26" s="57">
        <f>$Q$22</f>
        <v>0</v>
      </c>
      <c r="R26" s="58">
        <f>ROUND(ROUND(ROUND(B26*C26,2)*G26,2)*(ROUND(ROUND(ROUND(ROUND(ROUND(ROUND(J26*K26,3)*L26,3)*M26,3)*N26,3)*O26,3)*P26,3))*(1-Q26),2)</f>
        <v>95.65</v>
      </c>
      <c r="T26" s="55"/>
    </row>
    <row r="27" spans="1:20" ht="13.2" x14ac:dyDescent="0.35">
      <c r="A27" s="38" t="s">
        <v>46</v>
      </c>
      <c r="B27" s="50">
        <v>7.4</v>
      </c>
      <c r="C27" s="45" t="s">
        <v>38</v>
      </c>
      <c r="D27" s="45" t="s">
        <v>38</v>
      </c>
      <c r="E27" s="46" t="s">
        <v>38</v>
      </c>
      <c r="F27" s="46" t="s">
        <v>38</v>
      </c>
      <c r="G27" s="45" t="s">
        <v>38</v>
      </c>
      <c r="H27" s="45" t="s">
        <v>38</v>
      </c>
      <c r="I27" s="45" t="s">
        <v>38</v>
      </c>
      <c r="J27" s="45">
        <f>J26</f>
        <v>1.5569999999999999</v>
      </c>
      <c r="K27" s="52">
        <v>1</v>
      </c>
      <c r="L27" s="52">
        <f>L26</f>
        <v>0.871</v>
      </c>
      <c r="M27" s="52">
        <v>1</v>
      </c>
      <c r="N27" s="52">
        <f>N26</f>
        <v>1.0109999999999999</v>
      </c>
      <c r="O27" s="52">
        <v>1</v>
      </c>
      <c r="P27" s="85">
        <f>P26</f>
        <v>0.84899999999999998</v>
      </c>
      <c r="Q27" s="57">
        <f>$Q$22</f>
        <v>0</v>
      </c>
      <c r="R27" s="59">
        <f>ROUND(B27*(ROUND(ROUND(ROUND(ROUND(ROUND(ROUND(J27*K27,3)*L27,3)*M27,3)*N27,3)*O27,3)*P27,3))*(1-Q27),2)</f>
        <v>8.61</v>
      </c>
      <c r="T27" s="77"/>
    </row>
    <row r="28" spans="1:20" x14ac:dyDescent="0.2">
      <c r="E28" s="40"/>
      <c r="F28" s="40"/>
      <c r="G28" s="40"/>
      <c r="H28" s="40"/>
      <c r="Q28" s="60" t="s">
        <v>51</v>
      </c>
      <c r="R28" s="78">
        <f>SUM(R22:R27)</f>
        <v>1828.8300000000002</v>
      </c>
      <c r="T28" s="79"/>
    </row>
    <row r="29" spans="1:20" ht="8.25" customHeight="1" x14ac:dyDescent="0.2"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79"/>
    </row>
    <row r="30" spans="1:20" ht="12" x14ac:dyDescent="0.25">
      <c r="A30" s="80" t="s">
        <v>83</v>
      </c>
      <c r="B30" s="44"/>
      <c r="C30" s="44"/>
      <c r="D30" s="44"/>
      <c r="E30" s="45"/>
      <c r="F30" s="45"/>
      <c r="G30" s="40"/>
      <c r="H30" s="40"/>
      <c r="I30" s="43"/>
      <c r="J30" s="44" t="s">
        <v>143</v>
      </c>
      <c r="K30" s="44" t="s">
        <v>68</v>
      </c>
      <c r="L30" s="44" t="s">
        <v>123</v>
      </c>
      <c r="M30" s="44" t="s">
        <v>65</v>
      </c>
      <c r="N30" s="44" t="s">
        <v>126</v>
      </c>
      <c r="O30" s="44" t="s">
        <v>128</v>
      </c>
      <c r="P30" s="46" t="s">
        <v>35</v>
      </c>
    </row>
    <row r="31" spans="1:20" ht="13.2" x14ac:dyDescent="0.25">
      <c r="A31" s="44"/>
      <c r="B31" s="44"/>
      <c r="C31" s="44"/>
      <c r="D31" s="43"/>
      <c r="E31" s="46" t="s">
        <v>145</v>
      </c>
      <c r="F31" s="46">
        <v>2008</v>
      </c>
      <c r="G31" s="46" t="s">
        <v>30</v>
      </c>
      <c r="H31" s="81" t="s">
        <v>72</v>
      </c>
      <c r="I31" s="43" t="s">
        <v>65</v>
      </c>
      <c r="J31" s="43" t="s">
        <v>144</v>
      </c>
      <c r="K31" s="43" t="s">
        <v>69</v>
      </c>
      <c r="L31" s="43" t="s">
        <v>124</v>
      </c>
      <c r="M31" s="43" t="s">
        <v>125</v>
      </c>
      <c r="N31" s="43" t="s">
        <v>127</v>
      </c>
      <c r="O31" s="43" t="s">
        <v>129</v>
      </c>
      <c r="P31" s="46" t="s">
        <v>33</v>
      </c>
      <c r="Q31" s="43" t="s">
        <v>34</v>
      </c>
      <c r="R31" s="44"/>
    </row>
    <row r="32" spans="1:20" ht="13.2" x14ac:dyDescent="0.25">
      <c r="A32" s="44"/>
      <c r="B32" s="44"/>
      <c r="C32" s="43" t="s">
        <v>23</v>
      </c>
      <c r="D32" s="43" t="s">
        <v>47</v>
      </c>
      <c r="E32" s="45" t="s">
        <v>146</v>
      </c>
      <c r="F32" s="46" t="s">
        <v>48</v>
      </c>
      <c r="G32" s="46" t="s">
        <v>24</v>
      </c>
      <c r="H32" s="81" t="s">
        <v>73</v>
      </c>
      <c r="I32" s="43" t="s">
        <v>33</v>
      </c>
      <c r="J32" s="43" t="s">
        <v>120</v>
      </c>
      <c r="K32" s="43" t="s">
        <v>70</v>
      </c>
      <c r="L32" s="43" t="s">
        <v>70</v>
      </c>
      <c r="M32" s="43" t="s">
        <v>70</v>
      </c>
      <c r="N32" s="43" t="s">
        <v>70</v>
      </c>
      <c r="O32" s="43" t="s">
        <v>70</v>
      </c>
      <c r="P32" s="46" t="s">
        <v>132</v>
      </c>
      <c r="Q32" s="43" t="s">
        <v>28</v>
      </c>
      <c r="R32" s="43" t="s">
        <v>29</v>
      </c>
    </row>
    <row r="33" spans="1:20" ht="13.2" x14ac:dyDescent="0.25">
      <c r="A33" s="47" t="s">
        <v>17</v>
      </c>
      <c r="B33" s="67" t="s">
        <v>18</v>
      </c>
      <c r="C33" s="67" t="s">
        <v>19</v>
      </c>
      <c r="D33" s="67" t="s">
        <v>19</v>
      </c>
      <c r="E33" s="67" t="s">
        <v>19</v>
      </c>
      <c r="F33" s="67" t="s">
        <v>19</v>
      </c>
      <c r="G33" s="67" t="s">
        <v>19</v>
      </c>
      <c r="H33" s="76" t="s">
        <v>74</v>
      </c>
      <c r="I33" s="47" t="s">
        <v>20</v>
      </c>
      <c r="J33" s="47" t="s">
        <v>19</v>
      </c>
      <c r="K33" s="47" t="s">
        <v>19</v>
      </c>
      <c r="L33" s="47" t="s">
        <v>19</v>
      </c>
      <c r="M33" s="47" t="s">
        <v>19</v>
      </c>
      <c r="N33" s="47" t="s">
        <v>19</v>
      </c>
      <c r="O33" s="47" t="s">
        <v>19</v>
      </c>
      <c r="P33" s="47" t="s">
        <v>70</v>
      </c>
      <c r="Q33" s="47" t="s">
        <v>20</v>
      </c>
      <c r="R33" s="47" t="s">
        <v>22</v>
      </c>
    </row>
    <row r="34" spans="1:20" x14ac:dyDescent="0.2">
      <c r="A34" s="49" t="s">
        <v>78</v>
      </c>
      <c r="B34" s="50">
        <v>714.6</v>
      </c>
      <c r="C34" s="45">
        <f>C22</f>
        <v>1.24</v>
      </c>
      <c r="D34" s="46" t="s">
        <v>38</v>
      </c>
      <c r="E34" s="46" t="s">
        <v>38</v>
      </c>
      <c r="F34" s="68">
        <v>1</v>
      </c>
      <c r="G34" s="52">
        <f>G22</f>
        <v>0.84699999999999998</v>
      </c>
      <c r="H34" s="88">
        <v>0</v>
      </c>
      <c r="I34" s="45" t="s">
        <v>38</v>
      </c>
      <c r="J34" s="45">
        <v>1.008</v>
      </c>
      <c r="K34" s="52">
        <v>1</v>
      </c>
      <c r="L34" s="52">
        <v>1</v>
      </c>
      <c r="M34" s="52">
        <v>1</v>
      </c>
      <c r="N34" s="52">
        <v>1.155</v>
      </c>
      <c r="O34" s="52">
        <v>1</v>
      </c>
      <c r="P34" s="85">
        <f t="shared" ref="P34:P39" si="0">P22</f>
        <v>0.80300000000000005</v>
      </c>
      <c r="Q34" s="69">
        <v>0.2</v>
      </c>
      <c r="R34" s="58">
        <f>ROUND(ROUND(ROUND(ROUND(ROUND(B34*C34,2)*F34,2)*G34,2)*(1-H34),2)*(ROUND(ROUND(ROUND(ROUND(ROUND(ROUND(J34*K34,3)*L34,3)*M34,3)*N34,3)*O34,3)*P34,3))*(1-Q34),2)</f>
        <v>561.4</v>
      </c>
      <c r="T34" s="55"/>
    </row>
    <row r="35" spans="1:20" x14ac:dyDescent="0.2">
      <c r="A35" s="38" t="s">
        <v>44</v>
      </c>
      <c r="B35" s="50">
        <v>75.099999999999994</v>
      </c>
      <c r="C35" s="56">
        <f>C23</f>
        <v>1</v>
      </c>
      <c r="D35" s="46" t="s">
        <v>38</v>
      </c>
      <c r="E35" s="46" t="s">
        <v>38</v>
      </c>
      <c r="F35" s="68">
        <v>1</v>
      </c>
      <c r="G35" s="52">
        <f>G23</f>
        <v>1.0489999999999999</v>
      </c>
      <c r="H35" s="45" t="s">
        <v>38</v>
      </c>
      <c r="I35" s="89">
        <v>0.16</v>
      </c>
      <c r="J35" s="45">
        <v>1.0109999999999999</v>
      </c>
      <c r="K35" s="52">
        <v>1</v>
      </c>
      <c r="L35" s="52">
        <v>1</v>
      </c>
      <c r="M35" s="52">
        <v>1</v>
      </c>
      <c r="N35" s="52">
        <v>1.089</v>
      </c>
      <c r="O35" s="52">
        <v>1</v>
      </c>
      <c r="P35" s="85">
        <f t="shared" si="0"/>
        <v>0.82399999999999995</v>
      </c>
      <c r="Q35" s="69">
        <f>$Q$34</f>
        <v>0.2</v>
      </c>
      <c r="R35" s="58">
        <f>ROUND(ROUND(ROUND(ROUND(ROUND(B35*C35,2)*F35,2)*G35,2)*(1-I35),2)*(ROUND(ROUND(ROUND(ROUND(ROUND(ROUND(J35*K35,3)*L35,3)*M35,3)*N35,3)*O35,3)*P35,3))*(1-Q35),2)</f>
        <v>48.02</v>
      </c>
      <c r="T35" s="55"/>
    </row>
    <row r="36" spans="1:20" x14ac:dyDescent="0.2">
      <c r="A36" s="38" t="s">
        <v>42</v>
      </c>
      <c r="B36" s="50">
        <v>218.2</v>
      </c>
      <c r="C36" s="45" t="s">
        <v>38</v>
      </c>
      <c r="D36" s="68">
        <f>D24</f>
        <v>1</v>
      </c>
      <c r="E36" s="68">
        <v>1.0900000000000001</v>
      </c>
      <c r="F36" s="68">
        <v>0.72</v>
      </c>
      <c r="G36" s="52">
        <f>G24</f>
        <v>1.454</v>
      </c>
      <c r="H36" s="45" t="s">
        <v>38</v>
      </c>
      <c r="I36" s="45" t="s">
        <v>38</v>
      </c>
      <c r="J36" s="45">
        <v>1.014</v>
      </c>
      <c r="K36" s="52">
        <v>1</v>
      </c>
      <c r="L36" s="52">
        <v>1</v>
      </c>
      <c r="M36" s="52">
        <v>1</v>
      </c>
      <c r="N36" s="52">
        <v>1.1990000000000001</v>
      </c>
      <c r="O36" s="52">
        <v>1</v>
      </c>
      <c r="P36" s="85">
        <f t="shared" si="0"/>
        <v>0.79500000000000004</v>
      </c>
      <c r="Q36" s="69">
        <f>$Q$34</f>
        <v>0.2</v>
      </c>
      <c r="R36" s="58">
        <f>ROUND(ROUND(ROUND(ROUND(ROUND(B36*D36,2)*E36,2)*F36,2)*G36,2)*(ROUND(ROUND(ROUND(ROUND(ROUND(ROUND(J36*K36,3)*L36,3)*M36,3)*N36,3)*O36,3)*P36,3))*(1-Q36),2)</f>
        <v>192.61</v>
      </c>
      <c r="T36" s="55"/>
    </row>
    <row r="37" spans="1:20" x14ac:dyDescent="0.2">
      <c r="A37" s="38" t="s">
        <v>43</v>
      </c>
      <c r="B37" s="50">
        <v>725.5</v>
      </c>
      <c r="C37" s="45" t="s">
        <v>38</v>
      </c>
      <c r="D37" s="68">
        <f>D25</f>
        <v>1</v>
      </c>
      <c r="E37" s="68">
        <v>1.41</v>
      </c>
      <c r="F37" s="68">
        <v>0.6</v>
      </c>
      <c r="G37" s="52">
        <f>G25</f>
        <v>1.302</v>
      </c>
      <c r="H37" s="45" t="s">
        <v>38</v>
      </c>
      <c r="I37" s="45" t="s">
        <v>38</v>
      </c>
      <c r="J37" s="52">
        <v>1.01</v>
      </c>
      <c r="K37" s="52">
        <v>1</v>
      </c>
      <c r="L37" s="52">
        <v>1</v>
      </c>
      <c r="M37" s="52">
        <v>1</v>
      </c>
      <c r="N37" s="52">
        <v>1.1040000000000001</v>
      </c>
      <c r="O37" s="52">
        <v>1</v>
      </c>
      <c r="P37" s="85">
        <f t="shared" si="0"/>
        <v>0.82199999999999995</v>
      </c>
      <c r="Q37" s="69">
        <f>$Q$34</f>
        <v>0.2</v>
      </c>
      <c r="R37" s="58">
        <f>ROUND(ROUND(ROUND(ROUND(ROUND(B37*D37,2)*E37,2)*F37,2)*G37,2)*(ROUND(ROUND(ROUND(ROUND(ROUND(ROUND(J37*K37,3)*L37,3)*M37,3)*N37,3)*O37,3)*P37,3))*(1-Q37),2)</f>
        <v>586.25</v>
      </c>
      <c r="T37" s="55"/>
    </row>
    <row r="38" spans="1:20" x14ac:dyDescent="0.2">
      <c r="A38" s="38" t="s">
        <v>45</v>
      </c>
      <c r="B38" s="50">
        <v>78.900000000000006</v>
      </c>
      <c r="C38" s="56">
        <f>C26</f>
        <v>1.31</v>
      </c>
      <c r="D38" s="45" t="s">
        <v>38</v>
      </c>
      <c r="E38" s="46" t="s">
        <v>38</v>
      </c>
      <c r="F38" s="46" t="s">
        <v>38</v>
      </c>
      <c r="G38" s="52">
        <f>G26</f>
        <v>0.79500000000000004</v>
      </c>
      <c r="H38" s="45" t="s">
        <v>38</v>
      </c>
      <c r="I38" s="45" t="s">
        <v>38</v>
      </c>
      <c r="J38" s="45">
        <v>1.002</v>
      </c>
      <c r="K38" s="52">
        <v>1</v>
      </c>
      <c r="L38" s="52">
        <v>1</v>
      </c>
      <c r="M38" s="52">
        <v>1</v>
      </c>
      <c r="N38" s="52">
        <v>1.097</v>
      </c>
      <c r="O38" s="52">
        <v>1</v>
      </c>
      <c r="P38" s="85">
        <f t="shared" si="0"/>
        <v>0.84899999999999998</v>
      </c>
      <c r="Q38" s="69">
        <f>$Q$34</f>
        <v>0.2</v>
      </c>
      <c r="R38" s="58">
        <f>ROUND(ROUND(ROUND(B38*C38,2)*G38,2)*(ROUND(ROUND(ROUND(ROUND(ROUND(ROUND(J38*K38,3)*L38,3)*M38,3)*N38,3)*O38,3)*P38,3))*(1-Q38),2)</f>
        <v>61.33</v>
      </c>
      <c r="T38" s="55"/>
    </row>
    <row r="39" spans="1:20" ht="13.2" x14ac:dyDescent="0.35">
      <c r="A39" s="38" t="s">
        <v>46</v>
      </c>
      <c r="B39" s="50">
        <v>7.4</v>
      </c>
      <c r="C39" s="45" t="s">
        <v>38</v>
      </c>
      <c r="D39" s="45" t="s">
        <v>38</v>
      </c>
      <c r="E39" s="46" t="s">
        <v>38</v>
      </c>
      <c r="F39" s="46" t="s">
        <v>38</v>
      </c>
      <c r="G39" s="45" t="s">
        <v>38</v>
      </c>
      <c r="H39" s="45" t="s">
        <v>38</v>
      </c>
      <c r="I39" s="45" t="s">
        <v>38</v>
      </c>
      <c r="J39" s="45">
        <f>J38</f>
        <v>1.002</v>
      </c>
      <c r="K39" s="52">
        <v>1</v>
      </c>
      <c r="L39" s="52">
        <v>1</v>
      </c>
      <c r="M39" s="52">
        <v>1</v>
      </c>
      <c r="N39" s="52">
        <f>N38</f>
        <v>1.097</v>
      </c>
      <c r="O39" s="52">
        <f>O38</f>
        <v>1</v>
      </c>
      <c r="P39" s="85">
        <f t="shared" si="0"/>
        <v>0.84899999999999998</v>
      </c>
      <c r="Q39" s="69">
        <f>$Q$34</f>
        <v>0.2</v>
      </c>
      <c r="R39" s="59">
        <f>ROUND(B39*(ROUND(ROUND(ROUND(ROUND(ROUND(ROUND(J39*K39,3)*L39,3)*M39,3)*N39,3)*O39,3)*P39,3))*(1-Q39),2)</f>
        <v>5.52</v>
      </c>
      <c r="T39" s="77"/>
    </row>
    <row r="40" spans="1:20" x14ac:dyDescent="0.2">
      <c r="Q40" s="60" t="s">
        <v>51</v>
      </c>
      <c r="R40" s="78">
        <f>SUM(R34:R39)</f>
        <v>1455.1299999999999</v>
      </c>
      <c r="T40" s="79"/>
    </row>
    <row r="41" spans="1:20" x14ac:dyDescent="0.2">
      <c r="A41" s="61" t="s">
        <v>155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Q41" s="60"/>
    </row>
    <row r="42" spans="1:20" x14ac:dyDescent="0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Q42" s="60" t="s">
        <v>63</v>
      </c>
      <c r="R42" s="78">
        <f>R40+R28</f>
        <v>3283.96</v>
      </c>
    </row>
    <row r="43" spans="1:20" x14ac:dyDescent="0.2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</row>
    <row r="44" spans="1:20" x14ac:dyDescent="0.2">
      <c r="A44" s="61" t="s">
        <v>149</v>
      </c>
      <c r="B44" s="62"/>
      <c r="C44" s="62"/>
      <c r="D44" s="62"/>
      <c r="E44" s="62"/>
      <c r="F44" s="62"/>
      <c r="G44" s="62"/>
      <c r="H44" s="62"/>
      <c r="I44" s="62"/>
      <c r="J44" s="72"/>
      <c r="K44" s="72"/>
      <c r="L44" s="72"/>
      <c r="M44" s="72"/>
      <c r="N44" s="72"/>
      <c r="O44" s="72"/>
      <c r="P44" s="72" t="s">
        <v>115</v>
      </c>
      <c r="Q44" s="72"/>
      <c r="R44" s="72"/>
      <c r="S44" s="72"/>
    </row>
    <row r="45" spans="1:20" x14ac:dyDescent="0.2">
      <c r="A45" s="49"/>
      <c r="B45" s="62"/>
      <c r="C45" s="62"/>
      <c r="D45" s="62"/>
      <c r="E45" s="62"/>
      <c r="F45" s="62"/>
      <c r="G45" s="62"/>
      <c r="H45" s="62"/>
      <c r="I45" s="62"/>
      <c r="J45" s="72"/>
      <c r="K45" s="72"/>
      <c r="L45" s="72"/>
      <c r="M45" s="72"/>
      <c r="N45" s="72"/>
      <c r="O45" s="72"/>
      <c r="P45" s="72"/>
      <c r="Q45" s="72"/>
      <c r="R45" s="72"/>
      <c r="S45" s="72"/>
    </row>
    <row r="46" spans="1:20" x14ac:dyDescent="0.2">
      <c r="A46" s="49" t="s">
        <v>138</v>
      </c>
      <c r="B46" s="62"/>
      <c r="C46" s="62"/>
      <c r="D46" s="62"/>
      <c r="E46" s="62"/>
      <c r="F46" s="62"/>
      <c r="G46" s="62"/>
      <c r="H46" s="62"/>
      <c r="I46" s="62"/>
      <c r="J46" s="72"/>
      <c r="K46" s="72"/>
      <c r="L46" s="72"/>
      <c r="M46" s="72"/>
      <c r="N46" s="72"/>
      <c r="O46" s="72"/>
      <c r="P46" s="72"/>
      <c r="Q46" s="72"/>
      <c r="R46" s="72"/>
      <c r="S46" s="72"/>
    </row>
    <row r="47" spans="1:20" x14ac:dyDescent="0.2">
      <c r="A47" s="49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</row>
    <row r="48" spans="1:20" x14ac:dyDescent="0.2">
      <c r="A48" s="61" t="s">
        <v>152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</row>
    <row r="49" spans="1:19" x14ac:dyDescent="0.2">
      <c r="A49" s="49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</row>
    <row r="50" spans="1:19" x14ac:dyDescent="0.2">
      <c r="A50" s="49" t="s">
        <v>153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1:19" x14ac:dyDescent="0.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</row>
    <row r="52" spans="1:19" x14ac:dyDescent="0.2">
      <c r="A52" s="72" t="s">
        <v>62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</row>
    <row r="53" spans="1:19" x14ac:dyDescent="0.2">
      <c r="P53" s="72"/>
      <c r="Q53" s="72"/>
      <c r="R53" s="72"/>
      <c r="S53" s="72"/>
    </row>
    <row r="54" spans="1:19" ht="14.4" x14ac:dyDescent="0.3">
      <c r="A54" s="91" t="s">
        <v>157</v>
      </c>
      <c r="P54" s="72"/>
      <c r="Q54" s="72"/>
      <c r="R54" s="72"/>
      <c r="S54" s="72"/>
    </row>
    <row r="55" spans="1:19" ht="14.4" x14ac:dyDescent="0.3">
      <c r="A55" s="91" t="s">
        <v>158</v>
      </c>
      <c r="P55" s="72"/>
      <c r="Q55" s="72"/>
      <c r="R55" s="72"/>
      <c r="S55" s="72"/>
    </row>
  </sheetData>
  <printOptions horizontalCentered="1"/>
  <pageMargins left="0.1" right="0.1" top="0.75" bottom="0.2" header="0.45" footer="0.5"/>
  <pageSetup scale="68" orientation="landscape" r:id="rId1"/>
  <headerFooter alignWithMargins="0"/>
  <rowBreaks count="1" manualBreakCount="1">
    <brk id="55" max="1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T55"/>
  <sheetViews>
    <sheetView zoomScaleNormal="100" zoomScaleSheetLayoutView="100" workbookViewId="0"/>
  </sheetViews>
  <sheetFormatPr defaultColWidth="9.109375" defaultRowHeight="11.4" x14ac:dyDescent="0.2"/>
  <cols>
    <col min="1" max="1" width="28" style="38" customWidth="1"/>
    <col min="2" max="2" width="9.33203125" style="38" bestFit="1" customWidth="1"/>
    <col min="3" max="3" width="7.88671875" style="38" bestFit="1" customWidth="1"/>
    <col min="4" max="4" width="9.44140625" style="38" bestFit="1" customWidth="1"/>
    <col min="5" max="5" width="7.88671875" style="38" bestFit="1" customWidth="1"/>
    <col min="6" max="6" width="9.6640625" style="38" bestFit="1" customWidth="1"/>
    <col min="7" max="7" width="8.6640625" style="38" bestFit="1" customWidth="1"/>
    <col min="8" max="8" width="7.33203125" style="38" bestFit="1" customWidth="1"/>
    <col min="9" max="9" width="8" style="38" bestFit="1" customWidth="1"/>
    <col min="10" max="10" width="15.88671875" style="38" bestFit="1" customWidth="1"/>
    <col min="11" max="11" width="9.88671875" style="38" bestFit="1" customWidth="1"/>
    <col min="12" max="12" width="10" style="38" bestFit="1" customWidth="1"/>
    <col min="13" max="15" width="9.88671875" style="38" bestFit="1" customWidth="1"/>
    <col min="16" max="16" width="10.6640625" style="38" bestFit="1" customWidth="1"/>
    <col min="17" max="17" width="11.109375" style="38" customWidth="1"/>
    <col min="18" max="18" width="10.5546875" style="38" bestFit="1" customWidth="1"/>
    <col min="19" max="19" width="9.109375" style="38"/>
    <col min="20" max="20" width="9.6640625" style="38" bestFit="1" customWidth="1"/>
    <col min="21" max="16384" width="9.109375" style="38"/>
  </cols>
  <sheetData>
    <row r="1" spans="1:20" x14ac:dyDescent="0.2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2" spans="1:20" ht="7.5" customHeight="1" x14ac:dyDescent="0.2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</row>
    <row r="3" spans="1:20" x14ac:dyDescent="0.2">
      <c r="A3" s="37" t="s">
        <v>1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1:20" ht="7.5" customHeight="1" x14ac:dyDescent="0.2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20" x14ac:dyDescent="0.2">
      <c r="A5" s="37" t="s">
        <v>2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</row>
    <row r="6" spans="1:20" x14ac:dyDescent="0.2">
      <c r="A6" s="37" t="s">
        <v>3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20" ht="9" customHeight="1" x14ac:dyDescent="0.2"/>
    <row r="8" spans="1:20" x14ac:dyDescent="0.2">
      <c r="A8" s="65" t="s">
        <v>105</v>
      </c>
    </row>
    <row r="10" spans="1:20" x14ac:dyDescent="0.2">
      <c r="A10" s="38" t="s">
        <v>56</v>
      </c>
    </row>
    <row r="11" spans="1:20" x14ac:dyDescent="0.2">
      <c r="A11" s="38" t="s">
        <v>57</v>
      </c>
    </row>
    <row r="12" spans="1:20" x14ac:dyDescent="0.2">
      <c r="A12" s="49" t="s">
        <v>81</v>
      </c>
    </row>
    <row r="13" spans="1:20" x14ac:dyDescent="0.2">
      <c r="A13" s="49" t="s">
        <v>82</v>
      </c>
      <c r="O13" s="38" t="s">
        <v>115</v>
      </c>
    </row>
    <row r="14" spans="1:20" ht="13.2" x14ac:dyDescent="0.25">
      <c r="A14" s="38" t="s">
        <v>58</v>
      </c>
      <c r="T14" s="41"/>
    </row>
    <row r="15" spans="1:20" ht="12.75" customHeight="1" x14ac:dyDescent="0.25">
      <c r="C15" s="36"/>
      <c r="D15" s="36"/>
      <c r="E15" s="36"/>
      <c r="F15" s="36"/>
      <c r="H15" s="36"/>
      <c r="I15" s="36"/>
      <c r="J15" s="36"/>
      <c r="K15" s="36"/>
      <c r="L15" s="36"/>
      <c r="M15" s="36"/>
      <c r="N15" s="36"/>
      <c r="O15" s="36"/>
      <c r="P15" s="36"/>
      <c r="Q15" s="36"/>
    </row>
    <row r="16" spans="1:20" ht="13.2" x14ac:dyDescent="0.25">
      <c r="A16" s="44" t="s">
        <v>8</v>
      </c>
      <c r="B16" s="44" t="s">
        <v>9</v>
      </c>
      <c r="C16" s="44" t="s">
        <v>10</v>
      </c>
      <c r="D16" s="44" t="s">
        <v>11</v>
      </c>
      <c r="E16" s="44" t="s">
        <v>12</v>
      </c>
      <c r="F16" s="44" t="s">
        <v>13</v>
      </c>
      <c r="G16" s="44" t="s">
        <v>14</v>
      </c>
      <c r="H16" s="44" t="s">
        <v>15</v>
      </c>
      <c r="I16" s="44" t="s">
        <v>16</v>
      </c>
      <c r="J16" s="44" t="s">
        <v>52</v>
      </c>
      <c r="K16" s="73" t="s">
        <v>53</v>
      </c>
      <c r="L16" s="44" t="s">
        <v>54</v>
      </c>
      <c r="M16" s="44" t="s">
        <v>71</v>
      </c>
      <c r="N16" s="44" t="s">
        <v>76</v>
      </c>
      <c r="O16" s="44" t="s">
        <v>133</v>
      </c>
      <c r="P16" s="44" t="s">
        <v>134</v>
      </c>
      <c r="Q16" s="44" t="s">
        <v>135</v>
      </c>
      <c r="R16" s="44" t="s">
        <v>136</v>
      </c>
    </row>
    <row r="17" spans="1:20" ht="7.5" customHeight="1" x14ac:dyDescent="0.25">
      <c r="A17" s="44"/>
      <c r="B17" s="44"/>
      <c r="C17" s="45"/>
      <c r="D17" s="45"/>
      <c r="E17" s="45"/>
      <c r="F17" s="45"/>
      <c r="G17" s="44"/>
      <c r="H17" s="74"/>
      <c r="I17" s="45"/>
      <c r="J17" s="45"/>
      <c r="K17" s="45"/>
      <c r="L17" s="45"/>
      <c r="M17" s="45"/>
      <c r="N17" s="45"/>
      <c r="O17" s="44"/>
      <c r="P17" s="40"/>
      <c r="Q17" s="40"/>
    </row>
    <row r="18" spans="1:20" ht="13.2" x14ac:dyDescent="0.25">
      <c r="A18" s="75" t="s">
        <v>59</v>
      </c>
      <c r="B18" s="44"/>
      <c r="C18" s="44"/>
      <c r="D18" s="44"/>
      <c r="E18" s="44"/>
      <c r="F18" s="44"/>
      <c r="H18" s="73"/>
      <c r="I18" s="43"/>
      <c r="J18" s="44" t="s">
        <v>121</v>
      </c>
      <c r="K18" s="44" t="s">
        <v>68</v>
      </c>
      <c r="L18" s="44" t="s">
        <v>123</v>
      </c>
      <c r="M18" s="44" t="s">
        <v>65</v>
      </c>
      <c r="N18" s="44" t="s">
        <v>126</v>
      </c>
      <c r="O18" s="44" t="s">
        <v>128</v>
      </c>
      <c r="P18" s="43" t="s">
        <v>35</v>
      </c>
    </row>
    <row r="19" spans="1:20" ht="13.2" x14ac:dyDescent="0.25">
      <c r="A19" s="44"/>
      <c r="B19" s="44"/>
      <c r="C19" s="44"/>
      <c r="D19" s="43"/>
      <c r="E19" s="46" t="s">
        <v>137</v>
      </c>
      <c r="F19" s="43">
        <v>2008</v>
      </c>
      <c r="G19" s="43" t="s">
        <v>30</v>
      </c>
      <c r="H19" s="36" t="s">
        <v>72</v>
      </c>
      <c r="I19" s="43" t="s">
        <v>65</v>
      </c>
      <c r="J19" s="43" t="s">
        <v>142</v>
      </c>
      <c r="K19" s="43" t="s">
        <v>69</v>
      </c>
      <c r="L19" s="43" t="s">
        <v>124</v>
      </c>
      <c r="M19" s="43" t="s">
        <v>125</v>
      </c>
      <c r="N19" s="43" t="s">
        <v>127</v>
      </c>
      <c r="O19" s="43" t="s">
        <v>129</v>
      </c>
      <c r="P19" s="43" t="s">
        <v>33</v>
      </c>
      <c r="Q19" s="43" t="s">
        <v>34</v>
      </c>
      <c r="R19" s="44"/>
    </row>
    <row r="20" spans="1:20" ht="13.2" x14ac:dyDescent="0.25">
      <c r="A20" s="44"/>
      <c r="B20" s="44"/>
      <c r="C20" s="43" t="s">
        <v>23</v>
      </c>
      <c r="D20" s="43" t="s">
        <v>47</v>
      </c>
      <c r="E20" s="45" t="s">
        <v>119</v>
      </c>
      <c r="F20" s="43" t="s">
        <v>48</v>
      </c>
      <c r="G20" s="43" t="s">
        <v>24</v>
      </c>
      <c r="H20" s="36" t="s">
        <v>73</v>
      </c>
      <c r="I20" s="43" t="s">
        <v>33</v>
      </c>
      <c r="J20" s="43" t="s">
        <v>120</v>
      </c>
      <c r="K20" s="43" t="s">
        <v>70</v>
      </c>
      <c r="L20" s="43" t="s">
        <v>70</v>
      </c>
      <c r="M20" s="43" t="s">
        <v>70</v>
      </c>
      <c r="N20" s="43" t="s">
        <v>70</v>
      </c>
      <c r="O20" s="43" t="s">
        <v>70</v>
      </c>
      <c r="P20" s="43" t="s">
        <v>132</v>
      </c>
      <c r="Q20" s="43" t="s">
        <v>28</v>
      </c>
      <c r="R20" s="43" t="s">
        <v>29</v>
      </c>
    </row>
    <row r="21" spans="1:20" s="47" customFormat="1" ht="13.2" x14ac:dyDescent="0.25">
      <c r="A21" s="47" t="s">
        <v>17</v>
      </c>
      <c r="B21" s="47" t="s">
        <v>18</v>
      </c>
      <c r="C21" s="47" t="s">
        <v>19</v>
      </c>
      <c r="D21" s="47" t="s">
        <v>19</v>
      </c>
      <c r="E21" s="67" t="s">
        <v>19</v>
      </c>
      <c r="F21" s="47" t="s">
        <v>19</v>
      </c>
      <c r="G21" s="47" t="s">
        <v>19</v>
      </c>
      <c r="H21" s="48" t="s">
        <v>74</v>
      </c>
      <c r="I21" s="47" t="s">
        <v>20</v>
      </c>
      <c r="J21" s="47" t="s">
        <v>19</v>
      </c>
      <c r="K21" s="47" t="s">
        <v>19</v>
      </c>
      <c r="L21" s="47" t="s">
        <v>19</v>
      </c>
      <c r="M21" s="47" t="s">
        <v>19</v>
      </c>
      <c r="N21" s="47" t="s">
        <v>19</v>
      </c>
      <c r="O21" s="47" t="s">
        <v>19</v>
      </c>
      <c r="P21" s="47" t="s">
        <v>70</v>
      </c>
      <c r="Q21" s="47" t="s">
        <v>20</v>
      </c>
      <c r="R21" s="47" t="s">
        <v>22</v>
      </c>
    </row>
    <row r="22" spans="1:20" x14ac:dyDescent="0.2">
      <c r="A22" s="49" t="s">
        <v>78</v>
      </c>
      <c r="B22" s="50">
        <v>712.4</v>
      </c>
      <c r="C22" s="45">
        <f>'Ex. 2 Proposed'!C21</f>
        <v>1.24</v>
      </c>
      <c r="D22" s="46" t="s">
        <v>38</v>
      </c>
      <c r="E22" s="46" t="s">
        <v>38</v>
      </c>
      <c r="F22" s="68">
        <v>1</v>
      </c>
      <c r="G22" s="52">
        <v>0.84699999999999998</v>
      </c>
      <c r="H22" s="88">
        <v>0</v>
      </c>
      <c r="I22" s="45" t="s">
        <v>38</v>
      </c>
      <c r="J22" s="45">
        <v>1.7589999999999999</v>
      </c>
      <c r="K22" s="52">
        <v>1</v>
      </c>
      <c r="L22" s="52">
        <v>0.81699999999999995</v>
      </c>
      <c r="M22" s="52">
        <v>1</v>
      </c>
      <c r="N22" s="52">
        <v>1.002</v>
      </c>
      <c r="O22" s="52">
        <v>1</v>
      </c>
      <c r="P22" s="85">
        <v>0.80300000000000005</v>
      </c>
      <c r="Q22" s="57">
        <v>0</v>
      </c>
      <c r="R22" s="58">
        <f>ROUND(ROUND(ROUND(ROUND(ROUND(B22*C22,2)*F22,2)*G22,2)*(1-H22),2)*(ROUND(ROUND(ROUND(ROUND(ROUND(ROUND(J22*K22,3)*L22,3)*M22,3)*N22,3)*O22,3)*P22,3))*(1-Q22),2)</f>
        <v>864.94</v>
      </c>
      <c r="T22" s="55"/>
    </row>
    <row r="23" spans="1:20" x14ac:dyDescent="0.2">
      <c r="A23" s="38" t="s">
        <v>41</v>
      </c>
      <c r="B23" s="50">
        <v>74.5</v>
      </c>
      <c r="C23" s="56">
        <f>'Ex. 2 Proposed'!C22</f>
        <v>1</v>
      </c>
      <c r="D23" s="46" t="s">
        <v>38</v>
      </c>
      <c r="E23" s="46" t="s">
        <v>38</v>
      </c>
      <c r="F23" s="68">
        <v>1</v>
      </c>
      <c r="G23" s="52">
        <v>1.0489999999999999</v>
      </c>
      <c r="H23" s="45" t="s">
        <v>38</v>
      </c>
      <c r="I23" s="89">
        <v>0.28999999999999998</v>
      </c>
      <c r="J23" s="45">
        <v>1.8260000000000001</v>
      </c>
      <c r="K23" s="52">
        <v>1</v>
      </c>
      <c r="L23" s="52">
        <v>0.79200000000000004</v>
      </c>
      <c r="M23" s="52">
        <v>1</v>
      </c>
      <c r="N23" s="52">
        <v>1.014</v>
      </c>
      <c r="O23" s="52">
        <v>1</v>
      </c>
      <c r="P23" s="85">
        <v>0.82399999999999995</v>
      </c>
      <c r="Q23" s="57">
        <f>$Q$22</f>
        <v>0</v>
      </c>
      <c r="R23" s="58">
        <f>ROUND(ROUND(ROUND(ROUND(ROUND(B23*C23,2)*F23,2)*G23,2)*(1-I23),2)*(ROUND(ROUND(ROUND(ROUND(ROUND(ROUND(J23*K23,3)*L23,3)*M23,3)*N23,3)*O23,3)*P23,3))*(1-Q23),2)</f>
        <v>67.03</v>
      </c>
      <c r="T23" s="55"/>
    </row>
    <row r="24" spans="1:20" x14ac:dyDescent="0.2">
      <c r="A24" s="38" t="s">
        <v>42</v>
      </c>
      <c r="B24" s="50">
        <v>217.2</v>
      </c>
      <c r="C24" s="45" t="s">
        <v>38</v>
      </c>
      <c r="D24" s="68">
        <f>'Ex. 2 Proposed'!D23</f>
        <v>1</v>
      </c>
      <c r="E24" s="68">
        <v>0.88</v>
      </c>
      <c r="F24" s="68">
        <v>0.72</v>
      </c>
      <c r="G24" s="52">
        <v>1.454</v>
      </c>
      <c r="H24" s="45" t="s">
        <v>38</v>
      </c>
      <c r="I24" s="45" t="s">
        <v>38</v>
      </c>
      <c r="J24" s="45">
        <v>1.2929999999999999</v>
      </c>
      <c r="K24" s="52">
        <v>1</v>
      </c>
      <c r="L24" s="52">
        <v>0.753</v>
      </c>
      <c r="M24" s="52">
        <v>1</v>
      </c>
      <c r="N24" s="52">
        <v>1.0069999999999999</v>
      </c>
      <c r="O24" s="52">
        <v>1</v>
      </c>
      <c r="P24" s="85">
        <v>0.79500000000000004</v>
      </c>
      <c r="Q24" s="57">
        <f>$Q$22</f>
        <v>0</v>
      </c>
      <c r="R24" s="58">
        <f>ROUND(ROUND(ROUND(ROUND(ROUND(B24*D24,2)*E24,2)*F24,2)*G24,2)*(ROUND(ROUND(ROUND(ROUND(ROUND(ROUND(J24*K24,3)*L24,3)*M24,3)*N24,3)*O24,3)*P24,3))*(1-Q24),2)</f>
        <v>156.08000000000001</v>
      </c>
      <c r="T24" s="55"/>
    </row>
    <row r="25" spans="1:20" x14ac:dyDescent="0.2">
      <c r="A25" s="38" t="s">
        <v>43</v>
      </c>
      <c r="B25" s="50">
        <v>722.2</v>
      </c>
      <c r="C25" s="45" t="s">
        <v>38</v>
      </c>
      <c r="D25" s="68">
        <f>'Ex. 2 Proposed'!D24</f>
        <v>1</v>
      </c>
      <c r="E25" s="68">
        <v>1.0900000000000001</v>
      </c>
      <c r="F25" s="68">
        <v>0.6</v>
      </c>
      <c r="G25" s="52">
        <v>1.302</v>
      </c>
      <c r="H25" s="45" t="s">
        <v>38</v>
      </c>
      <c r="I25" s="45" t="s">
        <v>38</v>
      </c>
      <c r="J25" s="45">
        <v>1.524</v>
      </c>
      <c r="K25" s="52">
        <v>1</v>
      </c>
      <c r="L25" s="52">
        <v>0.81599999999999995</v>
      </c>
      <c r="M25" s="52">
        <v>1</v>
      </c>
      <c r="N25" s="52">
        <v>1.002</v>
      </c>
      <c r="O25" s="52">
        <v>1</v>
      </c>
      <c r="P25" s="85">
        <v>0.82199999999999995</v>
      </c>
      <c r="Q25" s="57">
        <f>$Q$22</f>
        <v>0</v>
      </c>
      <c r="R25" s="58">
        <f>ROUND(ROUND(ROUND(ROUND(ROUND(B25*D25,2)*E25,2)*F25,2)*G25,2)*(ROUND(ROUND(ROUND(ROUND(ROUND(ROUND(J25*K25,3)*L25,3)*M25,3)*N25,3)*O25,3)*P25,3))*(1-Q25),2)</f>
        <v>629.72</v>
      </c>
      <c r="T25" s="55"/>
    </row>
    <row r="26" spans="1:20" x14ac:dyDescent="0.2">
      <c r="A26" s="38" t="s">
        <v>45</v>
      </c>
      <c r="B26" s="50">
        <v>78.900000000000006</v>
      </c>
      <c r="C26" s="56">
        <f>'Ex. 2 Proposed'!C25</f>
        <v>1.31</v>
      </c>
      <c r="D26" s="45" t="s">
        <v>38</v>
      </c>
      <c r="E26" s="46" t="s">
        <v>38</v>
      </c>
      <c r="F26" s="46" t="s">
        <v>38</v>
      </c>
      <c r="G26" s="52">
        <v>0.79500000000000004</v>
      </c>
      <c r="H26" s="45" t="s">
        <v>38</v>
      </c>
      <c r="I26" s="45" t="s">
        <v>38</v>
      </c>
      <c r="J26" s="45">
        <v>1.5569999999999999</v>
      </c>
      <c r="K26" s="52">
        <v>1</v>
      </c>
      <c r="L26" s="52">
        <v>0.871</v>
      </c>
      <c r="M26" s="52">
        <v>1</v>
      </c>
      <c r="N26" s="52">
        <v>1.0109999999999999</v>
      </c>
      <c r="O26" s="52">
        <v>1</v>
      </c>
      <c r="P26" s="85">
        <v>0.84899999999999998</v>
      </c>
      <c r="Q26" s="57">
        <f>$Q$22</f>
        <v>0</v>
      </c>
      <c r="R26" s="58">
        <f>ROUND(ROUND(ROUND(B26*C26,2)*G26,2)*(ROUND(ROUND(ROUND(ROUND(ROUND(ROUND(J26*K26,3)*L26,3)*M26,3)*N26,3)*O26,3)*P26,3))*(1-Q26),2)</f>
        <v>95.65</v>
      </c>
      <c r="T26" s="55"/>
    </row>
    <row r="27" spans="1:20" ht="13.2" x14ac:dyDescent="0.35">
      <c r="A27" s="38" t="s">
        <v>46</v>
      </c>
      <c r="B27" s="50">
        <v>7.4</v>
      </c>
      <c r="C27" s="45" t="s">
        <v>38</v>
      </c>
      <c r="D27" s="45" t="s">
        <v>38</v>
      </c>
      <c r="E27" s="46" t="s">
        <v>38</v>
      </c>
      <c r="F27" s="46" t="s">
        <v>38</v>
      </c>
      <c r="G27" s="45" t="s">
        <v>38</v>
      </c>
      <c r="H27" s="45" t="s">
        <v>38</v>
      </c>
      <c r="I27" s="45" t="s">
        <v>38</v>
      </c>
      <c r="J27" s="45">
        <f>J26</f>
        <v>1.5569999999999999</v>
      </c>
      <c r="K27" s="52">
        <v>1</v>
      </c>
      <c r="L27" s="52">
        <f>L26</f>
        <v>0.871</v>
      </c>
      <c r="M27" s="52">
        <v>1</v>
      </c>
      <c r="N27" s="52">
        <f>N26</f>
        <v>1.0109999999999999</v>
      </c>
      <c r="O27" s="52">
        <v>1</v>
      </c>
      <c r="P27" s="85">
        <f>P26</f>
        <v>0.84899999999999998</v>
      </c>
      <c r="Q27" s="57">
        <f>$Q$22</f>
        <v>0</v>
      </c>
      <c r="R27" s="59">
        <f>ROUND(B27*(ROUND(ROUND(ROUND(ROUND(ROUND(ROUND(J27*K27,3)*L27,3)*M27,3)*N27,3)*O27,3)*P27,3))*(1-Q27),2)</f>
        <v>8.61</v>
      </c>
      <c r="T27" s="77"/>
    </row>
    <row r="28" spans="1:20" x14ac:dyDescent="0.2">
      <c r="C28" s="40"/>
      <c r="D28" s="40"/>
      <c r="E28" s="40"/>
      <c r="F28" s="40"/>
      <c r="G28" s="40"/>
      <c r="H28" s="40"/>
      <c r="Q28" s="60" t="s">
        <v>51</v>
      </c>
      <c r="R28" s="78">
        <f>SUM(R22:R27)</f>
        <v>1822.03</v>
      </c>
      <c r="T28" s="79"/>
    </row>
    <row r="29" spans="1:20" ht="8.25" customHeight="1" x14ac:dyDescent="0.2"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79"/>
    </row>
    <row r="30" spans="1:20" ht="12" x14ac:dyDescent="0.25">
      <c r="A30" s="80" t="s">
        <v>83</v>
      </c>
      <c r="B30" s="44"/>
      <c r="C30" s="45"/>
      <c r="D30" s="45"/>
      <c r="E30" s="45"/>
      <c r="F30" s="45"/>
      <c r="G30" s="40"/>
      <c r="H30" s="40"/>
      <c r="I30" s="43"/>
      <c r="J30" s="44" t="s">
        <v>143</v>
      </c>
      <c r="K30" s="44" t="s">
        <v>68</v>
      </c>
      <c r="L30" s="44" t="s">
        <v>123</v>
      </c>
      <c r="M30" s="44" t="s">
        <v>65</v>
      </c>
      <c r="N30" s="44" t="s">
        <v>126</v>
      </c>
      <c r="O30" s="44" t="s">
        <v>128</v>
      </c>
      <c r="P30" s="46" t="s">
        <v>35</v>
      </c>
    </row>
    <row r="31" spans="1:20" ht="13.2" x14ac:dyDescent="0.25">
      <c r="A31" s="44"/>
      <c r="B31" s="44"/>
      <c r="C31" s="45"/>
      <c r="D31" s="46"/>
      <c r="E31" s="46" t="s">
        <v>145</v>
      </c>
      <c r="F31" s="46">
        <v>2008</v>
      </c>
      <c r="G31" s="46" t="s">
        <v>30</v>
      </c>
      <c r="H31" s="81" t="s">
        <v>72</v>
      </c>
      <c r="I31" s="43" t="s">
        <v>65</v>
      </c>
      <c r="J31" s="43" t="s">
        <v>144</v>
      </c>
      <c r="K31" s="43" t="s">
        <v>69</v>
      </c>
      <c r="L31" s="43" t="s">
        <v>124</v>
      </c>
      <c r="M31" s="43" t="s">
        <v>125</v>
      </c>
      <c r="N31" s="43" t="s">
        <v>127</v>
      </c>
      <c r="O31" s="43" t="s">
        <v>129</v>
      </c>
      <c r="P31" s="46" t="s">
        <v>33</v>
      </c>
      <c r="Q31" s="43" t="s">
        <v>34</v>
      </c>
      <c r="R31" s="44"/>
    </row>
    <row r="32" spans="1:20" ht="13.2" x14ac:dyDescent="0.25">
      <c r="A32" s="44"/>
      <c r="B32" s="44"/>
      <c r="C32" s="46" t="s">
        <v>23</v>
      </c>
      <c r="D32" s="46" t="s">
        <v>47</v>
      </c>
      <c r="E32" s="45" t="s">
        <v>146</v>
      </c>
      <c r="F32" s="46" t="s">
        <v>48</v>
      </c>
      <c r="G32" s="46" t="s">
        <v>24</v>
      </c>
      <c r="H32" s="81" t="s">
        <v>73</v>
      </c>
      <c r="I32" s="43" t="s">
        <v>33</v>
      </c>
      <c r="J32" s="43" t="s">
        <v>120</v>
      </c>
      <c r="K32" s="43" t="s">
        <v>70</v>
      </c>
      <c r="L32" s="43" t="s">
        <v>70</v>
      </c>
      <c r="M32" s="43" t="s">
        <v>70</v>
      </c>
      <c r="N32" s="43" t="s">
        <v>70</v>
      </c>
      <c r="O32" s="43" t="s">
        <v>70</v>
      </c>
      <c r="P32" s="46" t="s">
        <v>132</v>
      </c>
      <c r="Q32" s="43" t="s">
        <v>28</v>
      </c>
      <c r="R32" s="43" t="s">
        <v>29</v>
      </c>
    </row>
    <row r="33" spans="1:20" ht="13.2" x14ac:dyDescent="0.25">
      <c r="A33" s="47" t="s">
        <v>17</v>
      </c>
      <c r="B33" s="47" t="s">
        <v>18</v>
      </c>
      <c r="C33" s="67" t="s">
        <v>19</v>
      </c>
      <c r="D33" s="67" t="s">
        <v>19</v>
      </c>
      <c r="E33" s="67" t="s">
        <v>19</v>
      </c>
      <c r="F33" s="67" t="s">
        <v>19</v>
      </c>
      <c r="G33" s="67" t="s">
        <v>19</v>
      </c>
      <c r="H33" s="76" t="s">
        <v>74</v>
      </c>
      <c r="I33" s="47" t="s">
        <v>20</v>
      </c>
      <c r="J33" s="47" t="s">
        <v>19</v>
      </c>
      <c r="K33" s="47" t="s">
        <v>19</v>
      </c>
      <c r="L33" s="47" t="s">
        <v>19</v>
      </c>
      <c r="M33" s="47" t="s">
        <v>19</v>
      </c>
      <c r="N33" s="47" t="s">
        <v>19</v>
      </c>
      <c r="O33" s="47" t="s">
        <v>19</v>
      </c>
      <c r="P33" s="47" t="s">
        <v>70</v>
      </c>
      <c r="Q33" s="47" t="s">
        <v>20</v>
      </c>
      <c r="R33" s="47" t="s">
        <v>22</v>
      </c>
    </row>
    <row r="34" spans="1:20" x14ac:dyDescent="0.2">
      <c r="A34" s="49" t="s">
        <v>78</v>
      </c>
      <c r="B34" s="50">
        <v>712.4</v>
      </c>
      <c r="C34" s="45">
        <f>C22</f>
        <v>1.24</v>
      </c>
      <c r="D34" s="46" t="s">
        <v>38</v>
      </c>
      <c r="E34" s="46" t="s">
        <v>38</v>
      </c>
      <c r="F34" s="68">
        <v>1</v>
      </c>
      <c r="G34" s="52">
        <f>G22</f>
        <v>0.84699999999999998</v>
      </c>
      <c r="H34" s="88">
        <v>0</v>
      </c>
      <c r="I34" s="45" t="s">
        <v>38</v>
      </c>
      <c r="J34" s="45">
        <v>1.008</v>
      </c>
      <c r="K34" s="52">
        <v>1</v>
      </c>
      <c r="L34" s="52">
        <v>1</v>
      </c>
      <c r="M34" s="52">
        <v>1</v>
      </c>
      <c r="N34" s="52">
        <v>1.155</v>
      </c>
      <c r="O34" s="52">
        <v>1</v>
      </c>
      <c r="P34" s="85">
        <f t="shared" ref="P34:P39" si="0">P22</f>
        <v>0.80300000000000005</v>
      </c>
      <c r="Q34" s="69">
        <v>0.2</v>
      </c>
      <c r="R34" s="58">
        <f>ROUND(ROUND(ROUND(ROUND(ROUND(B34*C34,2)*F34,2)*G34,2)*(1-H34),2)*(ROUND(ROUND(ROUND(ROUND(ROUND(ROUND(J34*K34,3)*L34,3)*M34,3)*N34,3)*O34,3)*P34,3))*(1-Q34),2)</f>
        <v>559.66999999999996</v>
      </c>
      <c r="T34" s="55"/>
    </row>
    <row r="35" spans="1:20" x14ac:dyDescent="0.2">
      <c r="A35" s="38" t="s">
        <v>44</v>
      </c>
      <c r="B35" s="50">
        <v>74.5</v>
      </c>
      <c r="C35" s="56">
        <f>C23</f>
        <v>1</v>
      </c>
      <c r="D35" s="46" t="s">
        <v>38</v>
      </c>
      <c r="E35" s="46" t="s">
        <v>38</v>
      </c>
      <c r="F35" s="68">
        <v>1</v>
      </c>
      <c r="G35" s="52">
        <f>G23</f>
        <v>1.0489999999999999</v>
      </c>
      <c r="H35" s="45" t="s">
        <v>38</v>
      </c>
      <c r="I35" s="89">
        <v>0.16</v>
      </c>
      <c r="J35" s="45">
        <v>1.0109999999999999</v>
      </c>
      <c r="K35" s="52">
        <v>1</v>
      </c>
      <c r="L35" s="52">
        <v>1</v>
      </c>
      <c r="M35" s="52">
        <v>1</v>
      </c>
      <c r="N35" s="52">
        <v>1.089</v>
      </c>
      <c r="O35" s="52">
        <v>1</v>
      </c>
      <c r="P35" s="85">
        <f t="shared" si="0"/>
        <v>0.82399999999999995</v>
      </c>
      <c r="Q35" s="69">
        <f>$Q$34</f>
        <v>0.2</v>
      </c>
      <c r="R35" s="58">
        <f>ROUND(ROUND(ROUND(ROUND(ROUND(B35*C35,2)*F35,2)*G35,2)*(1-I35),2)*(ROUND(ROUND(ROUND(ROUND(ROUND(ROUND(J35*K35,3)*L35,3)*M35,3)*N35,3)*O35,3)*P35,3))*(1-Q35),2)</f>
        <v>47.64</v>
      </c>
      <c r="T35" s="55"/>
    </row>
    <row r="36" spans="1:20" x14ac:dyDescent="0.2">
      <c r="A36" s="38" t="s">
        <v>42</v>
      </c>
      <c r="B36" s="50">
        <v>217.2</v>
      </c>
      <c r="C36" s="45" t="s">
        <v>38</v>
      </c>
      <c r="D36" s="68">
        <f>D24</f>
        <v>1</v>
      </c>
      <c r="E36" s="68">
        <v>1.0900000000000001</v>
      </c>
      <c r="F36" s="68">
        <v>0.72</v>
      </c>
      <c r="G36" s="52">
        <f>G24</f>
        <v>1.454</v>
      </c>
      <c r="H36" s="45" t="s">
        <v>38</v>
      </c>
      <c r="I36" s="45" t="s">
        <v>38</v>
      </c>
      <c r="J36" s="45">
        <v>1.014</v>
      </c>
      <c r="K36" s="52">
        <v>1</v>
      </c>
      <c r="L36" s="52">
        <v>1</v>
      </c>
      <c r="M36" s="52">
        <v>1</v>
      </c>
      <c r="N36" s="52">
        <v>1.1990000000000001</v>
      </c>
      <c r="O36" s="52">
        <v>1</v>
      </c>
      <c r="P36" s="85">
        <f t="shared" si="0"/>
        <v>0.79500000000000004</v>
      </c>
      <c r="Q36" s="69">
        <f>$Q$34</f>
        <v>0.2</v>
      </c>
      <c r="R36" s="58">
        <f>ROUND(ROUND(ROUND(ROUND(ROUND(B36*D36,2)*E36,2)*F36,2)*G36,2)*(ROUND(ROUND(ROUND(ROUND(ROUND(ROUND(J36*K36,3)*L36,3)*M36,3)*N36,3)*O36,3)*P36,3))*(1-Q36),2)</f>
        <v>191.74</v>
      </c>
      <c r="T36" s="55"/>
    </row>
    <row r="37" spans="1:20" x14ac:dyDescent="0.2">
      <c r="A37" s="38" t="s">
        <v>43</v>
      </c>
      <c r="B37" s="50">
        <v>722.2</v>
      </c>
      <c r="C37" s="45" t="s">
        <v>38</v>
      </c>
      <c r="D37" s="68">
        <f>D25</f>
        <v>1</v>
      </c>
      <c r="E37" s="68">
        <v>1.41</v>
      </c>
      <c r="F37" s="68">
        <v>0.6</v>
      </c>
      <c r="G37" s="52">
        <f>G25</f>
        <v>1.302</v>
      </c>
      <c r="H37" s="45" t="s">
        <v>38</v>
      </c>
      <c r="I37" s="45" t="s">
        <v>38</v>
      </c>
      <c r="J37" s="52">
        <v>1.01</v>
      </c>
      <c r="K37" s="52">
        <v>1</v>
      </c>
      <c r="L37" s="52">
        <v>1</v>
      </c>
      <c r="M37" s="52">
        <v>1</v>
      </c>
      <c r="N37" s="52">
        <v>1.1040000000000001</v>
      </c>
      <c r="O37" s="52">
        <v>1</v>
      </c>
      <c r="P37" s="85">
        <f t="shared" si="0"/>
        <v>0.82199999999999995</v>
      </c>
      <c r="Q37" s="69">
        <f>$Q$34</f>
        <v>0.2</v>
      </c>
      <c r="R37" s="58">
        <f>ROUND(ROUND(ROUND(ROUND(ROUND(B37*D37,2)*E37,2)*F37,2)*G37,2)*(ROUND(ROUND(ROUND(ROUND(ROUND(ROUND(J37*K37,3)*L37,3)*M37,3)*N37,3)*O37,3)*P37,3))*(1-Q37),2)</f>
        <v>583.58000000000004</v>
      </c>
      <c r="T37" s="55"/>
    </row>
    <row r="38" spans="1:20" x14ac:dyDescent="0.2">
      <c r="A38" s="38" t="s">
        <v>45</v>
      </c>
      <c r="B38" s="50">
        <v>78.900000000000006</v>
      </c>
      <c r="C38" s="56">
        <f>C26</f>
        <v>1.31</v>
      </c>
      <c r="D38" s="45" t="s">
        <v>38</v>
      </c>
      <c r="E38" s="46" t="s">
        <v>38</v>
      </c>
      <c r="F38" s="46" t="s">
        <v>38</v>
      </c>
      <c r="G38" s="52">
        <f>G26</f>
        <v>0.79500000000000004</v>
      </c>
      <c r="H38" s="45" t="s">
        <v>38</v>
      </c>
      <c r="I38" s="45" t="s">
        <v>38</v>
      </c>
      <c r="J38" s="45">
        <v>1.002</v>
      </c>
      <c r="K38" s="52">
        <v>1</v>
      </c>
      <c r="L38" s="52">
        <v>1</v>
      </c>
      <c r="M38" s="52">
        <v>1</v>
      </c>
      <c r="N38" s="52">
        <v>1.097</v>
      </c>
      <c r="O38" s="52">
        <v>1</v>
      </c>
      <c r="P38" s="85">
        <f t="shared" si="0"/>
        <v>0.84899999999999998</v>
      </c>
      <c r="Q38" s="69">
        <f>$Q$34</f>
        <v>0.2</v>
      </c>
      <c r="R38" s="58">
        <f>ROUND(ROUND(ROUND(B38*C38,2)*G38,2)*(ROUND(ROUND(ROUND(ROUND(ROUND(ROUND(J38*K38,3)*L38,3)*M38,3)*N38,3)*O38,3)*P38,3))*(1-Q38),2)</f>
        <v>61.33</v>
      </c>
      <c r="T38" s="55"/>
    </row>
    <row r="39" spans="1:20" ht="13.2" x14ac:dyDescent="0.35">
      <c r="A39" s="38" t="s">
        <v>46</v>
      </c>
      <c r="B39" s="50">
        <v>7.4</v>
      </c>
      <c r="C39" s="45" t="s">
        <v>38</v>
      </c>
      <c r="D39" s="45" t="s">
        <v>38</v>
      </c>
      <c r="E39" s="46" t="s">
        <v>38</v>
      </c>
      <c r="F39" s="46" t="s">
        <v>38</v>
      </c>
      <c r="G39" s="45" t="s">
        <v>38</v>
      </c>
      <c r="H39" s="45" t="s">
        <v>38</v>
      </c>
      <c r="I39" s="45" t="s">
        <v>38</v>
      </c>
      <c r="J39" s="45">
        <f>J38</f>
        <v>1.002</v>
      </c>
      <c r="K39" s="52">
        <v>1</v>
      </c>
      <c r="L39" s="52">
        <v>1</v>
      </c>
      <c r="M39" s="52">
        <v>1</v>
      </c>
      <c r="N39" s="52">
        <f>N38</f>
        <v>1.097</v>
      </c>
      <c r="O39" s="52">
        <f>O38</f>
        <v>1</v>
      </c>
      <c r="P39" s="85">
        <f t="shared" si="0"/>
        <v>0.84899999999999998</v>
      </c>
      <c r="Q39" s="69">
        <f>$Q$34</f>
        <v>0.2</v>
      </c>
      <c r="R39" s="59">
        <f>ROUND(B39*(ROUND(ROUND(ROUND(ROUND(ROUND(ROUND(J39*K39,3)*L39,3)*M39,3)*N39,3)*O39,3)*P39,3))*(1-Q39),2)</f>
        <v>5.52</v>
      </c>
      <c r="T39" s="77"/>
    </row>
    <row r="40" spans="1:20" x14ac:dyDescent="0.2">
      <c r="B40" s="40"/>
      <c r="C40" s="40"/>
      <c r="D40" s="40"/>
      <c r="E40" s="40"/>
      <c r="F40" s="40"/>
      <c r="G40" s="40"/>
      <c r="H40" s="40"/>
      <c r="Q40" s="60" t="s">
        <v>51</v>
      </c>
      <c r="R40" s="78">
        <f>SUM(R34:R39)</f>
        <v>1449.48</v>
      </c>
      <c r="T40" s="79"/>
    </row>
    <row r="41" spans="1:20" x14ac:dyDescent="0.2">
      <c r="A41" s="61" t="s">
        <v>155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Q41" s="60"/>
    </row>
    <row r="42" spans="1:20" x14ac:dyDescent="0.2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Q42" s="60" t="s">
        <v>63</v>
      </c>
      <c r="R42" s="78">
        <f>R40+R28</f>
        <v>3271.51</v>
      </c>
    </row>
    <row r="43" spans="1:20" x14ac:dyDescent="0.2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</row>
    <row r="44" spans="1:20" x14ac:dyDescent="0.2">
      <c r="A44" s="61" t="s">
        <v>149</v>
      </c>
      <c r="B44" s="62"/>
      <c r="C44" s="62"/>
      <c r="D44" s="62"/>
      <c r="E44" s="62"/>
      <c r="F44" s="62"/>
      <c r="G44" s="62"/>
      <c r="H44" s="62"/>
      <c r="I44" s="62"/>
      <c r="J44" s="62"/>
      <c r="K44" s="72"/>
      <c r="L44" s="72"/>
      <c r="M44" s="72"/>
      <c r="N44" s="72"/>
      <c r="O44" s="72"/>
      <c r="P44" s="72" t="s">
        <v>115</v>
      </c>
      <c r="Q44" s="72"/>
      <c r="R44" s="72"/>
      <c r="S44" s="72"/>
    </row>
    <row r="45" spans="1:20" x14ac:dyDescent="0.2">
      <c r="A45" s="49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</row>
    <row r="46" spans="1:20" x14ac:dyDescent="0.2">
      <c r="A46" s="49" t="s">
        <v>138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</row>
    <row r="47" spans="1:20" x14ac:dyDescent="0.2">
      <c r="A47" s="49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</row>
    <row r="48" spans="1:20" x14ac:dyDescent="0.2">
      <c r="A48" s="61" t="s">
        <v>152</v>
      </c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72"/>
      <c r="M48" s="72"/>
      <c r="N48" s="72"/>
      <c r="O48" s="72"/>
      <c r="P48" s="72"/>
      <c r="Q48" s="72"/>
      <c r="R48" s="72"/>
      <c r="S48" s="72"/>
    </row>
    <row r="49" spans="1:19" x14ac:dyDescent="0.2">
      <c r="A49" s="49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</row>
    <row r="50" spans="1:19" x14ac:dyDescent="0.2">
      <c r="A50" s="49" t="s">
        <v>153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</row>
    <row r="51" spans="1:19" x14ac:dyDescent="0.2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</row>
    <row r="52" spans="1:19" x14ac:dyDescent="0.2">
      <c r="A52" s="72" t="s">
        <v>62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</row>
    <row r="53" spans="1:19" x14ac:dyDescent="0.2">
      <c r="P53" s="72"/>
      <c r="Q53" s="72"/>
      <c r="R53" s="72"/>
      <c r="S53" s="72"/>
    </row>
    <row r="54" spans="1:19" ht="14.4" x14ac:dyDescent="0.3">
      <c r="A54" s="91" t="s">
        <v>157</v>
      </c>
      <c r="P54" s="72"/>
      <c r="Q54" s="72"/>
      <c r="R54" s="72"/>
      <c r="S54" s="72"/>
    </row>
    <row r="55" spans="1:19" ht="14.4" x14ac:dyDescent="0.3">
      <c r="A55" s="91" t="s">
        <v>158</v>
      </c>
      <c r="P55" s="72"/>
      <c r="Q55" s="72"/>
      <c r="R55" s="72"/>
      <c r="S55" s="72"/>
    </row>
  </sheetData>
  <printOptions horizontalCentered="1"/>
  <pageMargins left="0.1" right="0.1" top="0.75" bottom="0.2" header="0.45" footer="0.5"/>
  <pageSetup scale="68" orientation="landscape" r:id="rId1"/>
  <headerFooter alignWithMargins="0"/>
  <rowBreaks count="1" manualBreakCount="1">
    <brk id="55" max="1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N35"/>
  <sheetViews>
    <sheetView zoomScaleNormal="100" zoomScaleSheetLayoutView="100" workbookViewId="0">
      <selection activeCell="H21" sqref="H21"/>
    </sheetView>
  </sheetViews>
  <sheetFormatPr defaultColWidth="9.109375" defaultRowHeight="12" x14ac:dyDescent="0.25"/>
  <cols>
    <col min="1" max="1" width="26.44140625" style="6" customWidth="1"/>
    <col min="2" max="2" width="9.6640625" style="6" customWidth="1"/>
    <col min="3" max="3" width="7.88671875" style="6" bestFit="1" customWidth="1"/>
    <col min="4" max="4" width="8.44140625" style="6" bestFit="1" customWidth="1"/>
    <col min="5" max="5" width="7.88671875" style="6" bestFit="1" customWidth="1"/>
    <col min="6" max="6" width="9.109375" style="6"/>
    <col min="7" max="7" width="7.88671875" style="6" bestFit="1" customWidth="1"/>
    <col min="8" max="8" width="7.33203125" style="6" bestFit="1" customWidth="1"/>
    <col min="9" max="9" width="8.6640625" style="6" customWidth="1"/>
    <col min="10" max="10" width="7.88671875" style="6" bestFit="1" customWidth="1"/>
    <col min="11" max="11" width="9.5546875" style="6" bestFit="1" customWidth="1"/>
    <col min="12" max="12" width="10.5546875" style="6" customWidth="1"/>
    <col min="13" max="13" width="9.5546875" style="6" bestFit="1" customWidth="1"/>
    <col min="14" max="16384" width="9.109375" style="6"/>
  </cols>
  <sheetData>
    <row r="1" spans="1:13" x14ac:dyDescent="0.2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7.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t="7.5" customHeight="1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5" t="s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5" t="s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8" spans="1:13" x14ac:dyDescent="0.25">
      <c r="A8" s="26" t="s">
        <v>109</v>
      </c>
    </row>
    <row r="10" spans="1:13" x14ac:dyDescent="0.25">
      <c r="A10" s="23" t="s">
        <v>94</v>
      </c>
    </row>
    <row r="11" spans="1:13" x14ac:dyDescent="0.25">
      <c r="A11" s="6" t="s">
        <v>93</v>
      </c>
    </row>
    <row r="12" spans="1:13" x14ac:dyDescent="0.25">
      <c r="A12" s="6" t="s">
        <v>92</v>
      </c>
    </row>
    <row r="13" spans="1:13" x14ac:dyDescent="0.25">
      <c r="A13" s="14" t="s">
        <v>79</v>
      </c>
      <c r="E13" s="32"/>
    </row>
    <row r="14" spans="1:13" ht="13.2" x14ac:dyDescent="0.25">
      <c r="C14" s="3"/>
      <c r="D14" s="3"/>
      <c r="E14" s="3"/>
      <c r="F14" s="3"/>
      <c r="H14" s="3"/>
      <c r="I14" s="3"/>
      <c r="J14" s="3"/>
      <c r="K14" s="3"/>
      <c r="L14" s="3"/>
    </row>
    <row r="15" spans="1:13" ht="13.2" x14ac:dyDescent="0.25">
      <c r="A15" s="8" t="s">
        <v>8</v>
      </c>
      <c r="B15" s="8" t="s">
        <v>9</v>
      </c>
      <c r="C15" s="8" t="s">
        <v>10</v>
      </c>
      <c r="D15" s="8" t="s">
        <v>11</v>
      </c>
      <c r="E15" s="8" t="s">
        <v>12</v>
      </c>
      <c r="F15" s="8" t="s">
        <v>13</v>
      </c>
      <c r="G15" s="8" t="s">
        <v>14</v>
      </c>
      <c r="H15" s="8" t="s">
        <v>15</v>
      </c>
      <c r="I15" s="8" t="s">
        <v>16</v>
      </c>
      <c r="J15" s="8" t="s">
        <v>52</v>
      </c>
      <c r="K15" s="2" t="s">
        <v>53</v>
      </c>
      <c r="L15" s="8" t="s">
        <v>54</v>
      </c>
      <c r="M15" s="8" t="s">
        <v>71</v>
      </c>
    </row>
    <row r="16" spans="1:13" ht="7.5" customHeight="1" x14ac:dyDescent="0.25">
      <c r="A16" s="8"/>
      <c r="B16" s="8"/>
      <c r="C16" s="8"/>
      <c r="D16" s="8"/>
      <c r="E16" s="8"/>
      <c r="F16" s="8"/>
      <c r="G16" s="8"/>
      <c r="H16" s="2"/>
      <c r="I16" s="8"/>
      <c r="J16" s="8"/>
    </row>
    <row r="17" spans="1:14" ht="13.2" x14ac:dyDescent="0.25">
      <c r="A17" s="8"/>
      <c r="B17" s="8"/>
      <c r="C17" s="8"/>
      <c r="D17" s="8"/>
      <c r="E17" s="8"/>
      <c r="F17" s="8"/>
      <c r="H17" s="2"/>
      <c r="I17" s="8"/>
      <c r="J17" s="8"/>
      <c r="K17" s="9" t="s">
        <v>35</v>
      </c>
    </row>
    <row r="18" spans="1:14" ht="13.2" x14ac:dyDescent="0.25">
      <c r="A18" s="8"/>
      <c r="B18" s="8"/>
      <c r="C18" s="8"/>
      <c r="D18" s="9"/>
      <c r="E18" s="9"/>
      <c r="F18" s="9">
        <v>2004</v>
      </c>
      <c r="G18" s="9" t="s">
        <v>30</v>
      </c>
      <c r="H18" s="3" t="s">
        <v>72</v>
      </c>
      <c r="I18" s="9"/>
      <c r="K18" s="9" t="s">
        <v>33</v>
      </c>
      <c r="L18" s="9" t="s">
        <v>34</v>
      </c>
      <c r="M18" s="8"/>
    </row>
    <row r="19" spans="1:14" ht="13.2" x14ac:dyDescent="0.25">
      <c r="A19" s="8"/>
      <c r="B19" s="8"/>
      <c r="C19" s="9" t="s">
        <v>23</v>
      </c>
      <c r="D19" s="9" t="s">
        <v>47</v>
      </c>
      <c r="E19" s="8" t="s">
        <v>102</v>
      </c>
      <c r="F19" s="9" t="s">
        <v>48</v>
      </c>
      <c r="G19" s="9" t="s">
        <v>24</v>
      </c>
      <c r="H19" s="3" t="s">
        <v>73</v>
      </c>
      <c r="I19" s="9" t="s">
        <v>95</v>
      </c>
      <c r="J19" s="9" t="s">
        <v>49</v>
      </c>
      <c r="K19" s="9" t="s">
        <v>50</v>
      </c>
      <c r="L19" s="9" t="s">
        <v>28</v>
      </c>
      <c r="M19" s="9" t="s">
        <v>29</v>
      </c>
    </row>
    <row r="20" spans="1:14" s="10" customFormat="1" ht="13.2" x14ac:dyDescent="0.25">
      <c r="A20" s="10" t="s">
        <v>17</v>
      </c>
      <c r="B20" s="10" t="s">
        <v>18</v>
      </c>
      <c r="C20" s="10" t="s">
        <v>19</v>
      </c>
      <c r="D20" s="10" t="s">
        <v>19</v>
      </c>
      <c r="E20" s="10" t="s">
        <v>19</v>
      </c>
      <c r="F20" s="10" t="s">
        <v>19</v>
      </c>
      <c r="G20" s="10" t="s">
        <v>19</v>
      </c>
      <c r="H20" s="4" t="s">
        <v>74</v>
      </c>
      <c r="I20" s="10" t="s">
        <v>96</v>
      </c>
      <c r="J20" s="10" t="s">
        <v>19</v>
      </c>
      <c r="K20" s="10" t="s">
        <v>21</v>
      </c>
      <c r="L20" s="10" t="s">
        <v>20</v>
      </c>
      <c r="M20" s="10" t="s">
        <v>22</v>
      </c>
    </row>
    <row r="21" spans="1:14" ht="13.2" x14ac:dyDescent="0.25">
      <c r="A21" s="23" t="s">
        <v>78</v>
      </c>
      <c r="B21" s="11">
        <v>446.5</v>
      </c>
      <c r="C21" s="8">
        <v>1.23</v>
      </c>
      <c r="D21" s="9" t="s">
        <v>38</v>
      </c>
      <c r="E21" s="9" t="s">
        <v>38</v>
      </c>
      <c r="F21" s="9" t="s">
        <v>38</v>
      </c>
      <c r="G21" s="21">
        <v>1.038</v>
      </c>
      <c r="H21" s="34">
        <v>0.31</v>
      </c>
      <c r="I21" s="8" t="s">
        <v>38</v>
      </c>
      <c r="J21" s="8">
        <v>1</v>
      </c>
      <c r="K21" s="18">
        <v>-0.37</v>
      </c>
      <c r="L21" s="20">
        <v>0.2</v>
      </c>
      <c r="M21" s="11">
        <f>ROUND(ROUND(ROUND(ROUND(B21*C21,2)*G21,2)*(H21),2)*(J21+K21)*(1-L21),2)</f>
        <v>89.07</v>
      </c>
    </row>
    <row r="22" spans="1:14" ht="13.2" x14ac:dyDescent="0.25">
      <c r="A22" s="6" t="s">
        <v>42</v>
      </c>
      <c r="B22" s="11">
        <v>59.9</v>
      </c>
      <c r="C22" s="8" t="s">
        <v>38</v>
      </c>
      <c r="D22" s="19">
        <v>1</v>
      </c>
      <c r="E22" s="19">
        <v>0.76</v>
      </c>
      <c r="F22" s="19">
        <v>0.91</v>
      </c>
      <c r="G22" s="21">
        <v>0.64200000000000002</v>
      </c>
      <c r="H22" s="8" t="s">
        <v>38</v>
      </c>
      <c r="I22" s="34">
        <v>10.47</v>
      </c>
      <c r="J22" s="8">
        <f>$J$21</f>
        <v>1</v>
      </c>
      <c r="K22" s="18">
        <f>$K$21</f>
        <v>-0.37</v>
      </c>
      <c r="L22" s="20">
        <f>$L$21</f>
        <v>0.2</v>
      </c>
      <c r="M22" s="11">
        <f>ROUND(ROUND(ROUND(ROUND(ROUND(ROUND(B22*D22,2)*E22,2)*F22,2)*G22,2)*I22,2)*(J22+K22)*(1-L22),2)</f>
        <v>140.31</v>
      </c>
    </row>
    <row r="23" spans="1:14" ht="13.2" x14ac:dyDescent="0.25">
      <c r="A23" s="23" t="s">
        <v>99</v>
      </c>
      <c r="B23" s="11">
        <v>248.7</v>
      </c>
      <c r="C23" s="8" t="s">
        <v>38</v>
      </c>
      <c r="D23" s="19">
        <v>1</v>
      </c>
      <c r="E23" s="19">
        <v>0.85</v>
      </c>
      <c r="F23" s="19">
        <v>0.88</v>
      </c>
      <c r="G23" s="21">
        <v>0.88300000000000001</v>
      </c>
      <c r="H23" s="8" t="s">
        <v>38</v>
      </c>
      <c r="I23" s="34">
        <v>2.2000000000000002</v>
      </c>
      <c r="J23" s="8">
        <f>$J$21</f>
        <v>1</v>
      </c>
      <c r="K23" s="18">
        <f>$K$21</f>
        <v>-0.37</v>
      </c>
      <c r="L23" s="20">
        <f>$L$21</f>
        <v>0.2</v>
      </c>
      <c r="M23" s="11">
        <f>ROUND(ROUND(ROUND(ROUND(ROUND(ROUND(B23*D23,2)*E23,2)*F23,2)*G23,2)*I23,2)*(J23+K23)*(1-L23),2)</f>
        <v>182.13</v>
      </c>
    </row>
    <row r="24" spans="1:14" ht="13.2" x14ac:dyDescent="0.25">
      <c r="A24" s="6" t="s">
        <v>45</v>
      </c>
      <c r="B24" s="11">
        <v>49</v>
      </c>
      <c r="C24" s="18">
        <v>1.24</v>
      </c>
      <c r="D24" s="8" t="s">
        <v>38</v>
      </c>
      <c r="E24" s="9" t="s">
        <v>38</v>
      </c>
      <c r="F24" s="9" t="s">
        <v>38</v>
      </c>
      <c r="G24" s="21">
        <v>0.89700000000000002</v>
      </c>
      <c r="H24" s="8" t="s">
        <v>38</v>
      </c>
      <c r="I24" s="34">
        <v>1.6</v>
      </c>
      <c r="J24" s="8">
        <v>1</v>
      </c>
      <c r="K24" s="18">
        <f>$K$21</f>
        <v>-0.37</v>
      </c>
      <c r="L24" s="20">
        <f>$L$21</f>
        <v>0.2</v>
      </c>
      <c r="M24" s="11">
        <f>ROUND(ROUND(ROUND(ROUND(B24*C24,2)*G24,2)*I24,2)*(J24+K24)*(1-L24),2)</f>
        <v>43.95</v>
      </c>
    </row>
    <row r="25" spans="1:14" ht="13.8" x14ac:dyDescent="0.4">
      <c r="A25" s="6" t="s">
        <v>46</v>
      </c>
      <c r="B25" s="11">
        <v>4.2</v>
      </c>
      <c r="C25" s="8" t="s">
        <v>38</v>
      </c>
      <c r="D25" s="8" t="s">
        <v>38</v>
      </c>
      <c r="E25" s="9" t="s">
        <v>38</v>
      </c>
      <c r="F25" s="9" t="s">
        <v>38</v>
      </c>
      <c r="G25" s="8" t="s">
        <v>38</v>
      </c>
      <c r="H25" s="8" t="s">
        <v>38</v>
      </c>
      <c r="I25" s="8" t="s">
        <v>38</v>
      </c>
      <c r="J25" s="8">
        <f>J24</f>
        <v>1</v>
      </c>
      <c r="K25" s="18">
        <f>$K$21</f>
        <v>-0.37</v>
      </c>
      <c r="L25" s="20">
        <f>$L$21</f>
        <v>0.2</v>
      </c>
      <c r="M25" s="12">
        <f>ROUND(B25*(J25+K25)*(1-L25),2)</f>
        <v>2.12</v>
      </c>
    </row>
    <row r="27" spans="1:14" x14ac:dyDescent="0.25">
      <c r="A27" s="23"/>
      <c r="L27" s="24" t="s">
        <v>51</v>
      </c>
      <c r="M27" s="13">
        <f>SUM(M21:M26)</f>
        <v>457.58</v>
      </c>
    </row>
    <row r="29" spans="1:14" x14ac:dyDescent="0.25">
      <c r="A29" s="23" t="s">
        <v>101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1:14" x14ac:dyDescent="0.25">
      <c r="A30" s="14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4" x14ac:dyDescent="0.25">
      <c r="A31" s="14" t="s">
        <v>97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</row>
    <row r="32" spans="1:14" x14ac:dyDescent="0.25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</row>
    <row r="33" spans="1:13" x14ac:dyDescent="0.25">
      <c r="A33" s="23" t="s">
        <v>98</v>
      </c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2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x14ac:dyDescent="0.25">
      <c r="A35" s="23" t="s">
        <v>100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</sheetData>
  <printOptions horizontalCentered="1" verticalCentered="1"/>
  <pageMargins left="0.1" right="0.1" top="0.85" bottom="0.25" header="0.45" footer="0.5"/>
  <pageSetup scale="91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Ex. 1 current</vt:lpstr>
      <vt:lpstr>Ex. 1 Present</vt:lpstr>
      <vt:lpstr>Ex. 1 Proposed</vt:lpstr>
      <vt:lpstr>Ex. 2 Present</vt:lpstr>
      <vt:lpstr>Ex. 2 Proposed</vt:lpstr>
      <vt:lpstr>Ex. 3 current</vt:lpstr>
      <vt:lpstr>Ex. 3 Present</vt:lpstr>
      <vt:lpstr>Ex. 3 Proposed</vt:lpstr>
      <vt:lpstr>Ex. 4 current</vt:lpstr>
      <vt:lpstr>Ex. 4 Present</vt:lpstr>
      <vt:lpstr>Ex. 4 Proposed</vt:lpstr>
      <vt:lpstr>'Ex. 1 current'!Print_Area</vt:lpstr>
      <vt:lpstr>'Ex. 1 Present'!Print_Area</vt:lpstr>
      <vt:lpstr>'Ex. 1 Proposed'!Print_Area</vt:lpstr>
      <vt:lpstr>'Ex. 2 Present'!Print_Area</vt:lpstr>
      <vt:lpstr>'Ex. 2 Proposed'!Print_Area</vt:lpstr>
      <vt:lpstr>'Ex. 3 current'!Print_Area</vt:lpstr>
      <vt:lpstr>'Ex. 3 Present'!Print_Area</vt:lpstr>
      <vt:lpstr>'Ex. 3 Proposed'!Print_Area</vt:lpstr>
      <vt:lpstr>'Ex. 4 current'!Print_Area</vt:lpstr>
      <vt:lpstr>'Ex. 4 Present'!Print_Area</vt:lpstr>
      <vt:lpstr>'Ex. 4 Proposed'!Print_Area</vt:lpstr>
    </vt:vector>
  </TitlesOfParts>
  <Company>State Farm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Jennifer Walker</cp:lastModifiedBy>
  <cp:lastPrinted>2023-01-23T14:59:27Z</cp:lastPrinted>
  <dcterms:created xsi:type="dcterms:W3CDTF">1998-08-10T15:09:38Z</dcterms:created>
  <dcterms:modified xsi:type="dcterms:W3CDTF">2023-03-08T16:21:08Z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2021-01-06T20:39:49Z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46d796e2-dd56-4d21-9a1b-f77ce0e4ed72</vt:lpwstr>
  </property>
  <property fmtid="{D5CDD505-2E9C-101B-9397-08002B2CF9AE}" pid="8" name="MSIP_Label_261ecbe3-7ba9-4124-b9d7-ffd820687beb_ContentBits">
    <vt:lpwstr>0</vt:lpwstr>
  </property>
</Properties>
</file>