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P-C ACTUARIAL\AUTO\STATE FILES\California\REVISIONS\2023\10-2-2023 Rate Filing\Filing\Objections\6-29 Objection\"/>
    </mc:Choice>
  </mc:AlternateContent>
  <xr:revisionPtr revIDLastSave="0" documentId="13_ncr:1_{C240CED5-9378-4338-9F8B-469C742D15C8}" xr6:coauthVersionLast="47" xr6:coauthVersionMax="47" xr10:uidLastSave="{00000000-0000-0000-0000-000000000000}"/>
  <bookViews>
    <workbookView xWindow="-28920" yWindow="120" windowWidth="29040" windowHeight="15840" xr2:uid="{321CB801-002B-4FD8-B7DB-DC3945FFE05F}"/>
  </bookViews>
  <sheets>
    <sheet name="BIPD - Freq" sheetId="17" r:id="rId1"/>
    <sheet name="BIPD - SevPrem" sheetId="18" r:id="rId2"/>
    <sheet name="MPC - Freq" sheetId="7" r:id="rId3"/>
    <sheet name="MPC - SevPrem" sheetId="8" r:id="rId4"/>
    <sheet name="UM - Freq" sheetId="9" r:id="rId5"/>
    <sheet name="UM - SevPrem" sheetId="10" r:id="rId6"/>
    <sheet name="COLL - Freq" sheetId="11" r:id="rId7"/>
    <sheet name="COLL - SevPrem" sheetId="12" r:id="rId8"/>
    <sheet name="Misc Dam - Freq" sheetId="13" r:id="rId9"/>
    <sheet name="Misc Dam - SevPrem" sheetId="14" r:id="rId10"/>
    <sheet name="Misc Liab - Freq" sheetId="15" r:id="rId11"/>
    <sheet name="Misc Liab - SevPrem" sheetId="16" r:id="rId12"/>
  </sheets>
  <externalReferences>
    <externalReference r:id="rId13"/>
  </externalReferences>
  <definedNames>
    <definedName name="DCCE_LTrndCo">'[1]1.General'!$C$43</definedName>
    <definedName name="FYQtr">'[1]1.General'!$C$37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1" i="18" l="1"/>
  <c r="L81" i="18" s="1"/>
  <c r="K77" i="18"/>
  <c r="L77" i="18" s="1"/>
  <c r="K72" i="18"/>
  <c r="L72" i="18" s="1"/>
  <c r="K68" i="18"/>
  <c r="L68" i="18" s="1"/>
  <c r="K63" i="18"/>
  <c r="K61" i="18"/>
  <c r="L61" i="18" s="1"/>
  <c r="M33" i="18"/>
  <c r="J32" i="18"/>
  <c r="M29" i="18"/>
  <c r="J30" i="18"/>
  <c r="M28" i="18"/>
  <c r="J28" i="18"/>
  <c r="M27" i="18"/>
  <c r="J26" i="18"/>
  <c r="M24" i="18"/>
  <c r="P24" i="18" s="1"/>
  <c r="M22" i="18"/>
  <c r="J23" i="18"/>
  <c r="M21" i="18"/>
  <c r="J20" i="18"/>
  <c r="M18" i="18"/>
  <c r="J19" i="18"/>
  <c r="O19" i="18" s="1"/>
  <c r="M17" i="18"/>
  <c r="J16" i="18"/>
  <c r="M15" i="18"/>
  <c r="J14" i="18"/>
  <c r="M12" i="18"/>
  <c r="J12" i="18"/>
  <c r="M11" i="18"/>
  <c r="J10" i="18"/>
  <c r="M46" i="17"/>
  <c r="M42" i="17"/>
  <c r="M37" i="17"/>
  <c r="M33" i="17"/>
  <c r="M30" i="17"/>
  <c r="P30" i="17" s="1"/>
  <c r="M26" i="17"/>
  <c r="M21" i="17"/>
  <c r="M17" i="17"/>
  <c r="M14" i="17"/>
  <c r="J81" i="18"/>
  <c r="I81" i="18"/>
  <c r="F81" i="18"/>
  <c r="K80" i="18"/>
  <c r="L80" i="18" s="1"/>
  <c r="J80" i="18"/>
  <c r="I80" i="18"/>
  <c r="F80" i="18"/>
  <c r="J79" i="18"/>
  <c r="I79" i="18"/>
  <c r="F79" i="18"/>
  <c r="K78" i="18"/>
  <c r="L78" i="18" s="1"/>
  <c r="J78" i="18"/>
  <c r="I78" i="18"/>
  <c r="J77" i="18"/>
  <c r="I77" i="18"/>
  <c r="F77" i="18"/>
  <c r="K76" i="18"/>
  <c r="L76" i="18" s="1"/>
  <c r="J76" i="18"/>
  <c r="I76" i="18"/>
  <c r="F76" i="18"/>
  <c r="J75" i="18"/>
  <c r="I75" i="18"/>
  <c r="F75" i="18"/>
  <c r="J74" i="18"/>
  <c r="I74" i="18"/>
  <c r="J73" i="18"/>
  <c r="I73" i="18"/>
  <c r="F73" i="18"/>
  <c r="J72" i="18"/>
  <c r="I72" i="18"/>
  <c r="F72" i="18"/>
  <c r="J71" i="18"/>
  <c r="I71" i="18"/>
  <c r="F71" i="18"/>
  <c r="J70" i="18"/>
  <c r="I70" i="18"/>
  <c r="J69" i="18"/>
  <c r="I69" i="18"/>
  <c r="F69" i="18"/>
  <c r="J68" i="18"/>
  <c r="I68" i="18"/>
  <c r="F68" i="18"/>
  <c r="K67" i="18"/>
  <c r="L67" i="18" s="1"/>
  <c r="J67" i="18"/>
  <c r="I67" i="18"/>
  <c r="F67" i="18"/>
  <c r="J66" i="18"/>
  <c r="I66" i="18"/>
  <c r="J65" i="18"/>
  <c r="I65" i="18"/>
  <c r="F65" i="18"/>
  <c r="J64" i="18"/>
  <c r="I64" i="18"/>
  <c r="F64" i="18"/>
  <c r="J63" i="18"/>
  <c r="I63" i="18"/>
  <c r="F63" i="18"/>
  <c r="J62" i="18"/>
  <c r="I62" i="18"/>
  <c r="J61" i="18"/>
  <c r="I61" i="18"/>
  <c r="F61" i="18"/>
  <c r="J60" i="18"/>
  <c r="I60" i="18"/>
  <c r="F60" i="18"/>
  <c r="J59" i="18"/>
  <c r="I59" i="18"/>
  <c r="F59" i="18"/>
  <c r="J58" i="18"/>
  <c r="I58" i="18"/>
  <c r="F57" i="18"/>
  <c r="F56" i="18"/>
  <c r="F55" i="18"/>
  <c r="K54" i="18"/>
  <c r="J54" i="18"/>
  <c r="L33" i="18"/>
  <c r="K33" i="18"/>
  <c r="I33" i="18"/>
  <c r="L32" i="18"/>
  <c r="K32" i="18"/>
  <c r="I32" i="18"/>
  <c r="L31" i="18"/>
  <c r="K31" i="18"/>
  <c r="I31" i="18"/>
  <c r="L30" i="18"/>
  <c r="K30" i="18"/>
  <c r="I30" i="18"/>
  <c r="L29" i="18"/>
  <c r="K29" i="18"/>
  <c r="J29" i="18"/>
  <c r="O29" i="18" s="1"/>
  <c r="I29" i="18"/>
  <c r="L28" i="18"/>
  <c r="K28" i="18"/>
  <c r="I28" i="18"/>
  <c r="L27" i="18"/>
  <c r="K27" i="18"/>
  <c r="J27" i="18"/>
  <c r="I27" i="18"/>
  <c r="M26" i="18"/>
  <c r="L26" i="18"/>
  <c r="K26" i="18"/>
  <c r="I26" i="18"/>
  <c r="M25" i="18"/>
  <c r="L25" i="18"/>
  <c r="K25" i="18"/>
  <c r="J25" i="18"/>
  <c r="I25" i="18"/>
  <c r="L24" i="18"/>
  <c r="K24" i="18"/>
  <c r="J24" i="18"/>
  <c r="I24" i="18"/>
  <c r="L23" i="18"/>
  <c r="K23" i="18"/>
  <c r="I23" i="18"/>
  <c r="L22" i="18"/>
  <c r="K22" i="18"/>
  <c r="I22" i="18"/>
  <c r="L21" i="18"/>
  <c r="K21" i="18"/>
  <c r="I21" i="18"/>
  <c r="L20" i="18"/>
  <c r="K20" i="18"/>
  <c r="I20" i="18"/>
  <c r="L19" i="18"/>
  <c r="K19" i="18"/>
  <c r="I19" i="18"/>
  <c r="L18" i="18"/>
  <c r="K18" i="18"/>
  <c r="I18" i="18"/>
  <c r="L17" i="18"/>
  <c r="K17" i="18"/>
  <c r="I17" i="18"/>
  <c r="L16" i="18"/>
  <c r="K16" i="18"/>
  <c r="I16" i="18"/>
  <c r="L15" i="18"/>
  <c r="K15" i="18"/>
  <c r="I15" i="18"/>
  <c r="M14" i="18"/>
  <c r="L14" i="18"/>
  <c r="K14" i="18"/>
  <c r="I14" i="18"/>
  <c r="M13" i="18"/>
  <c r="L13" i="18"/>
  <c r="K13" i="18"/>
  <c r="J13" i="18"/>
  <c r="O13" i="18" s="1"/>
  <c r="I13" i="18"/>
  <c r="L12" i="18"/>
  <c r="K12" i="18"/>
  <c r="I12" i="18"/>
  <c r="L11" i="18"/>
  <c r="K11" i="18"/>
  <c r="J11" i="18"/>
  <c r="I11" i="18"/>
  <c r="L10" i="18"/>
  <c r="K10" i="18"/>
  <c r="I10" i="18"/>
  <c r="P6" i="18"/>
  <c r="O6" i="18"/>
  <c r="M6" i="18"/>
  <c r="L6" i="18"/>
  <c r="K6" i="18"/>
  <c r="J6" i="18"/>
  <c r="G6" i="18"/>
  <c r="F6" i="18"/>
  <c r="L46" i="17"/>
  <c r="K46" i="17"/>
  <c r="I46" i="17"/>
  <c r="H46" i="17"/>
  <c r="L45" i="17"/>
  <c r="K45" i="17"/>
  <c r="I45" i="17"/>
  <c r="H45" i="17"/>
  <c r="L44" i="17"/>
  <c r="K44" i="17"/>
  <c r="I44" i="17"/>
  <c r="H44" i="17"/>
  <c r="L43" i="17"/>
  <c r="O43" i="17" s="1"/>
  <c r="K43" i="17"/>
  <c r="H43" i="17"/>
  <c r="L42" i="17"/>
  <c r="K42" i="17"/>
  <c r="I42" i="17"/>
  <c r="H42" i="17"/>
  <c r="L41" i="17"/>
  <c r="K41" i="17"/>
  <c r="I41" i="17"/>
  <c r="H41" i="17"/>
  <c r="L40" i="17"/>
  <c r="K40" i="17"/>
  <c r="I40" i="17"/>
  <c r="H40" i="17"/>
  <c r="L39" i="17"/>
  <c r="K39" i="17"/>
  <c r="H39" i="17"/>
  <c r="L38" i="17"/>
  <c r="O38" i="17" s="1"/>
  <c r="K38" i="17"/>
  <c r="I38" i="17"/>
  <c r="H38" i="17"/>
  <c r="L37" i="17"/>
  <c r="O37" i="17" s="1"/>
  <c r="K37" i="17"/>
  <c r="I37" i="17"/>
  <c r="H37" i="17"/>
  <c r="L36" i="17"/>
  <c r="O36" i="17" s="1"/>
  <c r="K36" i="17"/>
  <c r="I36" i="17"/>
  <c r="H36" i="17"/>
  <c r="M35" i="17"/>
  <c r="P35" i="17" s="1"/>
  <c r="L35" i="17"/>
  <c r="O35" i="17" s="1"/>
  <c r="K35" i="17"/>
  <c r="H35" i="17"/>
  <c r="L34" i="17"/>
  <c r="O34" i="17" s="1"/>
  <c r="K34" i="17"/>
  <c r="I34" i="17"/>
  <c r="H34" i="17"/>
  <c r="L33" i="17"/>
  <c r="O33" i="17" s="1"/>
  <c r="K33" i="17"/>
  <c r="I33" i="17"/>
  <c r="H33" i="17"/>
  <c r="M32" i="17"/>
  <c r="P32" i="17" s="1"/>
  <c r="L32" i="17"/>
  <c r="O32" i="17" s="1"/>
  <c r="K32" i="17"/>
  <c r="I32" i="17"/>
  <c r="H32" i="17"/>
  <c r="L31" i="17"/>
  <c r="O31" i="17" s="1"/>
  <c r="K31" i="17"/>
  <c r="I31" i="17"/>
  <c r="H31" i="17"/>
  <c r="L30" i="17"/>
  <c r="O30" i="17" s="1"/>
  <c r="K30" i="17"/>
  <c r="I30" i="17"/>
  <c r="H30" i="17"/>
  <c r="L29" i="17"/>
  <c r="O29" i="17" s="1"/>
  <c r="K29" i="17"/>
  <c r="I29" i="17"/>
  <c r="H29" i="17"/>
  <c r="L28" i="17"/>
  <c r="O28" i="17" s="1"/>
  <c r="K28" i="17"/>
  <c r="I28" i="17"/>
  <c r="H28" i="17"/>
  <c r="O27" i="17"/>
  <c r="L27" i="17"/>
  <c r="K27" i="17"/>
  <c r="H27" i="17"/>
  <c r="L26" i="17"/>
  <c r="O26" i="17" s="1"/>
  <c r="K26" i="17"/>
  <c r="I26" i="17"/>
  <c r="H26" i="17"/>
  <c r="L25" i="17"/>
  <c r="O25" i="17" s="1"/>
  <c r="K25" i="17"/>
  <c r="I25" i="17"/>
  <c r="H25" i="17"/>
  <c r="L24" i="17"/>
  <c r="O24" i="17" s="1"/>
  <c r="K24" i="17"/>
  <c r="I24" i="17"/>
  <c r="H24" i="17"/>
  <c r="L23" i="17"/>
  <c r="O23" i="17" s="1"/>
  <c r="K23" i="17"/>
  <c r="H23" i="17"/>
  <c r="L22" i="17"/>
  <c r="K22" i="17"/>
  <c r="I22" i="17"/>
  <c r="H22" i="17"/>
  <c r="L21" i="17"/>
  <c r="K21" i="17"/>
  <c r="I21" i="17"/>
  <c r="H21" i="17"/>
  <c r="L20" i="17"/>
  <c r="K20" i="17"/>
  <c r="I20" i="17"/>
  <c r="H20" i="17"/>
  <c r="O19" i="17"/>
  <c r="M19" i="17"/>
  <c r="P19" i="17" s="1"/>
  <c r="L19" i="17"/>
  <c r="K19" i="17"/>
  <c r="H19" i="17"/>
  <c r="L18" i="17"/>
  <c r="O18" i="17" s="1"/>
  <c r="K18" i="17"/>
  <c r="I18" i="17"/>
  <c r="H18" i="17"/>
  <c r="L17" i="17"/>
  <c r="O17" i="17" s="1"/>
  <c r="K17" i="17"/>
  <c r="I17" i="17"/>
  <c r="H17" i="17"/>
  <c r="M16" i="17"/>
  <c r="P16" i="17" s="1"/>
  <c r="L16" i="17"/>
  <c r="O16" i="17" s="1"/>
  <c r="K16" i="17"/>
  <c r="I16" i="17"/>
  <c r="H16" i="17"/>
  <c r="L15" i="17"/>
  <c r="O15" i="17" s="1"/>
  <c r="K15" i="17"/>
  <c r="I15" i="17"/>
  <c r="H15" i="17"/>
  <c r="L14" i="17"/>
  <c r="O14" i="17" s="1"/>
  <c r="K14" i="17"/>
  <c r="I14" i="17"/>
  <c r="H14" i="17"/>
  <c r="L13" i="17"/>
  <c r="O13" i="17" s="1"/>
  <c r="K13" i="17"/>
  <c r="I13" i="17"/>
  <c r="H13" i="17"/>
  <c r="L12" i="17"/>
  <c r="O12" i="17" s="1"/>
  <c r="K12" i="17"/>
  <c r="I12" i="17"/>
  <c r="H12" i="17"/>
  <c r="L11" i="17"/>
  <c r="O11" i="17" s="1"/>
  <c r="K11" i="17"/>
  <c r="H11" i="17"/>
  <c r="I10" i="17"/>
  <c r="H10" i="17"/>
  <c r="I9" i="17"/>
  <c r="H9" i="17"/>
  <c r="I8" i="17"/>
  <c r="H8" i="17"/>
  <c r="O11" i="18" l="1"/>
  <c r="O27" i="18"/>
  <c r="P27" i="18"/>
  <c r="P11" i="18"/>
  <c r="P14" i="18"/>
  <c r="P29" i="18"/>
  <c r="P26" i="17"/>
  <c r="O39" i="17"/>
  <c r="O41" i="17"/>
  <c r="O45" i="17"/>
  <c r="P37" i="17"/>
  <c r="P33" i="17"/>
  <c r="P42" i="17"/>
  <c r="O21" i="17"/>
  <c r="P14" i="17"/>
  <c r="P46" i="17"/>
  <c r="P47" i="17" s="1"/>
  <c r="P48" i="17" s="1"/>
  <c r="P49" i="17" s="1"/>
  <c r="P50" i="17" s="1"/>
  <c r="P51" i="17" s="1"/>
  <c r="P52" i="17" s="1"/>
  <c r="O20" i="17"/>
  <c r="E58" i="17" s="1"/>
  <c r="O22" i="17"/>
  <c r="P17" i="17"/>
  <c r="O40" i="17"/>
  <c r="O42" i="17"/>
  <c r="O44" i="17"/>
  <c r="O46" i="17"/>
  <c r="O47" i="17" s="1"/>
  <c r="O48" i="17" s="1"/>
  <c r="O49" i="17" s="1"/>
  <c r="O50" i="17" s="1"/>
  <c r="O51" i="17" s="1"/>
  <c r="O52" i="17" s="1"/>
  <c r="P21" i="17"/>
  <c r="F62" i="18"/>
  <c r="K65" i="18"/>
  <c r="L65" i="18" s="1"/>
  <c r="K74" i="18"/>
  <c r="L74" i="18" s="1"/>
  <c r="K58" i="18"/>
  <c r="L58" i="18" s="1"/>
  <c r="F66" i="18"/>
  <c r="K69" i="18"/>
  <c r="L69" i="18" s="1"/>
  <c r="K71" i="18"/>
  <c r="L71" i="18" s="1"/>
  <c r="K60" i="18"/>
  <c r="L60" i="18" s="1"/>
  <c r="K62" i="18"/>
  <c r="L62" i="18" s="1"/>
  <c r="K64" i="18"/>
  <c r="L64" i="18" s="1"/>
  <c r="F70" i="18"/>
  <c r="K73" i="18"/>
  <c r="L73" i="18" s="1"/>
  <c r="K75" i="18"/>
  <c r="L75" i="18" s="1"/>
  <c r="L63" i="18"/>
  <c r="K66" i="18"/>
  <c r="L66" i="18" s="1"/>
  <c r="F74" i="18"/>
  <c r="K79" i="18"/>
  <c r="L79" i="18" s="1"/>
  <c r="K59" i="18"/>
  <c r="L59" i="18" s="1"/>
  <c r="K70" i="18"/>
  <c r="L70" i="18" s="1"/>
  <c r="F78" i="18"/>
  <c r="F58" i="18"/>
  <c r="P12" i="18"/>
  <c r="P15" i="18"/>
  <c r="P21" i="18"/>
  <c r="P28" i="18"/>
  <c r="O26" i="18"/>
  <c r="O23" i="18"/>
  <c r="M10" i="18"/>
  <c r="P10" i="18" s="1"/>
  <c r="O16" i="18"/>
  <c r="J18" i="18"/>
  <c r="O18" i="18" s="1"/>
  <c r="M20" i="18"/>
  <c r="P20" i="18" s="1"/>
  <c r="J22" i="18"/>
  <c r="P22" i="18" s="1"/>
  <c r="M23" i="18"/>
  <c r="P23" i="18" s="1"/>
  <c r="O32" i="18"/>
  <c r="O20" i="18"/>
  <c r="P26" i="18"/>
  <c r="M30" i="18"/>
  <c r="P30" i="18" s="1"/>
  <c r="J15" i="18"/>
  <c r="O15" i="18" s="1"/>
  <c r="M16" i="18"/>
  <c r="P16" i="18" s="1"/>
  <c r="M19" i="18"/>
  <c r="P19" i="18" s="1"/>
  <c r="O25" i="18"/>
  <c r="J31" i="18"/>
  <c r="O31" i="18" s="1"/>
  <c r="M32" i="18"/>
  <c r="P32" i="18" s="1"/>
  <c r="O12" i="18"/>
  <c r="J17" i="18"/>
  <c r="P17" i="18" s="1"/>
  <c r="J21" i="18"/>
  <c r="O21" i="18" s="1"/>
  <c r="O28" i="18"/>
  <c r="J33" i="18"/>
  <c r="O33" i="18" s="1"/>
  <c r="P13" i="18"/>
  <c r="P25" i="18"/>
  <c r="O24" i="18"/>
  <c r="M31" i="18"/>
  <c r="P31" i="18" s="1"/>
  <c r="O14" i="18"/>
  <c r="O30" i="18"/>
  <c r="O10" i="18"/>
  <c r="M13" i="17"/>
  <c r="P13" i="17" s="1"/>
  <c r="M20" i="17"/>
  <c r="P20" i="17" s="1"/>
  <c r="M23" i="17"/>
  <c r="P23" i="17" s="1"/>
  <c r="M36" i="17"/>
  <c r="P36" i="17" s="1"/>
  <c r="M39" i="17"/>
  <c r="P39" i="17" s="1"/>
  <c r="M25" i="17"/>
  <c r="P25" i="17" s="1"/>
  <c r="I27" i="17"/>
  <c r="M29" i="17"/>
  <c r="P29" i="17" s="1"/>
  <c r="M41" i="17"/>
  <c r="P41" i="17" s="1"/>
  <c r="I43" i="17"/>
  <c r="M45" i="17"/>
  <c r="P45" i="17" s="1"/>
  <c r="P67" i="17" s="1"/>
  <c r="C45" i="18" s="1"/>
  <c r="M18" i="17"/>
  <c r="P18" i="17" s="1"/>
  <c r="M22" i="17"/>
  <c r="P22" i="17" s="1"/>
  <c r="M34" i="17"/>
  <c r="P34" i="17" s="1"/>
  <c r="M38" i="17"/>
  <c r="P38" i="17" s="1"/>
  <c r="I11" i="17"/>
  <c r="M12" i="17"/>
  <c r="P12" i="17" s="1"/>
  <c r="M15" i="17"/>
  <c r="P15" i="17" s="1"/>
  <c r="M28" i="17"/>
  <c r="P28" i="17" s="1"/>
  <c r="F56" i="17" s="1"/>
  <c r="M31" i="17"/>
  <c r="P31" i="17" s="1"/>
  <c r="M44" i="17"/>
  <c r="P44" i="17" s="1"/>
  <c r="I23" i="17"/>
  <c r="M24" i="17"/>
  <c r="P24" i="17" s="1"/>
  <c r="M27" i="17"/>
  <c r="P27" i="17" s="1"/>
  <c r="I39" i="17"/>
  <c r="M40" i="17"/>
  <c r="P40" i="17" s="1"/>
  <c r="M43" i="17"/>
  <c r="P43" i="17" s="1"/>
  <c r="I19" i="17"/>
  <c r="I35" i="17"/>
  <c r="M11" i="17"/>
  <c r="P11" i="17" s="1"/>
  <c r="E59" i="17"/>
  <c r="E56" i="17"/>
  <c r="H58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E57" i="17"/>
  <c r="C45" i="16"/>
  <c r="K81" i="16"/>
  <c r="L81" i="16" s="1"/>
  <c r="J81" i="16"/>
  <c r="I81" i="16"/>
  <c r="F81" i="16"/>
  <c r="K80" i="16"/>
  <c r="J80" i="16"/>
  <c r="I80" i="16"/>
  <c r="F80" i="16"/>
  <c r="K79" i="16"/>
  <c r="J79" i="16"/>
  <c r="I79" i="16"/>
  <c r="L79" i="16" s="1"/>
  <c r="F79" i="16"/>
  <c r="K78" i="16"/>
  <c r="L78" i="16" s="1"/>
  <c r="J78" i="16"/>
  <c r="I78" i="16"/>
  <c r="F78" i="16"/>
  <c r="K77" i="16"/>
  <c r="L77" i="16" s="1"/>
  <c r="J77" i="16"/>
  <c r="I77" i="16"/>
  <c r="F77" i="16"/>
  <c r="K76" i="16"/>
  <c r="L76" i="16" s="1"/>
  <c r="J76" i="16"/>
  <c r="I76" i="16"/>
  <c r="F76" i="16"/>
  <c r="K75" i="16"/>
  <c r="J75" i="16"/>
  <c r="I75" i="16"/>
  <c r="L75" i="16" s="1"/>
  <c r="F75" i="16"/>
  <c r="K74" i="16"/>
  <c r="J74" i="16"/>
  <c r="I74" i="16"/>
  <c r="F74" i="16"/>
  <c r="K73" i="16"/>
  <c r="J73" i="16"/>
  <c r="I73" i="16"/>
  <c r="F73" i="16"/>
  <c r="K72" i="16"/>
  <c r="L72" i="16" s="1"/>
  <c r="J72" i="16"/>
  <c r="I72" i="16"/>
  <c r="F72" i="16"/>
  <c r="K71" i="16"/>
  <c r="L71" i="16" s="1"/>
  <c r="J71" i="16"/>
  <c r="I71" i="16"/>
  <c r="F71" i="16"/>
  <c r="K70" i="16"/>
  <c r="J70" i="16"/>
  <c r="I70" i="16"/>
  <c r="F70" i="16"/>
  <c r="K69" i="16"/>
  <c r="L69" i="16" s="1"/>
  <c r="J69" i="16"/>
  <c r="I69" i="16"/>
  <c r="F69" i="16"/>
  <c r="K68" i="16"/>
  <c r="L68" i="16" s="1"/>
  <c r="J68" i="16"/>
  <c r="I68" i="16"/>
  <c r="F68" i="16"/>
  <c r="K67" i="16"/>
  <c r="J67" i="16"/>
  <c r="I67" i="16"/>
  <c r="L67" i="16" s="1"/>
  <c r="F67" i="16"/>
  <c r="K66" i="16"/>
  <c r="J66" i="16"/>
  <c r="I66" i="16"/>
  <c r="F66" i="16"/>
  <c r="K65" i="16"/>
  <c r="J65" i="16"/>
  <c r="I65" i="16"/>
  <c r="F65" i="16"/>
  <c r="K64" i="16"/>
  <c r="L64" i="16" s="1"/>
  <c r="J64" i="16"/>
  <c r="I64" i="16"/>
  <c r="F64" i="16"/>
  <c r="L63" i="16"/>
  <c r="K63" i="16"/>
  <c r="J63" i="16"/>
  <c r="I63" i="16"/>
  <c r="F63" i="16"/>
  <c r="K62" i="16"/>
  <c r="L62" i="16" s="1"/>
  <c r="J62" i="16"/>
  <c r="I62" i="16"/>
  <c r="F62" i="16"/>
  <c r="K61" i="16"/>
  <c r="L61" i="16" s="1"/>
  <c r="J61" i="16"/>
  <c r="I61" i="16"/>
  <c r="F61" i="16"/>
  <c r="K60" i="16"/>
  <c r="J60" i="16"/>
  <c r="I60" i="16"/>
  <c r="F60" i="16"/>
  <c r="K59" i="16"/>
  <c r="J59" i="16"/>
  <c r="I59" i="16"/>
  <c r="F59" i="16"/>
  <c r="K58" i="16"/>
  <c r="J58" i="16"/>
  <c r="I58" i="16"/>
  <c r="L58" i="16" s="1"/>
  <c r="F58" i="16"/>
  <c r="F57" i="16"/>
  <c r="F56" i="16"/>
  <c r="F55" i="16"/>
  <c r="K54" i="16"/>
  <c r="J54" i="16"/>
  <c r="P33" i="16"/>
  <c r="M33" i="16"/>
  <c r="L33" i="16"/>
  <c r="O33" i="16" s="1"/>
  <c r="K33" i="16"/>
  <c r="J33" i="16"/>
  <c r="I33" i="16"/>
  <c r="P32" i="16"/>
  <c r="O32" i="16"/>
  <c r="M32" i="16"/>
  <c r="L32" i="16"/>
  <c r="K32" i="16"/>
  <c r="J32" i="16"/>
  <c r="I32" i="16"/>
  <c r="M31" i="16"/>
  <c r="P31" i="16" s="1"/>
  <c r="L31" i="16"/>
  <c r="O31" i="16" s="1"/>
  <c r="K31" i="16"/>
  <c r="J31" i="16"/>
  <c r="I31" i="16"/>
  <c r="M30" i="16"/>
  <c r="L30" i="16"/>
  <c r="K30" i="16"/>
  <c r="J30" i="16"/>
  <c r="I30" i="16"/>
  <c r="M29" i="16"/>
  <c r="L29" i="16"/>
  <c r="O29" i="16" s="1"/>
  <c r="K29" i="16"/>
  <c r="J29" i="16"/>
  <c r="P29" i="16" s="1"/>
  <c r="I29" i="16"/>
  <c r="M28" i="16"/>
  <c r="P28" i="16" s="1"/>
  <c r="L28" i="16"/>
  <c r="K28" i="16"/>
  <c r="J28" i="16"/>
  <c r="I28" i="16"/>
  <c r="M27" i="16"/>
  <c r="P27" i="16" s="1"/>
  <c r="L27" i="16"/>
  <c r="O27" i="16" s="1"/>
  <c r="K27" i="16"/>
  <c r="J27" i="16"/>
  <c r="I27" i="16"/>
  <c r="P26" i="16"/>
  <c r="M26" i="16"/>
  <c r="L26" i="16"/>
  <c r="O26" i="16" s="1"/>
  <c r="K26" i="16"/>
  <c r="J26" i="16"/>
  <c r="I26" i="16"/>
  <c r="M25" i="16"/>
  <c r="P25" i="16" s="1"/>
  <c r="L25" i="16"/>
  <c r="K25" i="16"/>
  <c r="J25" i="16"/>
  <c r="O25" i="16" s="1"/>
  <c r="I25" i="16"/>
  <c r="M24" i="16"/>
  <c r="P24" i="16" s="1"/>
  <c r="L24" i="16"/>
  <c r="O24" i="16" s="1"/>
  <c r="K24" i="16"/>
  <c r="J24" i="16"/>
  <c r="I24" i="16"/>
  <c r="M23" i="16"/>
  <c r="L23" i="16"/>
  <c r="K23" i="16"/>
  <c r="J23" i="16"/>
  <c r="O23" i="16" s="1"/>
  <c r="I23" i="16"/>
  <c r="M22" i="16"/>
  <c r="P22" i="16" s="1"/>
  <c r="L22" i="16"/>
  <c r="O22" i="16" s="1"/>
  <c r="K22" i="16"/>
  <c r="J22" i="16"/>
  <c r="I22" i="16"/>
  <c r="M21" i="16"/>
  <c r="L21" i="16"/>
  <c r="O21" i="16" s="1"/>
  <c r="K21" i="16"/>
  <c r="J21" i="16"/>
  <c r="P21" i="16" s="1"/>
  <c r="I21" i="16"/>
  <c r="M20" i="16"/>
  <c r="L20" i="16"/>
  <c r="K20" i="16"/>
  <c r="J20" i="16"/>
  <c r="O20" i="16" s="1"/>
  <c r="I20" i="16"/>
  <c r="M19" i="16"/>
  <c r="L19" i="16"/>
  <c r="O19" i="16" s="1"/>
  <c r="K19" i="16"/>
  <c r="J19" i="16"/>
  <c r="I19" i="16"/>
  <c r="M18" i="16"/>
  <c r="P18" i="16" s="1"/>
  <c r="L18" i="16"/>
  <c r="O18" i="16" s="1"/>
  <c r="K18" i="16"/>
  <c r="J18" i="16"/>
  <c r="I18" i="16"/>
  <c r="M17" i="16"/>
  <c r="P17" i="16" s="1"/>
  <c r="L17" i="16"/>
  <c r="O17" i="16" s="1"/>
  <c r="K17" i="16"/>
  <c r="J17" i="16"/>
  <c r="I17" i="16"/>
  <c r="P16" i="16"/>
  <c r="M16" i="16"/>
  <c r="L16" i="16"/>
  <c r="O16" i="16" s="1"/>
  <c r="K16" i="16"/>
  <c r="J16" i="16"/>
  <c r="I16" i="16"/>
  <c r="O15" i="16"/>
  <c r="M15" i="16"/>
  <c r="P15" i="16" s="1"/>
  <c r="L15" i="16"/>
  <c r="K15" i="16"/>
  <c r="J15" i="16"/>
  <c r="I15" i="16"/>
  <c r="M14" i="16"/>
  <c r="L14" i="16"/>
  <c r="K14" i="16"/>
  <c r="J14" i="16"/>
  <c r="I14" i="16"/>
  <c r="M13" i="16"/>
  <c r="L13" i="16"/>
  <c r="K13" i="16"/>
  <c r="J13" i="16"/>
  <c r="P13" i="16" s="1"/>
  <c r="I13" i="16"/>
  <c r="M12" i="16"/>
  <c r="P12" i="16" s="1"/>
  <c r="L12" i="16"/>
  <c r="K12" i="16"/>
  <c r="J12" i="16"/>
  <c r="I12" i="16"/>
  <c r="M11" i="16"/>
  <c r="L11" i="16"/>
  <c r="O11" i="16" s="1"/>
  <c r="K11" i="16"/>
  <c r="J11" i="16"/>
  <c r="I11" i="16"/>
  <c r="M10" i="16"/>
  <c r="P10" i="16" s="1"/>
  <c r="L10" i="16"/>
  <c r="K10" i="16"/>
  <c r="J10" i="16"/>
  <c r="I10" i="16"/>
  <c r="P6" i="16"/>
  <c r="O6" i="16"/>
  <c r="M6" i="16"/>
  <c r="L6" i="16"/>
  <c r="K6" i="16"/>
  <c r="J6" i="16"/>
  <c r="G6" i="16"/>
  <c r="F6" i="16"/>
  <c r="P67" i="15"/>
  <c r="M46" i="15"/>
  <c r="P46" i="15" s="1"/>
  <c r="P47" i="15" s="1"/>
  <c r="P48" i="15" s="1"/>
  <c r="P49" i="15" s="1"/>
  <c r="P50" i="15" s="1"/>
  <c r="P51" i="15" s="1"/>
  <c r="P52" i="15" s="1"/>
  <c r="L46" i="15"/>
  <c r="O46" i="15" s="1"/>
  <c r="O47" i="15" s="1"/>
  <c r="O48" i="15" s="1"/>
  <c r="O49" i="15" s="1"/>
  <c r="O50" i="15" s="1"/>
  <c r="O51" i="15" s="1"/>
  <c r="O52" i="15" s="1"/>
  <c r="K46" i="15"/>
  <c r="I46" i="15"/>
  <c r="H46" i="15"/>
  <c r="M45" i="15"/>
  <c r="P45" i="15" s="1"/>
  <c r="L45" i="15"/>
  <c r="O45" i="15" s="1"/>
  <c r="K45" i="15"/>
  <c r="I45" i="15"/>
  <c r="H45" i="15"/>
  <c r="M44" i="15"/>
  <c r="L44" i="15"/>
  <c r="K44" i="15"/>
  <c r="I44" i="15"/>
  <c r="H44" i="15"/>
  <c r="M43" i="15"/>
  <c r="L43" i="15"/>
  <c r="K43" i="15"/>
  <c r="I43" i="15"/>
  <c r="H43" i="15"/>
  <c r="M42" i="15"/>
  <c r="L42" i="15"/>
  <c r="K42" i="15"/>
  <c r="I42" i="15"/>
  <c r="H42" i="15"/>
  <c r="M41" i="15"/>
  <c r="L41" i="15"/>
  <c r="O41" i="15" s="1"/>
  <c r="K41" i="15"/>
  <c r="I41" i="15"/>
  <c r="H41" i="15"/>
  <c r="M40" i="15"/>
  <c r="P40" i="15" s="1"/>
  <c r="L40" i="15"/>
  <c r="O40" i="15" s="1"/>
  <c r="K40" i="15"/>
  <c r="I40" i="15"/>
  <c r="H40" i="15"/>
  <c r="P39" i="15"/>
  <c r="M39" i="15"/>
  <c r="L39" i="15"/>
  <c r="O39" i="15" s="1"/>
  <c r="K39" i="15"/>
  <c r="I39" i="15"/>
  <c r="H39" i="15"/>
  <c r="M38" i="15"/>
  <c r="P38" i="15" s="1"/>
  <c r="L38" i="15"/>
  <c r="K38" i="15"/>
  <c r="I38" i="15"/>
  <c r="H38" i="15"/>
  <c r="M37" i="15"/>
  <c r="L37" i="15"/>
  <c r="K37" i="15"/>
  <c r="I37" i="15"/>
  <c r="H37" i="15"/>
  <c r="M36" i="15"/>
  <c r="L36" i="15"/>
  <c r="K36" i="15"/>
  <c r="I36" i="15"/>
  <c r="H36" i="15"/>
  <c r="M35" i="15"/>
  <c r="P35" i="15" s="1"/>
  <c r="L35" i="15"/>
  <c r="O35" i="15" s="1"/>
  <c r="K35" i="15"/>
  <c r="I35" i="15"/>
  <c r="H35" i="15"/>
  <c r="M34" i="15"/>
  <c r="P34" i="15" s="1"/>
  <c r="L34" i="15"/>
  <c r="O34" i="15" s="1"/>
  <c r="K34" i="15"/>
  <c r="I34" i="15"/>
  <c r="H34" i="15"/>
  <c r="M33" i="15"/>
  <c r="P33" i="15" s="1"/>
  <c r="L33" i="15"/>
  <c r="O33" i="15" s="1"/>
  <c r="K33" i="15"/>
  <c r="I33" i="15"/>
  <c r="H33" i="15"/>
  <c r="M32" i="15"/>
  <c r="P32" i="15" s="1"/>
  <c r="L32" i="15"/>
  <c r="O32" i="15" s="1"/>
  <c r="K32" i="15"/>
  <c r="I32" i="15"/>
  <c r="H32" i="15"/>
  <c r="P31" i="15"/>
  <c r="M31" i="15"/>
  <c r="L31" i="15"/>
  <c r="O31" i="15" s="1"/>
  <c r="K31" i="15"/>
  <c r="I31" i="15"/>
  <c r="H31" i="15"/>
  <c r="M30" i="15"/>
  <c r="P30" i="15" s="1"/>
  <c r="L30" i="15"/>
  <c r="K30" i="15"/>
  <c r="O30" i="15" s="1"/>
  <c r="I30" i="15"/>
  <c r="H30" i="15"/>
  <c r="M29" i="15"/>
  <c r="L29" i="15"/>
  <c r="O29" i="15" s="1"/>
  <c r="K29" i="15"/>
  <c r="I29" i="15"/>
  <c r="H29" i="15"/>
  <c r="M28" i="15"/>
  <c r="P28" i="15" s="1"/>
  <c r="L28" i="15"/>
  <c r="K28" i="15"/>
  <c r="I28" i="15"/>
  <c r="H28" i="15"/>
  <c r="M27" i="15"/>
  <c r="L27" i="15"/>
  <c r="K27" i="15"/>
  <c r="I27" i="15"/>
  <c r="H27" i="15"/>
  <c r="M26" i="15"/>
  <c r="L26" i="15"/>
  <c r="K26" i="15"/>
  <c r="I26" i="15"/>
  <c r="H26" i="15"/>
  <c r="M25" i="15"/>
  <c r="P25" i="15" s="1"/>
  <c r="L25" i="15"/>
  <c r="O25" i="15" s="1"/>
  <c r="K25" i="15"/>
  <c r="I25" i="15"/>
  <c r="H25" i="15"/>
  <c r="M24" i="15"/>
  <c r="P24" i="15" s="1"/>
  <c r="L24" i="15"/>
  <c r="K24" i="15"/>
  <c r="I24" i="15"/>
  <c r="H24" i="15"/>
  <c r="M23" i="15"/>
  <c r="P23" i="15" s="1"/>
  <c r="L23" i="15"/>
  <c r="O23" i="15" s="1"/>
  <c r="K23" i="15"/>
  <c r="I23" i="15"/>
  <c r="H23" i="15"/>
  <c r="M22" i="15"/>
  <c r="P22" i="15" s="1"/>
  <c r="L22" i="15"/>
  <c r="O22" i="15" s="1"/>
  <c r="K22" i="15"/>
  <c r="I22" i="15"/>
  <c r="H22" i="15"/>
  <c r="M21" i="15"/>
  <c r="L21" i="15"/>
  <c r="O21" i="15" s="1"/>
  <c r="K21" i="15"/>
  <c r="I21" i="15"/>
  <c r="H21" i="15"/>
  <c r="M20" i="15"/>
  <c r="P20" i="15" s="1"/>
  <c r="L20" i="15"/>
  <c r="O20" i="15" s="1"/>
  <c r="K20" i="15"/>
  <c r="I20" i="15"/>
  <c r="H20" i="15"/>
  <c r="M19" i="15"/>
  <c r="L19" i="15"/>
  <c r="K19" i="15"/>
  <c r="I19" i="15"/>
  <c r="H19" i="15"/>
  <c r="M18" i="15"/>
  <c r="P18" i="15" s="1"/>
  <c r="L18" i="15"/>
  <c r="K18" i="15"/>
  <c r="I18" i="15"/>
  <c r="H18" i="15"/>
  <c r="M17" i="15"/>
  <c r="L17" i="15"/>
  <c r="K17" i="15"/>
  <c r="I17" i="15"/>
  <c r="H17" i="15"/>
  <c r="M16" i="15"/>
  <c r="P16" i="15" s="1"/>
  <c r="L16" i="15"/>
  <c r="K16" i="15"/>
  <c r="I16" i="15"/>
  <c r="H16" i="15"/>
  <c r="M15" i="15"/>
  <c r="P15" i="15" s="1"/>
  <c r="L15" i="15"/>
  <c r="O15" i="15" s="1"/>
  <c r="K15" i="15"/>
  <c r="I15" i="15"/>
  <c r="H15" i="15"/>
  <c r="P14" i="15"/>
  <c r="M14" i="15"/>
  <c r="L14" i="15"/>
  <c r="O14" i="15" s="1"/>
  <c r="K14" i="15"/>
  <c r="I14" i="15"/>
  <c r="H14" i="15"/>
  <c r="M13" i="15"/>
  <c r="P13" i="15" s="1"/>
  <c r="L13" i="15"/>
  <c r="O13" i="15" s="1"/>
  <c r="K13" i="15"/>
  <c r="I13" i="15"/>
  <c r="H13" i="15"/>
  <c r="M12" i="15"/>
  <c r="P12" i="15" s="1"/>
  <c r="L12" i="15"/>
  <c r="O12" i="15" s="1"/>
  <c r="K12" i="15"/>
  <c r="I12" i="15"/>
  <c r="H12" i="15"/>
  <c r="M11" i="15"/>
  <c r="L11" i="15"/>
  <c r="O11" i="15" s="1"/>
  <c r="K11" i="15"/>
  <c r="P11" i="15" s="1"/>
  <c r="I11" i="15"/>
  <c r="H11" i="15"/>
  <c r="I10" i="15"/>
  <c r="H10" i="15"/>
  <c r="I9" i="15"/>
  <c r="H9" i="15"/>
  <c r="I8" i="15"/>
  <c r="H8" i="15"/>
  <c r="C45" i="14"/>
  <c r="K81" i="14"/>
  <c r="L81" i="14" s="1"/>
  <c r="J81" i="14"/>
  <c r="I81" i="14"/>
  <c r="F81" i="14"/>
  <c r="K80" i="14"/>
  <c r="J80" i="14"/>
  <c r="I80" i="14"/>
  <c r="F80" i="14"/>
  <c r="K79" i="14"/>
  <c r="L79" i="14" s="1"/>
  <c r="J79" i="14"/>
  <c r="I79" i="14"/>
  <c r="F79" i="14"/>
  <c r="K78" i="14"/>
  <c r="L78" i="14" s="1"/>
  <c r="J78" i="14"/>
  <c r="I78" i="14"/>
  <c r="F78" i="14"/>
  <c r="K77" i="14"/>
  <c r="J77" i="14"/>
  <c r="I77" i="14"/>
  <c r="L77" i="14" s="1"/>
  <c r="F77" i="14"/>
  <c r="K76" i="14"/>
  <c r="L76" i="14" s="1"/>
  <c r="J76" i="14"/>
  <c r="I76" i="14"/>
  <c r="F76" i="14"/>
  <c r="K75" i="14"/>
  <c r="J75" i="14"/>
  <c r="I75" i="14"/>
  <c r="L75" i="14" s="1"/>
  <c r="F75" i="14"/>
  <c r="K74" i="14"/>
  <c r="L74" i="14" s="1"/>
  <c r="J74" i="14"/>
  <c r="I74" i="14"/>
  <c r="F74" i="14"/>
  <c r="K73" i="14"/>
  <c r="J73" i="14"/>
  <c r="I73" i="14"/>
  <c r="L73" i="14" s="1"/>
  <c r="F73" i="14"/>
  <c r="K72" i="14"/>
  <c r="J72" i="14"/>
  <c r="I72" i="14"/>
  <c r="F72" i="14"/>
  <c r="K71" i="14"/>
  <c r="L71" i="14" s="1"/>
  <c r="J71" i="14"/>
  <c r="I71" i="14"/>
  <c r="F71" i="14"/>
  <c r="K70" i="14"/>
  <c r="L70" i="14" s="1"/>
  <c r="J70" i="14"/>
  <c r="I70" i="14"/>
  <c r="F70" i="14"/>
  <c r="L69" i="14"/>
  <c r="K69" i="14"/>
  <c r="J69" i="14"/>
  <c r="I69" i="14"/>
  <c r="F69" i="14"/>
  <c r="K68" i="14"/>
  <c r="L68" i="14" s="1"/>
  <c r="J68" i="14"/>
  <c r="I68" i="14"/>
  <c r="F68" i="14"/>
  <c r="K67" i="14"/>
  <c r="J67" i="14"/>
  <c r="I67" i="14"/>
  <c r="F67" i="14"/>
  <c r="K66" i="14"/>
  <c r="L66" i="14" s="1"/>
  <c r="J66" i="14"/>
  <c r="I66" i="14"/>
  <c r="F66" i="14"/>
  <c r="K65" i="14"/>
  <c r="L65" i="14" s="1"/>
  <c r="J65" i="14"/>
  <c r="I65" i="14"/>
  <c r="F65" i="14"/>
  <c r="K64" i="14"/>
  <c r="J64" i="14"/>
  <c r="I64" i="14"/>
  <c r="F64" i="14"/>
  <c r="L63" i="14"/>
  <c r="K63" i="14"/>
  <c r="J63" i="14"/>
  <c r="I63" i="14"/>
  <c r="F63" i="14"/>
  <c r="K62" i="14"/>
  <c r="J62" i="14"/>
  <c r="I62" i="14"/>
  <c r="F62" i="14"/>
  <c r="K61" i="14"/>
  <c r="L61" i="14" s="1"/>
  <c r="J61" i="14"/>
  <c r="I61" i="14"/>
  <c r="F61" i="14"/>
  <c r="K60" i="14"/>
  <c r="J60" i="14"/>
  <c r="I60" i="14"/>
  <c r="F60" i="14"/>
  <c r="K59" i="14"/>
  <c r="L59" i="14" s="1"/>
  <c r="J59" i="14"/>
  <c r="I59" i="14"/>
  <c r="F59" i="14"/>
  <c r="K58" i="14"/>
  <c r="J58" i="14"/>
  <c r="I58" i="14"/>
  <c r="F58" i="14"/>
  <c r="F57" i="14"/>
  <c r="F56" i="14"/>
  <c r="F55" i="14"/>
  <c r="K54" i="14"/>
  <c r="J54" i="14"/>
  <c r="M33" i="14"/>
  <c r="P33" i="14" s="1"/>
  <c r="L33" i="14"/>
  <c r="O33" i="14" s="1"/>
  <c r="K33" i="14"/>
  <c r="J33" i="14"/>
  <c r="I33" i="14"/>
  <c r="M32" i="14"/>
  <c r="L32" i="14"/>
  <c r="O32" i="14" s="1"/>
  <c r="K32" i="14"/>
  <c r="J32" i="14"/>
  <c r="I32" i="14"/>
  <c r="M31" i="14"/>
  <c r="P31" i="14" s="1"/>
  <c r="L31" i="14"/>
  <c r="O31" i="14" s="1"/>
  <c r="K31" i="14"/>
  <c r="J31" i="14"/>
  <c r="I31" i="14"/>
  <c r="M30" i="14"/>
  <c r="L30" i="14"/>
  <c r="K30" i="14"/>
  <c r="J30" i="14"/>
  <c r="I30" i="14"/>
  <c r="M29" i="14"/>
  <c r="L29" i="14"/>
  <c r="K29" i="14"/>
  <c r="J29" i="14"/>
  <c r="I29" i="14"/>
  <c r="M28" i="14"/>
  <c r="P28" i="14" s="1"/>
  <c r="L28" i="14"/>
  <c r="O28" i="14" s="1"/>
  <c r="K28" i="14"/>
  <c r="J28" i="14"/>
  <c r="I28" i="14"/>
  <c r="M27" i="14"/>
  <c r="P27" i="14" s="1"/>
  <c r="L27" i="14"/>
  <c r="K27" i="14"/>
  <c r="J27" i="14"/>
  <c r="I27" i="14"/>
  <c r="M26" i="14"/>
  <c r="L26" i="14"/>
  <c r="K26" i="14"/>
  <c r="J26" i="14"/>
  <c r="O26" i="14" s="1"/>
  <c r="I26" i="14"/>
  <c r="P25" i="14"/>
  <c r="O25" i="14"/>
  <c r="M25" i="14"/>
  <c r="L25" i="14"/>
  <c r="K25" i="14"/>
  <c r="J25" i="14"/>
  <c r="I25" i="14"/>
  <c r="M24" i="14"/>
  <c r="P24" i="14" s="1"/>
  <c r="L24" i="14"/>
  <c r="O24" i="14" s="1"/>
  <c r="K24" i="14"/>
  <c r="J24" i="14"/>
  <c r="I24" i="14"/>
  <c r="M23" i="14"/>
  <c r="L23" i="14"/>
  <c r="K23" i="14"/>
  <c r="J23" i="14"/>
  <c r="I23" i="14"/>
  <c r="M22" i="14"/>
  <c r="L22" i="14"/>
  <c r="K22" i="14"/>
  <c r="J22" i="14"/>
  <c r="I22" i="14"/>
  <c r="M21" i="14"/>
  <c r="P21" i="14" s="1"/>
  <c r="L21" i="14"/>
  <c r="O21" i="14" s="1"/>
  <c r="K21" i="14"/>
  <c r="J21" i="14"/>
  <c r="I21" i="14"/>
  <c r="M20" i="14"/>
  <c r="L20" i="14"/>
  <c r="K20" i="14"/>
  <c r="J20" i="14"/>
  <c r="I20" i="14"/>
  <c r="P19" i="14"/>
  <c r="M19" i="14"/>
  <c r="L19" i="14"/>
  <c r="O19" i="14" s="1"/>
  <c r="K19" i="14"/>
  <c r="J19" i="14"/>
  <c r="I19" i="14"/>
  <c r="M18" i="14"/>
  <c r="P18" i="14" s="1"/>
  <c r="L18" i="14"/>
  <c r="K18" i="14"/>
  <c r="J18" i="14"/>
  <c r="I18" i="14"/>
  <c r="M17" i="14"/>
  <c r="P17" i="14" s="1"/>
  <c r="L17" i="14"/>
  <c r="O17" i="14" s="1"/>
  <c r="K17" i="14"/>
  <c r="J17" i="14"/>
  <c r="I17" i="14"/>
  <c r="M16" i="14"/>
  <c r="L16" i="14"/>
  <c r="O16" i="14" s="1"/>
  <c r="K16" i="14"/>
  <c r="J16" i="14"/>
  <c r="I16" i="14"/>
  <c r="M15" i="14"/>
  <c r="L15" i="14"/>
  <c r="O15" i="14" s="1"/>
  <c r="K15" i="14"/>
  <c r="J15" i="14"/>
  <c r="I15" i="14"/>
  <c r="M14" i="14"/>
  <c r="L14" i="14"/>
  <c r="O14" i="14" s="1"/>
  <c r="K14" i="14"/>
  <c r="J14" i="14"/>
  <c r="I14" i="14"/>
  <c r="M13" i="14"/>
  <c r="L13" i="14"/>
  <c r="K13" i="14"/>
  <c r="J13" i="14"/>
  <c r="I13" i="14"/>
  <c r="M12" i="14"/>
  <c r="P12" i="14" s="1"/>
  <c r="L12" i="14"/>
  <c r="O12" i="14" s="1"/>
  <c r="K12" i="14"/>
  <c r="J12" i="14"/>
  <c r="I12" i="14"/>
  <c r="M11" i="14"/>
  <c r="P11" i="14" s="1"/>
  <c r="L11" i="14"/>
  <c r="O11" i="14" s="1"/>
  <c r="K11" i="14"/>
  <c r="J11" i="14"/>
  <c r="I11" i="14"/>
  <c r="M10" i="14"/>
  <c r="P10" i="14" s="1"/>
  <c r="L10" i="14"/>
  <c r="K10" i="14"/>
  <c r="J10" i="14"/>
  <c r="O10" i="14" s="1"/>
  <c r="I10" i="14"/>
  <c r="P6" i="14"/>
  <c r="O6" i="14"/>
  <c r="M6" i="14"/>
  <c r="L6" i="14"/>
  <c r="K6" i="14"/>
  <c r="J6" i="14"/>
  <c r="G6" i="14"/>
  <c r="F6" i="14"/>
  <c r="M46" i="13"/>
  <c r="P46" i="13" s="1"/>
  <c r="P47" i="13" s="1"/>
  <c r="P48" i="13" s="1"/>
  <c r="P49" i="13" s="1"/>
  <c r="P50" i="13" s="1"/>
  <c r="P51" i="13" s="1"/>
  <c r="P52" i="13" s="1"/>
  <c r="L46" i="13"/>
  <c r="O46" i="13" s="1"/>
  <c r="O47" i="13" s="1"/>
  <c r="O48" i="13" s="1"/>
  <c r="O49" i="13" s="1"/>
  <c r="O50" i="13" s="1"/>
  <c r="O51" i="13" s="1"/>
  <c r="O52" i="13" s="1"/>
  <c r="K46" i="13"/>
  <c r="I46" i="13"/>
  <c r="H46" i="13"/>
  <c r="M45" i="13"/>
  <c r="P45" i="13" s="1"/>
  <c r="P67" i="13" s="1"/>
  <c r="L45" i="13"/>
  <c r="O45" i="13" s="1"/>
  <c r="K45" i="13"/>
  <c r="I45" i="13"/>
  <c r="H45" i="13"/>
  <c r="M44" i="13"/>
  <c r="L44" i="13"/>
  <c r="K44" i="13"/>
  <c r="O44" i="13" s="1"/>
  <c r="I44" i="13"/>
  <c r="H44" i="13"/>
  <c r="M43" i="13"/>
  <c r="L43" i="13"/>
  <c r="O43" i="13" s="1"/>
  <c r="K43" i="13"/>
  <c r="P43" i="13" s="1"/>
  <c r="I43" i="13"/>
  <c r="H43" i="13"/>
  <c r="M42" i="13"/>
  <c r="L42" i="13"/>
  <c r="K42" i="13"/>
  <c r="I42" i="13"/>
  <c r="H42" i="13"/>
  <c r="M41" i="13"/>
  <c r="L41" i="13"/>
  <c r="K41" i="13"/>
  <c r="O41" i="13" s="1"/>
  <c r="I41" i="13"/>
  <c r="H41" i="13"/>
  <c r="M40" i="13"/>
  <c r="P40" i="13" s="1"/>
  <c r="L40" i="13"/>
  <c r="O40" i="13" s="1"/>
  <c r="K40" i="13"/>
  <c r="I40" i="13"/>
  <c r="H40" i="13"/>
  <c r="P39" i="13"/>
  <c r="M39" i="13"/>
  <c r="L39" i="13"/>
  <c r="O39" i="13" s="1"/>
  <c r="K39" i="13"/>
  <c r="I39" i="13"/>
  <c r="H39" i="13"/>
  <c r="M38" i="13"/>
  <c r="P38" i="13" s="1"/>
  <c r="L38" i="13"/>
  <c r="O38" i="13" s="1"/>
  <c r="K38" i="13"/>
  <c r="I38" i="13"/>
  <c r="H38" i="13"/>
  <c r="M37" i="13"/>
  <c r="L37" i="13"/>
  <c r="K37" i="13"/>
  <c r="I37" i="13"/>
  <c r="H37" i="13"/>
  <c r="M36" i="13"/>
  <c r="L36" i="13"/>
  <c r="K36" i="13"/>
  <c r="P36" i="13" s="1"/>
  <c r="I36" i="13"/>
  <c r="H36" i="13"/>
  <c r="M35" i="13"/>
  <c r="L35" i="13"/>
  <c r="O35" i="13" s="1"/>
  <c r="K35" i="13"/>
  <c r="I35" i="13"/>
  <c r="H35" i="13"/>
  <c r="M34" i="13"/>
  <c r="L34" i="13"/>
  <c r="K34" i="13"/>
  <c r="P34" i="13" s="1"/>
  <c r="I34" i="13"/>
  <c r="H34" i="13"/>
  <c r="M33" i="13"/>
  <c r="P33" i="13" s="1"/>
  <c r="L33" i="13"/>
  <c r="O33" i="13" s="1"/>
  <c r="K33" i="13"/>
  <c r="I33" i="13"/>
  <c r="H33" i="13"/>
  <c r="M32" i="13"/>
  <c r="P32" i="13" s="1"/>
  <c r="L32" i="13"/>
  <c r="O32" i="13" s="1"/>
  <c r="K32" i="13"/>
  <c r="I32" i="13"/>
  <c r="H32" i="13"/>
  <c r="M31" i="13"/>
  <c r="P31" i="13" s="1"/>
  <c r="L31" i="13"/>
  <c r="O31" i="13" s="1"/>
  <c r="K31" i="13"/>
  <c r="I31" i="13"/>
  <c r="H31" i="13"/>
  <c r="M30" i="13"/>
  <c r="P30" i="13" s="1"/>
  <c r="L30" i="13"/>
  <c r="O30" i="13" s="1"/>
  <c r="K30" i="13"/>
  <c r="I30" i="13"/>
  <c r="H30" i="13"/>
  <c r="M29" i="13"/>
  <c r="P29" i="13" s="1"/>
  <c r="L29" i="13"/>
  <c r="O29" i="13" s="1"/>
  <c r="K29" i="13"/>
  <c r="I29" i="13"/>
  <c r="H29" i="13"/>
  <c r="M28" i="13"/>
  <c r="P28" i="13" s="1"/>
  <c r="L28" i="13"/>
  <c r="K28" i="13"/>
  <c r="I28" i="13"/>
  <c r="H28" i="13"/>
  <c r="M27" i="13"/>
  <c r="L27" i="13"/>
  <c r="O27" i="13" s="1"/>
  <c r="K27" i="13"/>
  <c r="P27" i="13" s="1"/>
  <c r="I27" i="13"/>
  <c r="H27" i="13"/>
  <c r="M26" i="13"/>
  <c r="L26" i="13"/>
  <c r="K26" i="13"/>
  <c r="P26" i="13" s="1"/>
  <c r="I26" i="13"/>
  <c r="H26" i="13"/>
  <c r="M25" i="13"/>
  <c r="P25" i="13" s="1"/>
  <c r="L25" i="13"/>
  <c r="O25" i="13" s="1"/>
  <c r="K25" i="13"/>
  <c r="I25" i="13"/>
  <c r="H25" i="13"/>
  <c r="M24" i="13"/>
  <c r="P24" i="13" s="1"/>
  <c r="L24" i="13"/>
  <c r="O24" i="13" s="1"/>
  <c r="K24" i="13"/>
  <c r="I24" i="13"/>
  <c r="H24" i="13"/>
  <c r="M23" i="13"/>
  <c r="P23" i="13" s="1"/>
  <c r="L23" i="13"/>
  <c r="K23" i="13"/>
  <c r="O23" i="13" s="1"/>
  <c r="I23" i="13"/>
  <c r="H23" i="13"/>
  <c r="M22" i="13"/>
  <c r="P22" i="13" s="1"/>
  <c r="L22" i="13"/>
  <c r="O22" i="13" s="1"/>
  <c r="K22" i="13"/>
  <c r="I22" i="13"/>
  <c r="H22" i="13"/>
  <c r="O21" i="13"/>
  <c r="M21" i="13"/>
  <c r="L21" i="13"/>
  <c r="K21" i="13"/>
  <c r="I21" i="13"/>
  <c r="H21" i="13"/>
  <c r="M20" i="13"/>
  <c r="L20" i="13"/>
  <c r="K20" i="13"/>
  <c r="I20" i="13"/>
  <c r="H20" i="13"/>
  <c r="M19" i="13"/>
  <c r="L19" i="13"/>
  <c r="O19" i="13" s="1"/>
  <c r="K19" i="13"/>
  <c r="I19" i="13"/>
  <c r="H19" i="13"/>
  <c r="M18" i="13"/>
  <c r="P18" i="13" s="1"/>
  <c r="L18" i="13"/>
  <c r="O18" i="13" s="1"/>
  <c r="K18" i="13"/>
  <c r="I18" i="13"/>
  <c r="H18" i="13"/>
  <c r="M17" i="13"/>
  <c r="L17" i="13"/>
  <c r="O17" i="13" s="1"/>
  <c r="K17" i="13"/>
  <c r="I17" i="13"/>
  <c r="H17" i="13"/>
  <c r="M16" i="13"/>
  <c r="P16" i="13" s="1"/>
  <c r="L16" i="13"/>
  <c r="K16" i="13"/>
  <c r="I16" i="13"/>
  <c r="H16" i="13"/>
  <c r="P15" i="13"/>
  <c r="M15" i="13"/>
  <c r="L15" i="13"/>
  <c r="O15" i="13" s="1"/>
  <c r="K15" i="13"/>
  <c r="I15" i="13"/>
  <c r="H15" i="13"/>
  <c r="P14" i="13"/>
  <c r="O14" i="13"/>
  <c r="M14" i="13"/>
  <c r="L14" i="13"/>
  <c r="K14" i="13"/>
  <c r="I14" i="13"/>
  <c r="H14" i="13"/>
  <c r="M13" i="13"/>
  <c r="P13" i="13" s="1"/>
  <c r="L13" i="13"/>
  <c r="O13" i="13" s="1"/>
  <c r="K13" i="13"/>
  <c r="I13" i="13"/>
  <c r="H13" i="13"/>
  <c r="M12" i="13"/>
  <c r="L12" i="13"/>
  <c r="K12" i="13"/>
  <c r="I12" i="13"/>
  <c r="H12" i="13"/>
  <c r="M11" i="13"/>
  <c r="L11" i="13"/>
  <c r="K11" i="13"/>
  <c r="P11" i="13" s="1"/>
  <c r="I11" i="13"/>
  <c r="H11" i="13"/>
  <c r="I10" i="13"/>
  <c r="H10" i="13"/>
  <c r="I9" i="13"/>
  <c r="H9" i="13"/>
  <c r="I8" i="13"/>
  <c r="H8" i="13"/>
  <c r="C45" i="12"/>
  <c r="K81" i="12"/>
  <c r="L81" i="12" s="1"/>
  <c r="J81" i="12"/>
  <c r="I81" i="12"/>
  <c r="F81" i="12"/>
  <c r="K80" i="12"/>
  <c r="L80" i="12" s="1"/>
  <c r="J80" i="12"/>
  <c r="I80" i="12"/>
  <c r="F80" i="12"/>
  <c r="K79" i="12"/>
  <c r="L79" i="12" s="1"/>
  <c r="J79" i="12"/>
  <c r="I79" i="12"/>
  <c r="F79" i="12"/>
  <c r="K78" i="12"/>
  <c r="J78" i="12"/>
  <c r="I78" i="12"/>
  <c r="F78" i="12"/>
  <c r="K77" i="12"/>
  <c r="L77" i="12" s="1"/>
  <c r="J77" i="12"/>
  <c r="I77" i="12"/>
  <c r="F77" i="12"/>
  <c r="K76" i="12"/>
  <c r="L76" i="12" s="1"/>
  <c r="J76" i="12"/>
  <c r="I76" i="12"/>
  <c r="F76" i="12"/>
  <c r="K75" i="12"/>
  <c r="J75" i="12"/>
  <c r="I75" i="12"/>
  <c r="F75" i="12"/>
  <c r="K74" i="12"/>
  <c r="L74" i="12" s="1"/>
  <c r="J74" i="12"/>
  <c r="I74" i="12"/>
  <c r="F74" i="12"/>
  <c r="K73" i="12"/>
  <c r="J73" i="12"/>
  <c r="I73" i="12"/>
  <c r="F73" i="12"/>
  <c r="K72" i="12"/>
  <c r="L72" i="12" s="1"/>
  <c r="J72" i="12"/>
  <c r="I72" i="12"/>
  <c r="F72" i="12"/>
  <c r="K71" i="12"/>
  <c r="J71" i="12"/>
  <c r="I71" i="12"/>
  <c r="F71" i="12"/>
  <c r="K70" i="12"/>
  <c r="L70" i="12" s="1"/>
  <c r="J70" i="12"/>
  <c r="I70" i="12"/>
  <c r="F70" i="12"/>
  <c r="K69" i="12"/>
  <c r="L69" i="12" s="1"/>
  <c r="J69" i="12"/>
  <c r="I69" i="12"/>
  <c r="F69" i="12"/>
  <c r="K68" i="12"/>
  <c r="L68" i="12" s="1"/>
  <c r="J68" i="12"/>
  <c r="I68" i="12"/>
  <c r="F68" i="12"/>
  <c r="K67" i="12"/>
  <c r="J67" i="12"/>
  <c r="I67" i="12"/>
  <c r="F67" i="12"/>
  <c r="K66" i="12"/>
  <c r="L66" i="12" s="1"/>
  <c r="J66" i="12"/>
  <c r="I66" i="12"/>
  <c r="F66" i="12"/>
  <c r="K65" i="12"/>
  <c r="J65" i="12"/>
  <c r="I65" i="12"/>
  <c r="F65" i="12"/>
  <c r="K64" i="12"/>
  <c r="L64" i="12" s="1"/>
  <c r="J64" i="12"/>
  <c r="I64" i="12"/>
  <c r="F64" i="12"/>
  <c r="K63" i="12"/>
  <c r="L63" i="12" s="1"/>
  <c r="J63" i="12"/>
  <c r="I63" i="12"/>
  <c r="F63" i="12"/>
  <c r="K62" i="12"/>
  <c r="L62" i="12" s="1"/>
  <c r="J62" i="12"/>
  <c r="I62" i="12"/>
  <c r="F62" i="12"/>
  <c r="K61" i="12"/>
  <c r="L61" i="12" s="1"/>
  <c r="J61" i="12"/>
  <c r="I61" i="12"/>
  <c r="F61" i="12"/>
  <c r="K60" i="12"/>
  <c r="J60" i="12"/>
  <c r="I60" i="12"/>
  <c r="F60" i="12"/>
  <c r="K59" i="12"/>
  <c r="L59" i="12" s="1"/>
  <c r="J59" i="12"/>
  <c r="I59" i="12"/>
  <c r="F59" i="12"/>
  <c r="K58" i="12"/>
  <c r="J58" i="12"/>
  <c r="I58" i="12"/>
  <c r="F58" i="12"/>
  <c r="F57" i="12"/>
  <c r="F56" i="12"/>
  <c r="F55" i="12"/>
  <c r="K54" i="12"/>
  <c r="J54" i="12"/>
  <c r="M33" i="12"/>
  <c r="P33" i="12" s="1"/>
  <c r="L33" i="12"/>
  <c r="O33" i="12" s="1"/>
  <c r="K33" i="12"/>
  <c r="J33" i="12"/>
  <c r="I33" i="12"/>
  <c r="M32" i="12"/>
  <c r="P32" i="12" s="1"/>
  <c r="L32" i="12"/>
  <c r="O32" i="12" s="1"/>
  <c r="K32" i="12"/>
  <c r="J32" i="12"/>
  <c r="I32" i="12"/>
  <c r="M31" i="12"/>
  <c r="L31" i="12"/>
  <c r="K31" i="12"/>
  <c r="J31" i="12"/>
  <c r="O31" i="12" s="1"/>
  <c r="I31" i="12"/>
  <c r="M30" i="12"/>
  <c r="P30" i="12" s="1"/>
  <c r="L30" i="12"/>
  <c r="O30" i="12" s="1"/>
  <c r="K30" i="12"/>
  <c r="J30" i="12"/>
  <c r="I30" i="12"/>
  <c r="M29" i="12"/>
  <c r="L29" i="12"/>
  <c r="O29" i="12" s="1"/>
  <c r="K29" i="12"/>
  <c r="J29" i="12"/>
  <c r="P29" i="12" s="1"/>
  <c r="I29" i="12"/>
  <c r="M28" i="12"/>
  <c r="P28" i="12" s="1"/>
  <c r="L28" i="12"/>
  <c r="K28" i="12"/>
  <c r="J28" i="12"/>
  <c r="O28" i="12" s="1"/>
  <c r="I28" i="12"/>
  <c r="M27" i="12"/>
  <c r="L27" i="12"/>
  <c r="O27" i="12" s="1"/>
  <c r="K27" i="12"/>
  <c r="J27" i="12"/>
  <c r="P27" i="12" s="1"/>
  <c r="I27" i="12"/>
  <c r="M26" i="12"/>
  <c r="P26" i="12" s="1"/>
  <c r="L26" i="12"/>
  <c r="O26" i="12" s="1"/>
  <c r="K26" i="12"/>
  <c r="J26" i="12"/>
  <c r="I26" i="12"/>
  <c r="M25" i="12"/>
  <c r="P25" i="12" s="1"/>
  <c r="L25" i="12"/>
  <c r="O25" i="12" s="1"/>
  <c r="K25" i="12"/>
  <c r="J25" i="12"/>
  <c r="I25" i="12"/>
  <c r="P24" i="12"/>
  <c r="M24" i="12"/>
  <c r="L24" i="12"/>
  <c r="O24" i="12" s="1"/>
  <c r="K24" i="12"/>
  <c r="J24" i="12"/>
  <c r="I24" i="12"/>
  <c r="O23" i="12"/>
  <c r="M23" i="12"/>
  <c r="P23" i="12" s="1"/>
  <c r="L23" i="12"/>
  <c r="K23" i="12"/>
  <c r="J23" i="12"/>
  <c r="I23" i="12"/>
  <c r="M22" i="12"/>
  <c r="L22" i="12"/>
  <c r="O22" i="12" s="1"/>
  <c r="K22" i="12"/>
  <c r="J22" i="12"/>
  <c r="I22" i="12"/>
  <c r="M21" i="12"/>
  <c r="L21" i="12"/>
  <c r="K21" i="12"/>
  <c r="J21" i="12"/>
  <c r="P21" i="12" s="1"/>
  <c r="I21" i="12"/>
  <c r="M20" i="12"/>
  <c r="P20" i="12" s="1"/>
  <c r="L20" i="12"/>
  <c r="K20" i="12"/>
  <c r="J20" i="12"/>
  <c r="I20" i="12"/>
  <c r="M19" i="12"/>
  <c r="L19" i="12"/>
  <c r="K19" i="12"/>
  <c r="J19" i="12"/>
  <c r="I19" i="12"/>
  <c r="M18" i="12"/>
  <c r="P18" i="12" s="1"/>
  <c r="L18" i="12"/>
  <c r="O18" i="12" s="1"/>
  <c r="K18" i="12"/>
  <c r="J18" i="12"/>
  <c r="I18" i="12"/>
  <c r="M17" i="12"/>
  <c r="L17" i="12"/>
  <c r="O17" i="12" s="1"/>
  <c r="K17" i="12"/>
  <c r="J17" i="12"/>
  <c r="P17" i="12" s="1"/>
  <c r="I17" i="12"/>
  <c r="M16" i="12"/>
  <c r="L16" i="12"/>
  <c r="K16" i="12"/>
  <c r="J16" i="12"/>
  <c r="P16" i="12" s="1"/>
  <c r="I16" i="12"/>
  <c r="O15" i="12"/>
  <c r="M15" i="12"/>
  <c r="P15" i="12" s="1"/>
  <c r="L15" i="12"/>
  <c r="K15" i="12"/>
  <c r="J15" i="12"/>
  <c r="I15" i="12"/>
  <c r="M14" i="12"/>
  <c r="P14" i="12" s="1"/>
  <c r="L14" i="12"/>
  <c r="K14" i="12"/>
  <c r="J14" i="12"/>
  <c r="I14" i="12"/>
  <c r="M13" i="12"/>
  <c r="L13" i="12"/>
  <c r="K13" i="12"/>
  <c r="J13" i="12"/>
  <c r="P13" i="12" s="1"/>
  <c r="I13" i="12"/>
  <c r="M12" i="12"/>
  <c r="L12" i="12"/>
  <c r="K12" i="12"/>
  <c r="J12" i="12"/>
  <c r="P12" i="12" s="1"/>
  <c r="I12" i="12"/>
  <c r="M11" i="12"/>
  <c r="L11" i="12"/>
  <c r="O11" i="12" s="1"/>
  <c r="K11" i="12"/>
  <c r="J11" i="12"/>
  <c r="P11" i="12" s="1"/>
  <c r="I11" i="12"/>
  <c r="M10" i="12"/>
  <c r="P10" i="12" s="1"/>
  <c r="L10" i="12"/>
  <c r="O10" i="12" s="1"/>
  <c r="K10" i="12"/>
  <c r="J10" i="12"/>
  <c r="I10" i="12"/>
  <c r="P6" i="12"/>
  <c r="O6" i="12"/>
  <c r="M6" i="12"/>
  <c r="L6" i="12"/>
  <c r="K6" i="12"/>
  <c r="J6" i="12"/>
  <c r="G6" i="12"/>
  <c r="F6" i="12"/>
  <c r="M46" i="11"/>
  <c r="P46" i="11" s="1"/>
  <c r="P47" i="11" s="1"/>
  <c r="P48" i="11" s="1"/>
  <c r="P49" i="11" s="1"/>
  <c r="P50" i="11" s="1"/>
  <c r="P51" i="11" s="1"/>
  <c r="P52" i="11" s="1"/>
  <c r="L46" i="11"/>
  <c r="O46" i="11" s="1"/>
  <c r="O47" i="11" s="1"/>
  <c r="O48" i="11" s="1"/>
  <c r="O49" i="11" s="1"/>
  <c r="O50" i="11" s="1"/>
  <c r="O51" i="11" s="1"/>
  <c r="O52" i="11" s="1"/>
  <c r="K46" i="11"/>
  <c r="I46" i="11"/>
  <c r="H46" i="11"/>
  <c r="M45" i="11"/>
  <c r="L45" i="11"/>
  <c r="K45" i="11"/>
  <c r="I45" i="11"/>
  <c r="H45" i="11"/>
  <c r="M44" i="11"/>
  <c r="L44" i="11"/>
  <c r="K44" i="11"/>
  <c r="I44" i="11"/>
  <c r="H44" i="11"/>
  <c r="M43" i="11"/>
  <c r="P43" i="11" s="1"/>
  <c r="L43" i="11"/>
  <c r="K43" i="11"/>
  <c r="I43" i="11"/>
  <c r="H43" i="11"/>
  <c r="M42" i="11"/>
  <c r="L42" i="11"/>
  <c r="K42" i="11"/>
  <c r="I42" i="11"/>
  <c r="H42" i="11"/>
  <c r="M41" i="11"/>
  <c r="L41" i="11"/>
  <c r="O41" i="11" s="1"/>
  <c r="K41" i="11"/>
  <c r="I41" i="11"/>
  <c r="H41" i="11"/>
  <c r="P40" i="11"/>
  <c r="M40" i="11"/>
  <c r="L40" i="11"/>
  <c r="O40" i="11" s="1"/>
  <c r="K40" i="11"/>
  <c r="I40" i="11"/>
  <c r="H40" i="11"/>
  <c r="M39" i="11"/>
  <c r="P39" i="11" s="1"/>
  <c r="L39" i="11"/>
  <c r="K39" i="11"/>
  <c r="I39" i="11"/>
  <c r="H39" i="11"/>
  <c r="M38" i="11"/>
  <c r="L38" i="11"/>
  <c r="K38" i="11"/>
  <c r="I38" i="11"/>
  <c r="H38" i="11"/>
  <c r="M37" i="11"/>
  <c r="P37" i="11" s="1"/>
  <c r="L37" i="11"/>
  <c r="K37" i="11"/>
  <c r="I37" i="11"/>
  <c r="H37" i="11"/>
  <c r="M36" i="11"/>
  <c r="P36" i="11" s="1"/>
  <c r="L36" i="11"/>
  <c r="O36" i="11" s="1"/>
  <c r="K36" i="11"/>
  <c r="I36" i="11"/>
  <c r="H36" i="11"/>
  <c r="M35" i="11"/>
  <c r="P35" i="11" s="1"/>
  <c r="L35" i="11"/>
  <c r="O35" i="11" s="1"/>
  <c r="K35" i="11"/>
  <c r="I35" i="11"/>
  <c r="H35" i="11"/>
  <c r="M34" i="11"/>
  <c r="L34" i="11"/>
  <c r="O34" i="11" s="1"/>
  <c r="K34" i="11"/>
  <c r="I34" i="11"/>
  <c r="H34" i="11"/>
  <c r="M33" i="11"/>
  <c r="L33" i="11"/>
  <c r="K33" i="11"/>
  <c r="I33" i="11"/>
  <c r="H33" i="11"/>
  <c r="M32" i="11"/>
  <c r="L32" i="11"/>
  <c r="K32" i="11"/>
  <c r="I32" i="11"/>
  <c r="H32" i="11"/>
  <c r="P31" i="11"/>
  <c r="M31" i="11"/>
  <c r="L31" i="11"/>
  <c r="O31" i="11" s="1"/>
  <c r="K31" i="11"/>
  <c r="I31" i="11"/>
  <c r="H31" i="11"/>
  <c r="M30" i="11"/>
  <c r="P30" i="11" s="1"/>
  <c r="L30" i="11"/>
  <c r="O30" i="11" s="1"/>
  <c r="K30" i="11"/>
  <c r="I30" i="11"/>
  <c r="H30" i="11"/>
  <c r="M29" i="11"/>
  <c r="L29" i="11"/>
  <c r="K29" i="11"/>
  <c r="O29" i="11" s="1"/>
  <c r="I29" i="11"/>
  <c r="H29" i="11"/>
  <c r="M28" i="11"/>
  <c r="L28" i="11"/>
  <c r="K28" i="11"/>
  <c r="I28" i="11"/>
  <c r="H28" i="11"/>
  <c r="M27" i="11"/>
  <c r="P27" i="11" s="1"/>
  <c r="L27" i="11"/>
  <c r="O27" i="11" s="1"/>
  <c r="K27" i="11"/>
  <c r="I27" i="11"/>
  <c r="H27" i="11"/>
  <c r="M26" i="11"/>
  <c r="L26" i="11"/>
  <c r="K26" i="11"/>
  <c r="I26" i="11"/>
  <c r="H26" i="11"/>
  <c r="M25" i="11"/>
  <c r="P25" i="11" s="1"/>
  <c r="L25" i="11"/>
  <c r="O25" i="11" s="1"/>
  <c r="K25" i="11"/>
  <c r="I25" i="11"/>
  <c r="H25" i="11"/>
  <c r="M24" i="11"/>
  <c r="P24" i="11" s="1"/>
  <c r="L24" i="11"/>
  <c r="O24" i="11" s="1"/>
  <c r="K24" i="11"/>
  <c r="I24" i="11"/>
  <c r="H24" i="11"/>
  <c r="M23" i="11"/>
  <c r="P23" i="11" s="1"/>
  <c r="L23" i="11"/>
  <c r="K23" i="11"/>
  <c r="I23" i="11"/>
  <c r="H23" i="11"/>
  <c r="M22" i="11"/>
  <c r="P22" i="11" s="1"/>
  <c r="L22" i="11"/>
  <c r="O22" i="11" s="1"/>
  <c r="K22" i="11"/>
  <c r="I22" i="11"/>
  <c r="H22" i="11"/>
  <c r="M21" i="11"/>
  <c r="P21" i="11" s="1"/>
  <c r="L21" i="11"/>
  <c r="O21" i="11" s="1"/>
  <c r="K21" i="11"/>
  <c r="I21" i="11"/>
  <c r="H21" i="11"/>
  <c r="M20" i="11"/>
  <c r="P20" i="11" s="1"/>
  <c r="L20" i="11"/>
  <c r="O20" i="11" s="1"/>
  <c r="K20" i="11"/>
  <c r="I20" i="11"/>
  <c r="H20" i="11"/>
  <c r="M19" i="11"/>
  <c r="P19" i="11" s="1"/>
  <c r="L19" i="11"/>
  <c r="O19" i="11" s="1"/>
  <c r="K19" i="11"/>
  <c r="I19" i="11"/>
  <c r="H19" i="11"/>
  <c r="M18" i="11"/>
  <c r="P18" i="11" s="1"/>
  <c r="L18" i="11"/>
  <c r="O18" i="11" s="1"/>
  <c r="K18" i="11"/>
  <c r="I18" i="11"/>
  <c r="H18" i="11"/>
  <c r="M17" i="11"/>
  <c r="L17" i="11"/>
  <c r="K17" i="11"/>
  <c r="I17" i="11"/>
  <c r="H17" i="11"/>
  <c r="M16" i="11"/>
  <c r="L16" i="11"/>
  <c r="K16" i="11"/>
  <c r="I16" i="11"/>
  <c r="H16" i="11"/>
  <c r="P15" i="11"/>
  <c r="M15" i="11"/>
  <c r="L15" i="11"/>
  <c r="O15" i="11" s="1"/>
  <c r="K15" i="11"/>
  <c r="I15" i="11"/>
  <c r="H15" i="11"/>
  <c r="O14" i="11"/>
  <c r="M14" i="11"/>
  <c r="P14" i="11" s="1"/>
  <c r="L14" i="11"/>
  <c r="K14" i="11"/>
  <c r="I14" i="11"/>
  <c r="H14" i="11"/>
  <c r="M13" i="11"/>
  <c r="L13" i="11"/>
  <c r="O13" i="11" s="1"/>
  <c r="K13" i="11"/>
  <c r="I13" i="11"/>
  <c r="H13" i="11"/>
  <c r="M12" i="11"/>
  <c r="L12" i="11"/>
  <c r="K12" i="11"/>
  <c r="I12" i="11"/>
  <c r="H12" i="11"/>
  <c r="M11" i="11"/>
  <c r="P11" i="11" s="1"/>
  <c r="L11" i="11"/>
  <c r="K11" i="11"/>
  <c r="I11" i="11"/>
  <c r="H11" i="11"/>
  <c r="I10" i="11"/>
  <c r="H10" i="11"/>
  <c r="I9" i="11"/>
  <c r="H9" i="11"/>
  <c r="I8" i="11"/>
  <c r="H8" i="11"/>
  <c r="C45" i="10"/>
  <c r="K81" i="10"/>
  <c r="L81" i="10" s="1"/>
  <c r="J81" i="10"/>
  <c r="I81" i="10"/>
  <c r="F81" i="10"/>
  <c r="K80" i="10"/>
  <c r="J80" i="10"/>
  <c r="I80" i="10"/>
  <c r="F80" i="10"/>
  <c r="K79" i="10"/>
  <c r="L79" i="10" s="1"/>
  <c r="J79" i="10"/>
  <c r="I79" i="10"/>
  <c r="F79" i="10"/>
  <c r="K78" i="10"/>
  <c r="J78" i="10"/>
  <c r="I78" i="10"/>
  <c r="F78" i="10"/>
  <c r="K77" i="10"/>
  <c r="L77" i="10" s="1"/>
  <c r="J77" i="10"/>
  <c r="I77" i="10"/>
  <c r="F77" i="10"/>
  <c r="K76" i="10"/>
  <c r="L76" i="10" s="1"/>
  <c r="J76" i="10"/>
  <c r="I76" i="10"/>
  <c r="F76" i="10"/>
  <c r="K75" i="10"/>
  <c r="L75" i="10" s="1"/>
  <c r="J75" i="10"/>
  <c r="I75" i="10"/>
  <c r="F75" i="10"/>
  <c r="K74" i="10"/>
  <c r="L74" i="10" s="1"/>
  <c r="J74" i="10"/>
  <c r="I74" i="10"/>
  <c r="F74" i="10"/>
  <c r="K73" i="10"/>
  <c r="J73" i="10"/>
  <c r="I73" i="10"/>
  <c r="F73" i="10"/>
  <c r="K72" i="10"/>
  <c r="L72" i="10" s="1"/>
  <c r="J72" i="10"/>
  <c r="I72" i="10"/>
  <c r="F72" i="10"/>
  <c r="K71" i="10"/>
  <c r="J71" i="10"/>
  <c r="I71" i="10"/>
  <c r="F71" i="10"/>
  <c r="K70" i="10"/>
  <c r="J70" i="10"/>
  <c r="I70" i="10"/>
  <c r="F70" i="10"/>
  <c r="K69" i="10"/>
  <c r="J69" i="10"/>
  <c r="I69" i="10"/>
  <c r="F69" i="10"/>
  <c r="K68" i="10"/>
  <c r="L68" i="10" s="1"/>
  <c r="J68" i="10"/>
  <c r="I68" i="10"/>
  <c r="F68" i="10"/>
  <c r="K67" i="10"/>
  <c r="J67" i="10"/>
  <c r="I67" i="10"/>
  <c r="F67" i="10"/>
  <c r="L66" i="10"/>
  <c r="K66" i="10"/>
  <c r="J66" i="10"/>
  <c r="I66" i="10"/>
  <c r="F66" i="10"/>
  <c r="K65" i="10"/>
  <c r="J65" i="10"/>
  <c r="I65" i="10"/>
  <c r="F65" i="10"/>
  <c r="K64" i="10"/>
  <c r="L64" i="10" s="1"/>
  <c r="J64" i="10"/>
  <c r="I64" i="10"/>
  <c r="F64" i="10"/>
  <c r="K63" i="10"/>
  <c r="L63" i="10" s="1"/>
  <c r="J63" i="10"/>
  <c r="I63" i="10"/>
  <c r="F63" i="10"/>
  <c r="K62" i="10"/>
  <c r="J62" i="10"/>
  <c r="I62" i="10"/>
  <c r="L62" i="10" s="1"/>
  <c r="F62" i="10"/>
  <c r="K61" i="10"/>
  <c r="L61" i="10" s="1"/>
  <c r="J61" i="10"/>
  <c r="I61" i="10"/>
  <c r="F61" i="10"/>
  <c r="K60" i="10"/>
  <c r="J60" i="10"/>
  <c r="I60" i="10"/>
  <c r="F60" i="10"/>
  <c r="K59" i="10"/>
  <c r="L59" i="10" s="1"/>
  <c r="J59" i="10"/>
  <c r="I59" i="10"/>
  <c r="F59" i="10"/>
  <c r="K58" i="10"/>
  <c r="L58" i="10" s="1"/>
  <c r="J58" i="10"/>
  <c r="I58" i="10"/>
  <c r="F58" i="10"/>
  <c r="F57" i="10"/>
  <c r="F56" i="10"/>
  <c r="F55" i="10"/>
  <c r="K54" i="10"/>
  <c r="J54" i="10"/>
  <c r="P33" i="10"/>
  <c r="O33" i="10"/>
  <c r="M33" i="10"/>
  <c r="L33" i="10"/>
  <c r="K33" i="10"/>
  <c r="J33" i="10"/>
  <c r="I33" i="10"/>
  <c r="O32" i="10"/>
  <c r="M32" i="10"/>
  <c r="P32" i="10" s="1"/>
  <c r="L32" i="10"/>
  <c r="K32" i="10"/>
  <c r="J32" i="10"/>
  <c r="I32" i="10"/>
  <c r="M31" i="10"/>
  <c r="P31" i="10" s="1"/>
  <c r="L31" i="10"/>
  <c r="O31" i="10" s="1"/>
  <c r="K31" i="10"/>
  <c r="J31" i="10"/>
  <c r="I31" i="10"/>
  <c r="M30" i="10"/>
  <c r="L30" i="10"/>
  <c r="K30" i="10"/>
  <c r="J30" i="10"/>
  <c r="I30" i="10"/>
  <c r="M29" i="10"/>
  <c r="L29" i="10"/>
  <c r="O29" i="10" s="1"/>
  <c r="K29" i="10"/>
  <c r="J29" i="10"/>
  <c r="I29" i="10"/>
  <c r="M28" i="10"/>
  <c r="L28" i="10"/>
  <c r="K28" i="10"/>
  <c r="J28" i="10"/>
  <c r="I28" i="10"/>
  <c r="M27" i="10"/>
  <c r="L27" i="10"/>
  <c r="K27" i="10"/>
  <c r="J27" i="10"/>
  <c r="P27" i="10" s="1"/>
  <c r="I27" i="10"/>
  <c r="P26" i="10"/>
  <c r="O26" i="10"/>
  <c r="M26" i="10"/>
  <c r="L26" i="10"/>
  <c r="K26" i="10"/>
  <c r="J26" i="10"/>
  <c r="I26" i="10"/>
  <c r="O25" i="10"/>
  <c r="M25" i="10"/>
  <c r="P25" i="10" s="1"/>
  <c r="L25" i="10"/>
  <c r="K25" i="10"/>
  <c r="J25" i="10"/>
  <c r="I25" i="10"/>
  <c r="M24" i="10"/>
  <c r="P24" i="10" s="1"/>
  <c r="L24" i="10"/>
  <c r="O24" i="10" s="1"/>
  <c r="K24" i="10"/>
  <c r="J24" i="10"/>
  <c r="I24" i="10"/>
  <c r="M23" i="10"/>
  <c r="L23" i="10"/>
  <c r="O23" i="10" s="1"/>
  <c r="K23" i="10"/>
  <c r="J23" i="10"/>
  <c r="I23" i="10"/>
  <c r="M22" i="10"/>
  <c r="L22" i="10"/>
  <c r="K22" i="10"/>
  <c r="J22" i="10"/>
  <c r="I22" i="10"/>
  <c r="M21" i="10"/>
  <c r="P21" i="10" s="1"/>
  <c r="L21" i="10"/>
  <c r="O21" i="10" s="1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O18" i="10"/>
  <c r="M18" i="10"/>
  <c r="P18" i="10" s="1"/>
  <c r="L18" i="10"/>
  <c r="K18" i="10"/>
  <c r="J18" i="10"/>
  <c r="I18" i="10"/>
  <c r="M17" i="10"/>
  <c r="P17" i="10" s="1"/>
  <c r="L17" i="10"/>
  <c r="O17" i="10" s="1"/>
  <c r="K17" i="10"/>
  <c r="J17" i="10"/>
  <c r="I17" i="10"/>
  <c r="M16" i="10"/>
  <c r="P16" i="10" s="1"/>
  <c r="L16" i="10"/>
  <c r="O16" i="10" s="1"/>
  <c r="K16" i="10"/>
  <c r="J16" i="10"/>
  <c r="I16" i="10"/>
  <c r="M15" i="10"/>
  <c r="L15" i="10"/>
  <c r="O15" i="10" s="1"/>
  <c r="K15" i="10"/>
  <c r="J15" i="10"/>
  <c r="I15" i="10"/>
  <c r="M14" i="10"/>
  <c r="P14" i="10" s="1"/>
  <c r="L14" i="10"/>
  <c r="K14" i="10"/>
  <c r="J14" i="10"/>
  <c r="I14" i="10"/>
  <c r="M13" i="10"/>
  <c r="P13" i="10" s="1"/>
  <c r="L13" i="10"/>
  <c r="O13" i="10" s="1"/>
  <c r="K13" i="10"/>
  <c r="J13" i="10"/>
  <c r="I13" i="10"/>
  <c r="M12" i="10"/>
  <c r="L12" i="10"/>
  <c r="K12" i="10"/>
  <c r="J12" i="10"/>
  <c r="I12" i="10"/>
  <c r="M11" i="10"/>
  <c r="L11" i="10"/>
  <c r="O11" i="10" s="1"/>
  <c r="K11" i="10"/>
  <c r="J11" i="10"/>
  <c r="I11" i="10"/>
  <c r="M10" i="10"/>
  <c r="P10" i="10" s="1"/>
  <c r="L10" i="10"/>
  <c r="O10" i="10" s="1"/>
  <c r="K10" i="10"/>
  <c r="J10" i="10"/>
  <c r="I10" i="10"/>
  <c r="P6" i="10"/>
  <c r="O6" i="10"/>
  <c r="M6" i="10"/>
  <c r="L6" i="10"/>
  <c r="K6" i="10"/>
  <c r="J6" i="10"/>
  <c r="G6" i="10"/>
  <c r="F6" i="10"/>
  <c r="M46" i="9"/>
  <c r="P46" i="9" s="1"/>
  <c r="P47" i="9" s="1"/>
  <c r="P48" i="9" s="1"/>
  <c r="P49" i="9" s="1"/>
  <c r="P50" i="9" s="1"/>
  <c r="P51" i="9" s="1"/>
  <c r="P52" i="9" s="1"/>
  <c r="L46" i="9"/>
  <c r="O46" i="9" s="1"/>
  <c r="O47" i="9" s="1"/>
  <c r="O48" i="9" s="1"/>
  <c r="O49" i="9" s="1"/>
  <c r="O50" i="9" s="1"/>
  <c r="O51" i="9" s="1"/>
  <c r="O52" i="9" s="1"/>
  <c r="K46" i="9"/>
  <c r="I46" i="9"/>
  <c r="H46" i="9"/>
  <c r="M45" i="9"/>
  <c r="L45" i="9"/>
  <c r="O45" i="9" s="1"/>
  <c r="K45" i="9"/>
  <c r="I45" i="9"/>
  <c r="H45" i="9"/>
  <c r="M44" i="9"/>
  <c r="L44" i="9"/>
  <c r="O44" i="9" s="1"/>
  <c r="K44" i="9"/>
  <c r="I44" i="9"/>
  <c r="H44" i="9"/>
  <c r="M43" i="9"/>
  <c r="P43" i="9" s="1"/>
  <c r="L43" i="9"/>
  <c r="K43" i="9"/>
  <c r="I43" i="9"/>
  <c r="H43" i="9"/>
  <c r="M42" i="9"/>
  <c r="L42" i="9"/>
  <c r="K42" i="9"/>
  <c r="I42" i="9"/>
  <c r="H42" i="9"/>
  <c r="M41" i="9"/>
  <c r="P41" i="9" s="1"/>
  <c r="L41" i="9"/>
  <c r="O41" i="9" s="1"/>
  <c r="K41" i="9"/>
  <c r="I41" i="9"/>
  <c r="H41" i="9"/>
  <c r="M40" i="9"/>
  <c r="P40" i="9" s="1"/>
  <c r="L40" i="9"/>
  <c r="O40" i="9" s="1"/>
  <c r="K40" i="9"/>
  <c r="I40" i="9"/>
  <c r="H40" i="9"/>
  <c r="P39" i="9"/>
  <c r="M39" i="9"/>
  <c r="L39" i="9"/>
  <c r="K39" i="9"/>
  <c r="I39" i="9"/>
  <c r="H39" i="9"/>
  <c r="M38" i="9"/>
  <c r="L38" i="9"/>
  <c r="K38" i="9"/>
  <c r="I38" i="9"/>
  <c r="H38" i="9"/>
  <c r="M37" i="9"/>
  <c r="P37" i="9" s="1"/>
  <c r="L37" i="9"/>
  <c r="O37" i="9" s="1"/>
  <c r="K37" i="9"/>
  <c r="I37" i="9"/>
  <c r="H37" i="9"/>
  <c r="M36" i="9"/>
  <c r="P36" i="9" s="1"/>
  <c r="L36" i="9"/>
  <c r="O36" i="9" s="1"/>
  <c r="K36" i="9"/>
  <c r="I36" i="9"/>
  <c r="H36" i="9"/>
  <c r="M35" i="9"/>
  <c r="P35" i="9" s="1"/>
  <c r="L35" i="9"/>
  <c r="K35" i="9"/>
  <c r="I35" i="9"/>
  <c r="H35" i="9"/>
  <c r="M34" i="9"/>
  <c r="L34" i="9"/>
  <c r="O34" i="9" s="1"/>
  <c r="K34" i="9"/>
  <c r="I34" i="9"/>
  <c r="H34" i="9"/>
  <c r="M33" i="9"/>
  <c r="L33" i="9"/>
  <c r="O33" i="9" s="1"/>
  <c r="K33" i="9"/>
  <c r="I33" i="9"/>
  <c r="H33" i="9"/>
  <c r="M32" i="9"/>
  <c r="L32" i="9"/>
  <c r="K32" i="9"/>
  <c r="I32" i="9"/>
  <c r="H32" i="9"/>
  <c r="M31" i="9"/>
  <c r="P31" i="9" s="1"/>
  <c r="L31" i="9"/>
  <c r="O31" i="9" s="1"/>
  <c r="K31" i="9"/>
  <c r="I31" i="9"/>
  <c r="H31" i="9"/>
  <c r="O30" i="9"/>
  <c r="M30" i="9"/>
  <c r="P30" i="9" s="1"/>
  <c r="L30" i="9"/>
  <c r="K30" i="9"/>
  <c r="I30" i="9"/>
  <c r="H30" i="9"/>
  <c r="M29" i="9"/>
  <c r="P29" i="9" s="1"/>
  <c r="L29" i="9"/>
  <c r="O29" i="9" s="1"/>
  <c r="K29" i="9"/>
  <c r="I29" i="9"/>
  <c r="H29" i="9"/>
  <c r="M28" i="9"/>
  <c r="P28" i="9" s="1"/>
  <c r="L28" i="9"/>
  <c r="K28" i="9"/>
  <c r="I28" i="9"/>
  <c r="H28" i="9"/>
  <c r="M27" i="9"/>
  <c r="L27" i="9"/>
  <c r="K27" i="9"/>
  <c r="I27" i="9"/>
  <c r="H27" i="9"/>
  <c r="M26" i="9"/>
  <c r="L26" i="9"/>
  <c r="K26" i="9"/>
  <c r="I26" i="9"/>
  <c r="H26" i="9"/>
  <c r="M25" i="9"/>
  <c r="P25" i="9" s="1"/>
  <c r="L25" i="9"/>
  <c r="O25" i="9" s="1"/>
  <c r="K25" i="9"/>
  <c r="I25" i="9"/>
  <c r="H25" i="9"/>
  <c r="M24" i="9"/>
  <c r="P24" i="9" s="1"/>
  <c r="L24" i="9"/>
  <c r="K24" i="9"/>
  <c r="I24" i="9"/>
  <c r="H24" i="9"/>
  <c r="M23" i="9"/>
  <c r="P23" i="9" s="1"/>
  <c r="L23" i="9"/>
  <c r="K23" i="9"/>
  <c r="I23" i="9"/>
  <c r="H23" i="9"/>
  <c r="M22" i="9"/>
  <c r="L22" i="9"/>
  <c r="O22" i="9" s="1"/>
  <c r="K22" i="9"/>
  <c r="P22" i="9" s="1"/>
  <c r="I22" i="9"/>
  <c r="H22" i="9"/>
  <c r="M21" i="9"/>
  <c r="P21" i="9" s="1"/>
  <c r="L21" i="9"/>
  <c r="O21" i="9" s="1"/>
  <c r="K21" i="9"/>
  <c r="I21" i="9"/>
  <c r="H21" i="9"/>
  <c r="M20" i="9"/>
  <c r="P20" i="9" s="1"/>
  <c r="L20" i="9"/>
  <c r="O20" i="9" s="1"/>
  <c r="K20" i="9"/>
  <c r="I20" i="9"/>
  <c r="H20" i="9"/>
  <c r="M19" i="9"/>
  <c r="P19" i="9" s="1"/>
  <c r="L19" i="9"/>
  <c r="O19" i="9" s="1"/>
  <c r="K19" i="9"/>
  <c r="I19" i="9"/>
  <c r="H19" i="9"/>
  <c r="M18" i="9"/>
  <c r="P18" i="9" s="1"/>
  <c r="L18" i="9"/>
  <c r="O18" i="9" s="1"/>
  <c r="K18" i="9"/>
  <c r="I18" i="9"/>
  <c r="H18" i="9"/>
  <c r="M17" i="9"/>
  <c r="P17" i="9" s="1"/>
  <c r="L17" i="9"/>
  <c r="O17" i="9" s="1"/>
  <c r="K17" i="9"/>
  <c r="I17" i="9"/>
  <c r="H17" i="9"/>
  <c r="M16" i="9"/>
  <c r="L16" i="9"/>
  <c r="O16" i="9" s="1"/>
  <c r="K16" i="9"/>
  <c r="I16" i="9"/>
  <c r="H16" i="9"/>
  <c r="M15" i="9"/>
  <c r="P15" i="9" s="1"/>
  <c r="L15" i="9"/>
  <c r="O15" i="9" s="1"/>
  <c r="K15" i="9"/>
  <c r="I15" i="9"/>
  <c r="H15" i="9"/>
  <c r="O14" i="9"/>
  <c r="M14" i="9"/>
  <c r="P14" i="9" s="1"/>
  <c r="L14" i="9"/>
  <c r="K14" i="9"/>
  <c r="I14" i="9"/>
  <c r="H14" i="9"/>
  <c r="M13" i="9"/>
  <c r="P13" i="9" s="1"/>
  <c r="L13" i="9"/>
  <c r="O13" i="9" s="1"/>
  <c r="K13" i="9"/>
  <c r="I13" i="9"/>
  <c r="H13" i="9"/>
  <c r="M12" i="9"/>
  <c r="L12" i="9"/>
  <c r="O12" i="9" s="1"/>
  <c r="K12" i="9"/>
  <c r="I12" i="9"/>
  <c r="H12" i="9"/>
  <c r="M11" i="9"/>
  <c r="L11" i="9"/>
  <c r="O11" i="9" s="1"/>
  <c r="K11" i="9"/>
  <c r="I11" i="9"/>
  <c r="H11" i="9"/>
  <c r="I10" i="9"/>
  <c r="H10" i="9"/>
  <c r="I9" i="9"/>
  <c r="H9" i="9"/>
  <c r="I8" i="9"/>
  <c r="H8" i="9"/>
  <c r="C45" i="8"/>
  <c r="K81" i="8"/>
  <c r="J81" i="8"/>
  <c r="I81" i="8"/>
  <c r="F81" i="8"/>
  <c r="K80" i="8"/>
  <c r="J80" i="8"/>
  <c r="I80" i="8"/>
  <c r="F80" i="8"/>
  <c r="K79" i="8"/>
  <c r="J79" i="8"/>
  <c r="I79" i="8"/>
  <c r="F79" i="8"/>
  <c r="K78" i="8"/>
  <c r="J78" i="8"/>
  <c r="I78" i="8"/>
  <c r="F78" i="8"/>
  <c r="K77" i="8"/>
  <c r="J77" i="8"/>
  <c r="I77" i="8"/>
  <c r="F77" i="8"/>
  <c r="K76" i="8"/>
  <c r="J76" i="8"/>
  <c r="I76" i="8"/>
  <c r="F76" i="8"/>
  <c r="K75" i="8"/>
  <c r="L75" i="8" s="1"/>
  <c r="J75" i="8"/>
  <c r="I75" i="8"/>
  <c r="F75" i="8"/>
  <c r="K74" i="8"/>
  <c r="L74" i="8" s="1"/>
  <c r="J74" i="8"/>
  <c r="I74" i="8"/>
  <c r="F74" i="8"/>
  <c r="K73" i="8"/>
  <c r="J73" i="8"/>
  <c r="I73" i="8"/>
  <c r="F73" i="8"/>
  <c r="K72" i="8"/>
  <c r="L72" i="8" s="1"/>
  <c r="J72" i="8"/>
  <c r="I72" i="8"/>
  <c r="F72" i="8"/>
  <c r="K71" i="8"/>
  <c r="J71" i="8"/>
  <c r="I71" i="8"/>
  <c r="F71" i="8"/>
  <c r="K70" i="8"/>
  <c r="L70" i="8" s="1"/>
  <c r="J70" i="8"/>
  <c r="I70" i="8"/>
  <c r="F70" i="8"/>
  <c r="K69" i="8"/>
  <c r="J69" i="8"/>
  <c r="I69" i="8"/>
  <c r="F69" i="8"/>
  <c r="K68" i="8"/>
  <c r="L68" i="8" s="1"/>
  <c r="J68" i="8"/>
  <c r="I68" i="8"/>
  <c r="F68" i="8"/>
  <c r="K67" i="8"/>
  <c r="J67" i="8"/>
  <c r="I67" i="8"/>
  <c r="F67" i="8"/>
  <c r="K66" i="8"/>
  <c r="L66" i="8" s="1"/>
  <c r="J66" i="8"/>
  <c r="I66" i="8"/>
  <c r="F66" i="8"/>
  <c r="K65" i="8"/>
  <c r="J65" i="8"/>
  <c r="I65" i="8"/>
  <c r="F65" i="8"/>
  <c r="K64" i="8"/>
  <c r="L64" i="8" s="1"/>
  <c r="J64" i="8"/>
  <c r="I64" i="8"/>
  <c r="F64" i="8"/>
  <c r="K63" i="8"/>
  <c r="J63" i="8"/>
  <c r="I63" i="8"/>
  <c r="F63" i="8"/>
  <c r="K62" i="8"/>
  <c r="L62" i="8" s="1"/>
  <c r="J62" i="8"/>
  <c r="I62" i="8"/>
  <c r="F62" i="8"/>
  <c r="K61" i="8"/>
  <c r="J61" i="8"/>
  <c r="I61" i="8"/>
  <c r="F61" i="8"/>
  <c r="K60" i="8"/>
  <c r="L60" i="8" s="1"/>
  <c r="J60" i="8"/>
  <c r="I60" i="8"/>
  <c r="F60" i="8"/>
  <c r="K59" i="8"/>
  <c r="J59" i="8"/>
  <c r="I59" i="8"/>
  <c r="F59" i="8"/>
  <c r="K58" i="8"/>
  <c r="L58" i="8" s="1"/>
  <c r="J58" i="8"/>
  <c r="I58" i="8"/>
  <c r="F58" i="8"/>
  <c r="F57" i="8"/>
  <c r="F56" i="8"/>
  <c r="F55" i="8"/>
  <c r="K54" i="8"/>
  <c r="J54" i="8"/>
  <c r="M33" i="8"/>
  <c r="P33" i="8" s="1"/>
  <c r="L33" i="8"/>
  <c r="O33" i="8" s="1"/>
  <c r="K33" i="8"/>
  <c r="J33" i="8"/>
  <c r="I33" i="8"/>
  <c r="M32" i="8"/>
  <c r="L32" i="8"/>
  <c r="O32" i="8" s="1"/>
  <c r="K32" i="8"/>
  <c r="J32" i="8"/>
  <c r="I32" i="8"/>
  <c r="M31" i="8"/>
  <c r="P31" i="8" s="1"/>
  <c r="L31" i="8"/>
  <c r="O31" i="8" s="1"/>
  <c r="K31" i="8"/>
  <c r="J31" i="8"/>
  <c r="I31" i="8"/>
  <c r="M30" i="8"/>
  <c r="L30" i="8"/>
  <c r="K30" i="8"/>
  <c r="J30" i="8"/>
  <c r="I30" i="8"/>
  <c r="M29" i="8"/>
  <c r="L29" i="8"/>
  <c r="K29" i="8"/>
  <c r="J29" i="8"/>
  <c r="I29" i="8"/>
  <c r="M28" i="8"/>
  <c r="P28" i="8" s="1"/>
  <c r="L28" i="8"/>
  <c r="O28" i="8" s="1"/>
  <c r="K28" i="8"/>
  <c r="J28" i="8"/>
  <c r="I28" i="8"/>
  <c r="M27" i="8"/>
  <c r="L27" i="8"/>
  <c r="K27" i="8"/>
  <c r="J27" i="8"/>
  <c r="P27" i="8" s="1"/>
  <c r="I27" i="8"/>
  <c r="M26" i="8"/>
  <c r="L26" i="8"/>
  <c r="K26" i="8"/>
  <c r="J26" i="8"/>
  <c r="O26" i="8" s="1"/>
  <c r="I26" i="8"/>
  <c r="P25" i="8"/>
  <c r="O25" i="8"/>
  <c r="M25" i="8"/>
  <c r="L25" i="8"/>
  <c r="K25" i="8"/>
  <c r="J25" i="8"/>
  <c r="I25" i="8"/>
  <c r="M24" i="8"/>
  <c r="P24" i="8" s="1"/>
  <c r="L24" i="8"/>
  <c r="O24" i="8" s="1"/>
  <c r="K24" i="8"/>
  <c r="J24" i="8"/>
  <c r="I24" i="8"/>
  <c r="M23" i="8"/>
  <c r="L23" i="8"/>
  <c r="K23" i="8"/>
  <c r="J23" i="8"/>
  <c r="I23" i="8"/>
  <c r="M22" i="8"/>
  <c r="P22" i="8" s="1"/>
  <c r="L22" i="8"/>
  <c r="O22" i="8" s="1"/>
  <c r="K22" i="8"/>
  <c r="J22" i="8"/>
  <c r="I22" i="8"/>
  <c r="M21" i="8"/>
  <c r="L21" i="8"/>
  <c r="K21" i="8"/>
  <c r="J21" i="8"/>
  <c r="I21" i="8"/>
  <c r="M20" i="8"/>
  <c r="L20" i="8"/>
  <c r="K20" i="8"/>
  <c r="J20" i="8"/>
  <c r="I20" i="8"/>
  <c r="M19" i="8"/>
  <c r="L19" i="8"/>
  <c r="O19" i="8" s="1"/>
  <c r="K19" i="8"/>
  <c r="J19" i="8"/>
  <c r="I19" i="8"/>
  <c r="M18" i="8"/>
  <c r="P18" i="8" s="1"/>
  <c r="L18" i="8"/>
  <c r="K18" i="8"/>
  <c r="J18" i="8"/>
  <c r="O18" i="8" s="1"/>
  <c r="I18" i="8"/>
  <c r="M17" i="8"/>
  <c r="P17" i="8" s="1"/>
  <c r="L17" i="8"/>
  <c r="O17" i="8" s="1"/>
  <c r="K17" i="8"/>
  <c r="J17" i="8"/>
  <c r="I17" i="8"/>
  <c r="M16" i="8"/>
  <c r="P16" i="8" s="1"/>
  <c r="L16" i="8"/>
  <c r="O16" i="8" s="1"/>
  <c r="K16" i="8"/>
  <c r="J16" i="8"/>
  <c r="I16" i="8"/>
  <c r="M15" i="8"/>
  <c r="P15" i="8" s="1"/>
  <c r="L15" i="8"/>
  <c r="O15" i="8" s="1"/>
  <c r="K15" i="8"/>
  <c r="J15" i="8"/>
  <c r="I15" i="8"/>
  <c r="M14" i="8"/>
  <c r="L14" i="8"/>
  <c r="K14" i="8"/>
  <c r="J14" i="8"/>
  <c r="I14" i="8"/>
  <c r="M13" i="8"/>
  <c r="L13" i="8"/>
  <c r="O13" i="8" s="1"/>
  <c r="K13" i="8"/>
  <c r="J13" i="8"/>
  <c r="I13" i="8"/>
  <c r="M12" i="8"/>
  <c r="P12" i="8" s="1"/>
  <c r="L12" i="8"/>
  <c r="O12" i="8" s="1"/>
  <c r="K12" i="8"/>
  <c r="J12" i="8"/>
  <c r="I12" i="8"/>
  <c r="M11" i="8"/>
  <c r="L11" i="8"/>
  <c r="K11" i="8"/>
  <c r="J11" i="8"/>
  <c r="P11" i="8" s="1"/>
  <c r="I11" i="8"/>
  <c r="P10" i="8"/>
  <c r="M10" i="8"/>
  <c r="L10" i="8"/>
  <c r="K10" i="8"/>
  <c r="J10" i="8"/>
  <c r="O10" i="8" s="1"/>
  <c r="I10" i="8"/>
  <c r="P6" i="8"/>
  <c r="O6" i="8"/>
  <c r="M6" i="8"/>
  <c r="L6" i="8"/>
  <c r="K6" i="8"/>
  <c r="J6" i="8"/>
  <c r="G6" i="8"/>
  <c r="F6" i="8"/>
  <c r="M46" i="7"/>
  <c r="P46" i="7" s="1"/>
  <c r="P47" i="7" s="1"/>
  <c r="P48" i="7" s="1"/>
  <c r="P49" i="7" s="1"/>
  <c r="P50" i="7" s="1"/>
  <c r="P51" i="7" s="1"/>
  <c r="P52" i="7" s="1"/>
  <c r="L46" i="7"/>
  <c r="O46" i="7" s="1"/>
  <c r="O47" i="7" s="1"/>
  <c r="O48" i="7" s="1"/>
  <c r="O49" i="7" s="1"/>
  <c r="O50" i="7" s="1"/>
  <c r="O51" i="7" s="1"/>
  <c r="O52" i="7" s="1"/>
  <c r="K46" i="7"/>
  <c r="I46" i="7"/>
  <c r="H46" i="7"/>
  <c r="M45" i="7"/>
  <c r="L45" i="7"/>
  <c r="O45" i="7" s="1"/>
  <c r="K45" i="7"/>
  <c r="I45" i="7"/>
  <c r="H45" i="7"/>
  <c r="M44" i="7"/>
  <c r="L44" i="7"/>
  <c r="K44" i="7"/>
  <c r="I44" i="7"/>
  <c r="H44" i="7"/>
  <c r="M43" i="7"/>
  <c r="L43" i="7"/>
  <c r="O43" i="7" s="1"/>
  <c r="K43" i="7"/>
  <c r="I43" i="7"/>
  <c r="H43" i="7"/>
  <c r="M42" i="7"/>
  <c r="L42" i="7"/>
  <c r="K42" i="7"/>
  <c r="I42" i="7"/>
  <c r="H42" i="7"/>
  <c r="M41" i="7"/>
  <c r="L41" i="7"/>
  <c r="O41" i="7" s="1"/>
  <c r="K41" i="7"/>
  <c r="I41" i="7"/>
  <c r="H41" i="7"/>
  <c r="M40" i="7"/>
  <c r="P40" i="7" s="1"/>
  <c r="L40" i="7"/>
  <c r="O40" i="7" s="1"/>
  <c r="K40" i="7"/>
  <c r="I40" i="7"/>
  <c r="H40" i="7"/>
  <c r="P39" i="7"/>
  <c r="M39" i="7"/>
  <c r="L39" i="7"/>
  <c r="O39" i="7" s="1"/>
  <c r="K39" i="7"/>
  <c r="I39" i="7"/>
  <c r="H39" i="7"/>
  <c r="M38" i="7"/>
  <c r="L38" i="7"/>
  <c r="K38" i="7"/>
  <c r="I38" i="7"/>
  <c r="H38" i="7"/>
  <c r="M37" i="7"/>
  <c r="P37" i="7" s="1"/>
  <c r="L37" i="7"/>
  <c r="K37" i="7"/>
  <c r="I37" i="7"/>
  <c r="H37" i="7"/>
  <c r="M36" i="7"/>
  <c r="L36" i="7"/>
  <c r="K36" i="7"/>
  <c r="I36" i="7"/>
  <c r="H36" i="7"/>
  <c r="M35" i="7"/>
  <c r="L35" i="7"/>
  <c r="K35" i="7"/>
  <c r="I35" i="7"/>
  <c r="H35" i="7"/>
  <c r="M34" i="7"/>
  <c r="P34" i="7" s="1"/>
  <c r="L34" i="7"/>
  <c r="O34" i="7" s="1"/>
  <c r="K34" i="7"/>
  <c r="I34" i="7"/>
  <c r="H34" i="7"/>
  <c r="M33" i="7"/>
  <c r="P33" i="7" s="1"/>
  <c r="L33" i="7"/>
  <c r="O33" i="7" s="1"/>
  <c r="K33" i="7"/>
  <c r="I33" i="7"/>
  <c r="H33" i="7"/>
  <c r="M32" i="7"/>
  <c r="L32" i="7"/>
  <c r="K32" i="7"/>
  <c r="I32" i="7"/>
  <c r="H32" i="7"/>
  <c r="M31" i="7"/>
  <c r="P31" i="7" s="1"/>
  <c r="L31" i="7"/>
  <c r="O31" i="7" s="1"/>
  <c r="K31" i="7"/>
  <c r="I31" i="7"/>
  <c r="H31" i="7"/>
  <c r="P30" i="7"/>
  <c r="O30" i="7"/>
  <c r="M30" i="7"/>
  <c r="L30" i="7"/>
  <c r="K30" i="7"/>
  <c r="I30" i="7"/>
  <c r="H30" i="7"/>
  <c r="M29" i="7"/>
  <c r="P29" i="7" s="1"/>
  <c r="L29" i="7"/>
  <c r="O29" i="7" s="1"/>
  <c r="K29" i="7"/>
  <c r="I29" i="7"/>
  <c r="H29" i="7"/>
  <c r="M28" i="7"/>
  <c r="L28" i="7"/>
  <c r="O28" i="7" s="1"/>
  <c r="K28" i="7"/>
  <c r="I28" i="7"/>
  <c r="H28" i="7"/>
  <c r="M27" i="7"/>
  <c r="P27" i="7" s="1"/>
  <c r="L27" i="7"/>
  <c r="O27" i="7" s="1"/>
  <c r="K27" i="7"/>
  <c r="I27" i="7"/>
  <c r="H27" i="7"/>
  <c r="M26" i="7"/>
  <c r="L26" i="7"/>
  <c r="K26" i="7"/>
  <c r="I26" i="7"/>
  <c r="H26" i="7"/>
  <c r="M25" i="7"/>
  <c r="L25" i="7"/>
  <c r="K25" i="7"/>
  <c r="I25" i="7"/>
  <c r="H25" i="7"/>
  <c r="M24" i="7"/>
  <c r="P24" i="7" s="1"/>
  <c r="L24" i="7"/>
  <c r="O24" i="7" s="1"/>
  <c r="K24" i="7"/>
  <c r="I24" i="7"/>
  <c r="H24" i="7"/>
  <c r="M23" i="7"/>
  <c r="P23" i="7" s="1"/>
  <c r="L23" i="7"/>
  <c r="K23" i="7"/>
  <c r="I23" i="7"/>
  <c r="H23" i="7"/>
  <c r="M22" i="7"/>
  <c r="L22" i="7"/>
  <c r="O22" i="7" s="1"/>
  <c r="K22" i="7"/>
  <c r="P22" i="7" s="1"/>
  <c r="I22" i="7"/>
  <c r="H22" i="7"/>
  <c r="M21" i="7"/>
  <c r="P21" i="7" s="1"/>
  <c r="L21" i="7"/>
  <c r="K21" i="7"/>
  <c r="O21" i="7" s="1"/>
  <c r="I21" i="7"/>
  <c r="H21" i="7"/>
  <c r="M20" i="7"/>
  <c r="P20" i="7" s="1"/>
  <c r="L20" i="7"/>
  <c r="O20" i="7" s="1"/>
  <c r="K20" i="7"/>
  <c r="I20" i="7"/>
  <c r="H20" i="7"/>
  <c r="M19" i="7"/>
  <c r="L19" i="7"/>
  <c r="K19" i="7"/>
  <c r="I19" i="7"/>
  <c r="H19" i="7"/>
  <c r="M18" i="7"/>
  <c r="P18" i="7" s="1"/>
  <c r="L18" i="7"/>
  <c r="O18" i="7" s="1"/>
  <c r="K18" i="7"/>
  <c r="I18" i="7"/>
  <c r="H18" i="7"/>
  <c r="M17" i="7"/>
  <c r="L17" i="7"/>
  <c r="O17" i="7" s="1"/>
  <c r="K17" i="7"/>
  <c r="I17" i="7"/>
  <c r="H17" i="7"/>
  <c r="M16" i="7"/>
  <c r="P16" i="7" s="1"/>
  <c r="L16" i="7"/>
  <c r="O16" i="7" s="1"/>
  <c r="K16" i="7"/>
  <c r="I16" i="7"/>
  <c r="H16" i="7"/>
  <c r="P15" i="7"/>
  <c r="M15" i="7"/>
  <c r="L15" i="7"/>
  <c r="O15" i="7" s="1"/>
  <c r="K15" i="7"/>
  <c r="I15" i="7"/>
  <c r="H15" i="7"/>
  <c r="O14" i="7"/>
  <c r="M14" i="7"/>
  <c r="P14" i="7" s="1"/>
  <c r="L14" i="7"/>
  <c r="K14" i="7"/>
  <c r="I14" i="7"/>
  <c r="H14" i="7"/>
  <c r="M13" i="7"/>
  <c r="L13" i="7"/>
  <c r="O13" i="7" s="1"/>
  <c r="K13" i="7"/>
  <c r="I13" i="7"/>
  <c r="H13" i="7"/>
  <c r="M12" i="7"/>
  <c r="P12" i="7" s="1"/>
  <c r="L12" i="7"/>
  <c r="O12" i="7" s="1"/>
  <c r="K12" i="7"/>
  <c r="I12" i="7"/>
  <c r="H12" i="7"/>
  <c r="M11" i="7"/>
  <c r="P11" i="7" s="1"/>
  <c r="L11" i="7"/>
  <c r="K11" i="7"/>
  <c r="I11" i="7"/>
  <c r="H11" i="7"/>
  <c r="I10" i="7"/>
  <c r="H10" i="7"/>
  <c r="I9" i="7"/>
  <c r="H9" i="7"/>
  <c r="I8" i="7"/>
  <c r="H8" i="7"/>
  <c r="O17" i="18" l="1"/>
  <c r="F59" i="17"/>
  <c r="E60" i="17"/>
  <c r="F57" i="17"/>
  <c r="I58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F60" i="17"/>
  <c r="F58" i="17"/>
  <c r="D88" i="18"/>
  <c r="D85" i="18"/>
  <c r="D87" i="18"/>
  <c r="F86" i="18" s="1"/>
  <c r="J90" i="18" s="1"/>
  <c r="D86" i="18"/>
  <c r="D89" i="18"/>
  <c r="D37" i="18"/>
  <c r="D40" i="18"/>
  <c r="O22" i="18"/>
  <c r="D38" i="18" s="1"/>
  <c r="P18" i="18"/>
  <c r="E39" i="18" s="1"/>
  <c r="P33" i="18"/>
  <c r="E37" i="18" s="1"/>
  <c r="L71" i="12"/>
  <c r="L75" i="12"/>
  <c r="L71" i="10"/>
  <c r="L61" i="8"/>
  <c r="L65" i="8"/>
  <c r="L69" i="8"/>
  <c r="L73" i="8"/>
  <c r="L81" i="8"/>
  <c r="L70" i="16"/>
  <c r="L65" i="16"/>
  <c r="L80" i="16"/>
  <c r="L60" i="16"/>
  <c r="L66" i="16"/>
  <c r="D87" i="16" s="1"/>
  <c r="L73" i="16"/>
  <c r="L59" i="16"/>
  <c r="L74" i="16"/>
  <c r="D88" i="16" s="1"/>
  <c r="F86" i="16" s="1"/>
  <c r="O14" i="16"/>
  <c r="P19" i="16"/>
  <c r="O28" i="16"/>
  <c r="D37" i="16" s="1"/>
  <c r="P11" i="16"/>
  <c r="E41" i="16" s="1"/>
  <c r="O10" i="16"/>
  <c r="D41" i="16" s="1"/>
  <c r="O13" i="16"/>
  <c r="O12" i="16"/>
  <c r="P23" i="16"/>
  <c r="E38" i="16" s="1"/>
  <c r="O30" i="16"/>
  <c r="P14" i="16"/>
  <c r="P20" i="16"/>
  <c r="E40" i="16" s="1"/>
  <c r="P30" i="16"/>
  <c r="E37" i="16" s="1"/>
  <c r="D38" i="16"/>
  <c r="D39" i="16"/>
  <c r="D89" i="16"/>
  <c r="E39" i="16"/>
  <c r="D40" i="16"/>
  <c r="G39" i="16" s="1"/>
  <c r="C46" i="16" s="1"/>
  <c r="C47" i="16" s="1"/>
  <c r="F47" i="16" s="1"/>
  <c r="O42" i="15"/>
  <c r="O37" i="15"/>
  <c r="P42" i="15"/>
  <c r="O44" i="15"/>
  <c r="P36" i="15"/>
  <c r="P41" i="15"/>
  <c r="P44" i="15"/>
  <c r="O43" i="15"/>
  <c r="O38" i="15"/>
  <c r="P43" i="15"/>
  <c r="O17" i="15"/>
  <c r="O24" i="15"/>
  <c r="O27" i="15"/>
  <c r="P17" i="15"/>
  <c r="P27" i="15"/>
  <c r="F56" i="15" s="1"/>
  <c r="P37" i="15"/>
  <c r="O16" i="15"/>
  <c r="E59" i="15" s="1"/>
  <c r="O19" i="15"/>
  <c r="P19" i="15"/>
  <c r="O26" i="15"/>
  <c r="P29" i="15"/>
  <c r="P26" i="15"/>
  <c r="O18" i="15"/>
  <c r="P21" i="15"/>
  <c r="F60" i="15" s="1"/>
  <c r="O28" i="15"/>
  <c r="E57" i="15" s="1"/>
  <c r="H58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F57" i="15"/>
  <c r="F59" i="15"/>
  <c r="O36" i="15"/>
  <c r="P15" i="14"/>
  <c r="P22" i="14"/>
  <c r="P26" i="14"/>
  <c r="P29" i="14"/>
  <c r="P14" i="14"/>
  <c r="O23" i="14"/>
  <c r="O27" i="14"/>
  <c r="D41" i="14" s="1"/>
  <c r="O30" i="14"/>
  <c r="O13" i="14"/>
  <c r="P16" i="14"/>
  <c r="O20" i="14"/>
  <c r="P23" i="14"/>
  <c r="P30" i="14"/>
  <c r="P13" i="14"/>
  <c r="E41" i="14" s="1"/>
  <c r="P20" i="14"/>
  <c r="E39" i="14" s="1"/>
  <c r="O18" i="14"/>
  <c r="O22" i="14"/>
  <c r="O29" i="14"/>
  <c r="P32" i="14"/>
  <c r="L58" i="14"/>
  <c r="L60" i="14"/>
  <c r="L80" i="14"/>
  <c r="L62" i="14"/>
  <c r="L64" i="14"/>
  <c r="D89" i="14" s="1"/>
  <c r="D85" i="14"/>
  <c r="L67" i="14"/>
  <c r="D87" i="14" s="1"/>
  <c r="L72" i="14"/>
  <c r="D86" i="14" s="1"/>
  <c r="E38" i="14"/>
  <c r="E37" i="14"/>
  <c r="D40" i="14"/>
  <c r="G39" i="14" s="1"/>
  <c r="C46" i="14" s="1"/>
  <c r="C47" i="14" s="1"/>
  <c r="F47" i="14" s="1"/>
  <c r="O42" i="13"/>
  <c r="O37" i="13"/>
  <c r="P42" i="13"/>
  <c r="P41" i="13"/>
  <c r="P44" i="13"/>
  <c r="O20" i="13"/>
  <c r="P20" i="13"/>
  <c r="O12" i="13"/>
  <c r="P17" i="13"/>
  <c r="F59" i="13" s="1"/>
  <c r="I58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P19" i="13"/>
  <c r="P37" i="13"/>
  <c r="P12" i="13"/>
  <c r="F60" i="13" s="1"/>
  <c r="O16" i="13"/>
  <c r="E60" i="13" s="1"/>
  <c r="O11" i="13"/>
  <c r="P21" i="13"/>
  <c r="O28" i="13"/>
  <c r="P35" i="13"/>
  <c r="F56" i="13"/>
  <c r="F58" i="13"/>
  <c r="F57" i="13"/>
  <c r="O26" i="13"/>
  <c r="E57" i="13" s="1"/>
  <c r="O34" i="13"/>
  <c r="O36" i="13"/>
  <c r="L78" i="12"/>
  <c r="D85" i="12" s="1"/>
  <c r="L65" i="12"/>
  <c r="L67" i="12"/>
  <c r="L58" i="12"/>
  <c r="L60" i="12"/>
  <c r="L73" i="12"/>
  <c r="O14" i="12"/>
  <c r="O19" i="12"/>
  <c r="P22" i="12"/>
  <c r="E41" i="12" s="1"/>
  <c r="O21" i="12"/>
  <c r="O13" i="12"/>
  <c r="O20" i="12"/>
  <c r="P31" i="12"/>
  <c r="E38" i="12" s="1"/>
  <c r="O16" i="12"/>
  <c r="P19" i="12"/>
  <c r="D40" i="12"/>
  <c r="D39" i="12"/>
  <c r="E39" i="12"/>
  <c r="D38" i="12"/>
  <c r="D37" i="12"/>
  <c r="D87" i="12"/>
  <c r="O12" i="12"/>
  <c r="D41" i="12" s="1"/>
  <c r="G39" i="12" s="1"/>
  <c r="C46" i="12" s="1"/>
  <c r="C47" i="12" s="1"/>
  <c r="F47" i="12" s="1"/>
  <c r="O45" i="11"/>
  <c r="O38" i="11"/>
  <c r="O42" i="11"/>
  <c r="P45" i="11"/>
  <c r="P67" i="11" s="1"/>
  <c r="P38" i="11"/>
  <c r="P42" i="11"/>
  <c r="O44" i="11"/>
  <c r="O37" i="11"/>
  <c r="P41" i="11"/>
  <c r="P44" i="11"/>
  <c r="O39" i="11"/>
  <c r="O43" i="11"/>
  <c r="O33" i="11"/>
  <c r="O17" i="11"/>
  <c r="P13" i="11"/>
  <c r="P17" i="11"/>
  <c r="O23" i="11"/>
  <c r="O26" i="11"/>
  <c r="E59" i="11" s="1"/>
  <c r="P29" i="11"/>
  <c r="F58" i="11" s="1"/>
  <c r="P33" i="11"/>
  <c r="P26" i="11"/>
  <c r="O12" i="11"/>
  <c r="O16" i="11"/>
  <c r="O28" i="11"/>
  <c r="O32" i="11"/>
  <c r="E56" i="11" s="1"/>
  <c r="H58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F59" i="11"/>
  <c r="P12" i="11"/>
  <c r="F60" i="11" s="1"/>
  <c r="P16" i="11"/>
  <c r="P28" i="11"/>
  <c r="F56" i="11" s="1"/>
  <c r="I58" i="11" s="1"/>
  <c r="P32" i="11"/>
  <c r="O11" i="11"/>
  <c r="P34" i="11"/>
  <c r="E57" i="11"/>
  <c r="E58" i="11"/>
  <c r="L78" i="10"/>
  <c r="L65" i="10"/>
  <c r="L80" i="10"/>
  <c r="L67" i="10"/>
  <c r="L69" i="10"/>
  <c r="L60" i="10"/>
  <c r="D89" i="10" s="1"/>
  <c r="L73" i="10"/>
  <c r="L70" i="10"/>
  <c r="O28" i="10"/>
  <c r="O20" i="10"/>
  <c r="P23" i="10"/>
  <c r="P28" i="10"/>
  <c r="E38" i="10" s="1"/>
  <c r="O12" i="10"/>
  <c r="P15" i="10"/>
  <c r="E41" i="10" s="1"/>
  <c r="P19" i="10"/>
  <c r="P20" i="10"/>
  <c r="O30" i="10"/>
  <c r="P11" i="10"/>
  <c r="P12" i="10"/>
  <c r="O22" i="10"/>
  <c r="O27" i="10"/>
  <c r="P29" i="10"/>
  <c r="P30" i="10"/>
  <c r="O14" i="10"/>
  <c r="O19" i="10"/>
  <c r="D39" i="10" s="1"/>
  <c r="P22" i="10"/>
  <c r="D85" i="10"/>
  <c r="D41" i="10"/>
  <c r="E39" i="10"/>
  <c r="D88" i="10"/>
  <c r="D87" i="10"/>
  <c r="D38" i="10"/>
  <c r="D37" i="10"/>
  <c r="G39" i="10" s="1"/>
  <c r="C46" i="10" s="1"/>
  <c r="C47" i="10" s="1"/>
  <c r="F47" i="10" s="1"/>
  <c r="D40" i="10"/>
  <c r="O38" i="9"/>
  <c r="O42" i="9"/>
  <c r="P45" i="9"/>
  <c r="P67" i="9" s="1"/>
  <c r="O35" i="9"/>
  <c r="P38" i="9"/>
  <c r="P42" i="9"/>
  <c r="P44" i="9"/>
  <c r="O39" i="9"/>
  <c r="O43" i="9"/>
  <c r="P11" i="9"/>
  <c r="O24" i="9"/>
  <c r="P27" i="9"/>
  <c r="F56" i="9" s="1"/>
  <c r="I58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O23" i="9"/>
  <c r="E57" i="9" s="1"/>
  <c r="O26" i="9"/>
  <c r="P33" i="9"/>
  <c r="P26" i="9"/>
  <c r="O28" i="9"/>
  <c r="O32" i="9"/>
  <c r="P12" i="9"/>
  <c r="P16" i="9"/>
  <c r="F59" i="9" s="1"/>
  <c r="P32" i="9"/>
  <c r="O27" i="9"/>
  <c r="P34" i="9"/>
  <c r="E56" i="9"/>
  <c r="H58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L76" i="8"/>
  <c r="D85" i="8" s="1"/>
  <c r="L78" i="8"/>
  <c r="D86" i="8" s="1"/>
  <c r="L80" i="8"/>
  <c r="L59" i="8"/>
  <c r="L63" i="8"/>
  <c r="D88" i="8" s="1"/>
  <c r="L77" i="8"/>
  <c r="L67" i="8"/>
  <c r="D87" i="8" s="1"/>
  <c r="F86" i="8" s="1"/>
  <c r="L71" i="8"/>
  <c r="L79" i="8"/>
  <c r="P26" i="8"/>
  <c r="E37" i="8" s="1"/>
  <c r="O21" i="8"/>
  <c r="O14" i="8"/>
  <c r="P21" i="8"/>
  <c r="E39" i="8" s="1"/>
  <c r="O30" i="8"/>
  <c r="O11" i="8"/>
  <c r="P14" i="8"/>
  <c r="O23" i="8"/>
  <c r="O27" i="8"/>
  <c r="P30" i="8"/>
  <c r="O20" i="8"/>
  <c r="D39" i="8" s="1"/>
  <c r="G39" i="8" s="1"/>
  <c r="C46" i="8" s="1"/>
  <c r="C47" i="8" s="1"/>
  <c r="F47" i="8" s="1"/>
  <c r="P23" i="8"/>
  <c r="E38" i="8" s="1"/>
  <c r="P19" i="8"/>
  <c r="P20" i="8"/>
  <c r="O29" i="8"/>
  <c r="P32" i="8"/>
  <c r="P13" i="8"/>
  <c r="E41" i="8" s="1"/>
  <c r="P29" i="8"/>
  <c r="D40" i="8"/>
  <c r="E40" i="8"/>
  <c r="D41" i="8"/>
  <c r="D37" i="8"/>
  <c r="D38" i="8"/>
  <c r="O36" i="7"/>
  <c r="P43" i="7"/>
  <c r="O38" i="7"/>
  <c r="O42" i="7"/>
  <c r="P45" i="7"/>
  <c r="P67" i="7" s="1"/>
  <c r="P38" i="7"/>
  <c r="P42" i="7"/>
  <c r="O37" i="7"/>
  <c r="O44" i="7"/>
  <c r="P41" i="7"/>
  <c r="P44" i="7"/>
  <c r="P17" i="7"/>
  <c r="F59" i="7" s="1"/>
  <c r="O23" i="7"/>
  <c r="E57" i="7" s="1"/>
  <c r="O26" i="7"/>
  <c r="O19" i="7"/>
  <c r="E58" i="7" s="1"/>
  <c r="P26" i="7"/>
  <c r="O35" i="7"/>
  <c r="P19" i="7"/>
  <c r="O32" i="7"/>
  <c r="E56" i="7" s="1"/>
  <c r="P35" i="7"/>
  <c r="O25" i="7"/>
  <c r="P28" i="7"/>
  <c r="F56" i="7" s="1"/>
  <c r="P32" i="7"/>
  <c r="F58" i="7" s="1"/>
  <c r="I58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P25" i="7"/>
  <c r="F57" i="7" s="1"/>
  <c r="P13" i="7"/>
  <c r="F60" i="7" s="1"/>
  <c r="O11" i="7"/>
  <c r="P36" i="7"/>
  <c r="E59" i="7"/>
  <c r="H58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E60" i="7"/>
  <c r="D39" i="18" l="1"/>
  <c r="G39" i="18" s="1"/>
  <c r="C46" i="18" s="1"/>
  <c r="C47" i="18" s="1"/>
  <c r="F47" i="18" s="1"/>
  <c r="J46" i="18" s="1"/>
  <c r="D41" i="18"/>
  <c r="J86" i="18"/>
  <c r="J85" i="18"/>
  <c r="J87" i="18"/>
  <c r="J88" i="18"/>
  <c r="J89" i="18"/>
  <c r="E38" i="18"/>
  <c r="E41" i="18"/>
  <c r="E40" i="18"/>
  <c r="D86" i="12"/>
  <c r="F86" i="10"/>
  <c r="D86" i="10"/>
  <c r="D85" i="16"/>
  <c r="D86" i="16"/>
  <c r="J90" i="16"/>
  <c r="J89" i="16"/>
  <c r="J85" i="16"/>
  <c r="J88" i="16"/>
  <c r="J87" i="16"/>
  <c r="J86" i="16"/>
  <c r="J50" i="16"/>
  <c r="J45" i="16"/>
  <c r="J49" i="16"/>
  <c r="J48" i="16"/>
  <c r="J47" i="16"/>
  <c r="J46" i="16"/>
  <c r="E58" i="15"/>
  <c r="E60" i="15"/>
  <c r="E56" i="15"/>
  <c r="F58" i="15"/>
  <c r="I58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E40" i="14"/>
  <c r="D39" i="14"/>
  <c r="D37" i="14"/>
  <c r="D38" i="14"/>
  <c r="D88" i="14"/>
  <c r="F86" i="14" s="1"/>
  <c r="J89" i="14" s="1"/>
  <c r="J90" i="14"/>
  <c r="J50" i="14"/>
  <c r="J45" i="14"/>
  <c r="J49" i="14"/>
  <c r="J48" i="14"/>
  <c r="J47" i="14"/>
  <c r="J46" i="14"/>
  <c r="E59" i="13"/>
  <c r="E58" i="13"/>
  <c r="H58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E56" i="13"/>
  <c r="D89" i="12"/>
  <c r="F86" i="12" s="1"/>
  <c r="J90" i="12" s="1"/>
  <c r="D88" i="12"/>
  <c r="E37" i="12"/>
  <c r="E40" i="12"/>
  <c r="J50" i="12"/>
  <c r="J45" i="12"/>
  <c r="J49" i="12"/>
  <c r="J48" i="12"/>
  <c r="J47" i="12"/>
  <c r="J46" i="12"/>
  <c r="S35" i="1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E60" i="11"/>
  <c r="F57" i="11"/>
  <c r="E40" i="10"/>
  <c r="E37" i="10"/>
  <c r="J50" i="10"/>
  <c r="J45" i="10"/>
  <c r="J49" i="10"/>
  <c r="J48" i="10"/>
  <c r="J47" i="10"/>
  <c r="J46" i="10"/>
  <c r="J90" i="10"/>
  <c r="J89" i="10"/>
  <c r="J85" i="10"/>
  <c r="J88" i="10"/>
  <c r="J87" i="10"/>
  <c r="J86" i="10"/>
  <c r="E59" i="9"/>
  <c r="E60" i="9"/>
  <c r="E58" i="9"/>
  <c r="F60" i="9"/>
  <c r="F57" i="9"/>
  <c r="F58" i="9"/>
  <c r="J89" i="8"/>
  <c r="J87" i="8"/>
  <c r="J90" i="8"/>
  <c r="J85" i="8"/>
  <c r="J88" i="8"/>
  <c r="J86" i="8"/>
  <c r="D89" i="8"/>
  <c r="J46" i="8"/>
  <c r="J50" i="8"/>
  <c r="J45" i="8"/>
  <c r="J48" i="8"/>
  <c r="J49" i="8"/>
  <c r="J47" i="8"/>
  <c r="J48" i="18" l="1"/>
  <c r="J50" i="18"/>
  <c r="J45" i="18"/>
  <c r="J47" i="18"/>
  <c r="J49" i="18"/>
  <c r="J86" i="14"/>
  <c r="J87" i="14"/>
  <c r="J88" i="14"/>
  <c r="J85" i="14"/>
  <c r="J86" i="12"/>
  <c r="J89" i="12"/>
  <c r="J87" i="12"/>
  <c r="J88" i="12"/>
  <c r="J85" i="12"/>
</calcChain>
</file>

<file path=xl/sharedStrings.xml><?xml version="1.0" encoding="utf-8"?>
<sst xmlns="http://schemas.openxmlformats.org/spreadsheetml/2006/main" count="725" uniqueCount="74">
  <si>
    <t>Quarterly Data</t>
  </si>
  <si>
    <t>Earned Exposures</t>
  </si>
  <si>
    <t>Closed Claims</t>
  </si>
  <si>
    <t>Reported Claims</t>
  </si>
  <si>
    <t>Rolling 4-Quarter Data</t>
  </si>
  <si>
    <t>Closed Frequency per 100 Exposures</t>
  </si>
  <si>
    <t>Reported Frequency per 100 Exposures</t>
  </si>
  <si>
    <t>Closed Frequency</t>
  </si>
  <si>
    <t>Reported Frequency</t>
  </si>
  <si>
    <t>8 pt</t>
  </si>
  <si>
    <t>12 pt</t>
  </si>
  <si>
    <t>16 pt</t>
  </si>
  <si>
    <t>20 pt</t>
  </si>
  <si>
    <t>24 pt</t>
  </si>
  <si>
    <t>Trend 
Length</t>
  </si>
  <si>
    <t>Selected Pre-COVID Trend</t>
  </si>
  <si>
    <t>Step 1</t>
  </si>
  <si>
    <t>Step 2</t>
  </si>
  <si>
    <t>Adjusted Closed Frequency per 100 Exposures</t>
  </si>
  <si>
    <t>Adjusted Reported Frequency per 100 Exposures</t>
  </si>
  <si>
    <t>Adjusted Rolling 4-Quarter Data</t>
  </si>
  <si>
    <t>Rolling 4-Quarter Annual Trends (20132-20194)</t>
  </si>
  <si>
    <t>Step 3</t>
  </si>
  <si>
    <t>Selected Projected Frequency:</t>
  </si>
  <si>
    <t>Trend Period:</t>
  </si>
  <si>
    <t>Implied Trend:</t>
  </si>
  <si>
    <t>Frequency</t>
  </si>
  <si>
    <t>Severity</t>
  </si>
  <si>
    <t xml:space="preserve">Rolling 4-Quarter Annual Trends </t>
  </si>
  <si>
    <t>Paid Loss</t>
  </si>
  <si>
    <t>Paid Loss including Partial Payments</t>
  </si>
  <si>
    <t>Selected Trend</t>
  </si>
  <si>
    <t>Calendar 
YYYYQ</t>
  </si>
  <si>
    <t>Earned Premium</t>
  </si>
  <si>
    <t>On-Level Earned Premium</t>
  </si>
  <si>
    <t>On-Level Earned Premium per Exposure</t>
  </si>
  <si>
    <t>California Company-Specific Loss Trend Data</t>
  </si>
  <si>
    <t>Premium</t>
  </si>
  <si>
    <t>Trend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</si>
  <si>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</si>
  <si>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</si>
  <si>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</si>
  <si>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</si>
  <si>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</si>
  <si>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</si>
  <si>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</si>
  <si>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</si>
  <si>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</si>
  <si>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</si>
  <si>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</si>
  <si>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</si>
  <si>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Standard Exhibits- Variance 8A</t>
  </si>
  <si>
    <t>Closed</t>
  </si>
  <si>
    <t>Reported</t>
  </si>
  <si>
    <t>Calendar 
YYYQ</t>
  </si>
  <si>
    <t>Pure Premium</t>
  </si>
  <si>
    <t>Credibility (Justify in 
Exh 10)</t>
  </si>
  <si>
    <t>Complement 
Trend</t>
  </si>
  <si>
    <t>Credibility-
Weighted Loss Trend</t>
  </si>
  <si>
    <t>N/A</t>
  </si>
  <si>
    <t>6th Prior Year</t>
  </si>
  <si>
    <t>5th Prior Year</t>
  </si>
  <si>
    <t>4th Prior Year</t>
  </si>
  <si>
    <t>3rd Prior Year</t>
  </si>
  <si>
    <t>2nd Prior Year</t>
  </si>
  <si>
    <t>Most Recent Year</t>
  </si>
  <si>
    <t>Premium Trend Factors</t>
  </si>
  <si>
    <t>Loss Trend Factors</t>
  </si>
  <si>
    <t>Medical Payments</t>
  </si>
  <si>
    <t>Uninsured Motorists</t>
  </si>
  <si>
    <t>Collision</t>
  </si>
  <si>
    <t>Miscellaneous Damage</t>
  </si>
  <si>
    <t>Miscellaneous Liability</t>
  </si>
  <si>
    <t>Bodily Injury and Property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</si>
</sst>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45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indexed="64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theme="4" tint="0.59996337778862885"/>
      </right>
      <top style="medium">
        <color indexed="64"/>
      </top>
      <bottom style="thin">
        <color theme="4" tint="0.59996337778862885"/>
      </bottom>
      <diagonal/>
    </border>
    <border>
      <left style="medium">
        <color auto="1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Continuous"/>
    </xf>
    <xf numFmtId="0" fontId="3" fillId="0" borderId="2" xfId="0" applyFont="1" applyBorder="1" applyAlignment="1">
      <alignment horizontal="center" vertical="center" wrapText="1"/>
    </xf>
    <xf numFmtId="37" fontId="5" fillId="0" borderId="3" xfId="0" applyNumberFormat="1" applyFont="1" applyBorder="1" applyProtection="1">
      <protection locked="0"/>
    </xf>
    <xf numFmtId="37" fontId="5" fillId="0" borderId="4" xfId="0" applyNumberFormat="1" applyFont="1" applyBorder="1" applyProtection="1">
      <protection locked="0"/>
    </xf>
    <xf numFmtId="0" fontId="3" fillId="0" borderId="0" xfId="0" applyFont="1" applyAlignment="1">
      <alignment horizontal="centerContinuous"/>
    </xf>
    <xf numFmtId="37" fontId="5" fillId="2" borderId="5" xfId="0" applyNumberFormat="1" applyFont="1" applyFill="1" applyBorder="1"/>
    <xf numFmtId="37" fontId="5" fillId="2" borderId="0" xfId="0" applyNumberFormat="1" applyFont="1" applyFill="1"/>
    <xf numFmtId="37" fontId="6" fillId="0" borderId="0" xfId="0" applyNumberFormat="1" applyFont="1"/>
    <xf numFmtId="39" fontId="6" fillId="0" borderId="0" xfId="0" applyNumberFormat="1" applyFont="1"/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5" fontId="0" fillId="0" borderId="0" xfId="1" applyNumberFormat="1" applyFont="1" applyBorder="1"/>
    <xf numFmtId="0" fontId="0" fillId="0" borderId="7" xfId="0" applyBorder="1" applyAlignment="1">
      <alignment horizontal="center" vertical="center" wrapText="1"/>
    </xf>
    <xf numFmtId="164" fontId="7" fillId="0" borderId="6" xfId="2" applyNumberFormat="1" applyFont="1" applyFill="1" applyBorder="1"/>
    <xf numFmtId="164" fontId="7" fillId="0" borderId="0" xfId="2" applyNumberFormat="1" applyFont="1" applyFill="1" applyBorder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textRotation="90"/>
    </xf>
    <xf numFmtId="39" fontId="2" fillId="0" borderId="0" xfId="0" applyNumberFormat="1" applyFont="1" applyBorder="1"/>
    <xf numFmtId="37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37" fontId="0" fillId="0" borderId="0" xfId="0" applyNumberFormat="1" applyBorder="1" applyAlignment="1">
      <alignment vertical="center"/>
    </xf>
    <xf numFmtId="0" fontId="0" fillId="0" borderId="0" xfId="0" applyAlignment="1"/>
    <xf numFmtId="39" fontId="6" fillId="2" borderId="0" xfId="0" applyNumberFormat="1" applyFont="1" applyFill="1"/>
    <xf numFmtId="0" fontId="3" fillId="0" borderId="0" xfId="0" applyFont="1" applyFill="1" applyBorder="1" applyAlignment="1">
      <alignment vertical="center" wrapText="1"/>
    </xf>
    <xf numFmtId="0" fontId="2" fillId="0" borderId="0" xfId="0" applyFont="1"/>
    <xf numFmtId="0" fontId="3" fillId="0" borderId="0" xfId="0" applyFont="1" applyAlignment="1"/>
    <xf numFmtId="39" fontId="10" fillId="0" borderId="0" xfId="0" applyNumberFormat="1" applyFont="1"/>
    <xf numFmtId="37" fontId="5" fillId="0" borderId="19" xfId="0" applyNumberFormat="1" applyFont="1" applyBorder="1" applyProtection="1">
      <protection locked="0"/>
    </xf>
    <xf numFmtId="37" fontId="5" fillId="0" borderId="20" xfId="0" applyNumberFormat="1" applyFont="1" applyBorder="1" applyProtection="1">
      <protection locked="0"/>
    </xf>
    <xf numFmtId="37" fontId="6" fillId="2" borderId="0" xfId="0" applyNumberFormat="1" applyFont="1" applyFill="1"/>
    <xf numFmtId="37" fontId="5" fillId="0" borderId="21" xfId="0" applyNumberFormat="1" applyFont="1" applyBorder="1" applyProtection="1">
      <protection locked="0"/>
    </xf>
    <xf numFmtId="37" fontId="3" fillId="0" borderId="0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165" fontId="3" fillId="0" borderId="17" xfId="1" applyNumberFormat="1" applyFont="1" applyBorder="1" applyAlignment="1">
      <alignment horizontal="center"/>
    </xf>
    <xf numFmtId="165" fontId="3" fillId="0" borderId="18" xfId="1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0" borderId="0" xfId="1" applyNumberFormat="1" applyFont="1" applyBorder="1" applyAlignment="1"/>
    <xf numFmtId="165" fontId="3" fillId="0" borderId="0" xfId="1" applyNumberFormat="1" applyFont="1" applyBorder="1" applyAlignment="1">
      <alignment horizontal="center"/>
    </xf>
    <xf numFmtId="37" fontId="3" fillId="0" borderId="23" xfId="0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/>
    </xf>
    <xf numFmtId="37" fontId="0" fillId="0" borderId="25" xfId="0" applyNumberFormat="1" applyBorder="1" applyAlignment="1">
      <alignment horizontal="center" vertical="center"/>
    </xf>
    <xf numFmtId="37" fontId="0" fillId="0" borderId="26" xfId="0" applyNumberFormat="1" applyBorder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>
      <alignment vertical="center" textRotation="90"/>
    </xf>
    <xf numFmtId="37" fontId="6" fillId="0" borderId="4" xfId="0" applyNumberFormat="1" applyFont="1" applyBorder="1" applyProtection="1">
      <protection locked="0"/>
    </xf>
    <xf numFmtId="37" fontId="5" fillId="0" borderId="27" xfId="0" applyNumberFormat="1" applyFont="1" applyBorder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37" fontId="5" fillId="0" borderId="29" xfId="0" applyNumberFormat="1" applyFont="1" applyBorder="1" applyProtection="1">
      <protection locked="0"/>
    </xf>
    <xf numFmtId="0" fontId="3" fillId="0" borderId="2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37" fontId="0" fillId="0" borderId="30" xfId="0" applyNumberForma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0" fontId="0" fillId="0" borderId="0" xfId="0" quotePrefix="1" applyAlignment="1"/>
    <xf numFmtId="166" fontId="0" fillId="0" borderId="0" xfId="0" applyNumberFormat="1" applyAlignment="1"/>
    <xf numFmtId="0" fontId="0" fillId="0" borderId="0" xfId="0" quotePrefix="1" applyAlignment="1">
      <alignment wrapText="1"/>
    </xf>
    <xf numFmtId="0" fontId="0" fillId="0" borderId="0" xfId="0" quotePrefix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37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Border="1" applyAlignment="1">
      <alignment horizontal="center" vertical="center"/>
    </xf>
    <xf numFmtId="37" fontId="0" fillId="2" borderId="0" xfId="0" applyNumberFormat="1" applyFill="1" applyBorder="1" applyAlignment="1">
      <alignment vertical="center"/>
    </xf>
    <xf numFmtId="165" fontId="0" fillId="0" borderId="31" xfId="1" applyNumberFormat="1" applyFont="1" applyBorder="1" applyAlignment="1">
      <alignment horizontal="center"/>
    </xf>
    <xf numFmtId="0" fontId="3" fillId="0" borderId="32" xfId="0" applyFont="1" applyBorder="1" applyAlignment="1"/>
    <xf numFmtId="165" fontId="0" fillId="0" borderId="0" xfId="1" applyNumberFormat="1" applyFont="1" applyBorder="1" applyAlignment="1">
      <alignment horizontal="center"/>
    </xf>
    <xf numFmtId="0" fontId="0" fillId="2" borderId="0" xfId="0" applyFill="1" applyBorder="1"/>
    <xf numFmtId="0" fontId="0" fillId="2" borderId="13" xfId="0" applyFill="1" applyBorder="1"/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37" fontId="3" fillId="0" borderId="34" xfId="0" applyNumberFormat="1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5" xfId="0" quotePrefix="1" applyFont="1" applyBorder="1" applyAlignment="1">
      <alignment horizontal="center"/>
    </xf>
    <xf numFmtId="0" fontId="3" fillId="0" borderId="36" xfId="0" quotePrefix="1" applyFont="1" applyBorder="1" applyAlignment="1">
      <alignment horizontal="center"/>
    </xf>
    <xf numFmtId="0" fontId="3" fillId="0" borderId="37" xfId="0" quotePrefix="1" applyFont="1" applyBorder="1" applyAlignment="1">
      <alignment horizontal="center"/>
    </xf>
    <xf numFmtId="0" fontId="11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0" fillId="0" borderId="6" xfId="0" quotePrefix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7" xfId="0" quotePrefix="1" applyBorder="1" applyAlignment="1">
      <alignment horizontal="center" wrapText="1"/>
    </xf>
    <xf numFmtId="166" fontId="0" fillId="0" borderId="14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 wrapText="1"/>
    </xf>
    <xf numFmtId="165" fontId="0" fillId="0" borderId="13" xfId="1" applyNumberFormat="1" applyFont="1" applyBorder="1" applyAlignment="1">
      <alignment horizontal="center"/>
    </xf>
    <xf numFmtId="165" fontId="0" fillId="0" borderId="14" xfId="1" applyNumberFormat="1" applyFont="1" applyBorder="1" applyAlignment="1">
      <alignment horizontal="center"/>
    </xf>
    <xf numFmtId="165" fontId="0" fillId="0" borderId="22" xfId="1" applyNumberFormat="1" applyFont="1" applyBorder="1" applyAlignment="1">
      <alignment horizontal="center"/>
    </xf>
    <xf numFmtId="165" fontId="3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 textRotation="90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7" fontId="3" fillId="0" borderId="10" xfId="0" applyNumberFormat="1" applyFont="1" applyBorder="1" applyAlignment="1">
      <alignment horizontal="center" vertical="center"/>
    </xf>
    <xf numFmtId="37" fontId="3" fillId="0" borderId="2" xfId="0" applyNumberFormat="1" applyFont="1" applyBorder="1" applyAlignment="1">
      <alignment horizontal="center" vertical="center"/>
    </xf>
    <xf numFmtId="37" fontId="3" fillId="0" borderId="11" xfId="0" applyNumberFormat="1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Comma 7" xfId="2" xr:uid="{6F9DE892-03FA-4F63-951F-8182B39E8072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Bodily</a:t>
            </a:r>
            <a:r>
              <a:rPr lang="en-US" b="1" baseline="0"/>
              <a:t> Injury Reported Frequency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Quarterly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'BIPD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'BIPD - Freq'!$I$8:$I$52</c:f>
              <c:numCache>
                <c:formatCode>#,##0.00_);\(#,##0.00\)</c:formatCode>
                <c:ptCount val="45"/>
                <c:pt idx="0">
                  <c:v>7.075334994626183</c:v>
                </c:pt>
                <c:pt idx="1">
                  <c:v>7.4117595268189191</c:v>
                </c:pt>
                <c:pt idx="2">
                  <c:v>7.4500956165349059</c:v>
                </c:pt>
                <c:pt idx="3">
                  <c:v>7.2721368775720494</c:v>
                </c:pt>
                <c:pt idx="4">
                  <c:v>7.3482828013474526</c:v>
                </c:pt>
                <c:pt idx="5">
                  <c:v>7.6821574098148524</c:v>
                </c:pt>
                <c:pt idx="6">
                  <c:v>7.841974344056549</c:v>
                </c:pt>
                <c:pt idx="7">
                  <c:v>7.9114192682092508</c:v>
                </c:pt>
                <c:pt idx="8">
                  <c:v>8.0154958710017041</c:v>
                </c:pt>
                <c:pt idx="9">
                  <c:v>7.8239388145107185</c:v>
                </c:pt>
                <c:pt idx="10">
                  <c:v>8.2491221426911565</c:v>
                </c:pt>
                <c:pt idx="11">
                  <c:v>8.3858372884164734</c:v>
                </c:pt>
                <c:pt idx="12">
                  <c:v>8.1299911165671404</c:v>
                </c:pt>
                <c:pt idx="13">
                  <c:v>8.3166180546007364</c:v>
                </c:pt>
                <c:pt idx="14">
                  <c:v>8.2185905316215013</c:v>
                </c:pt>
                <c:pt idx="15">
                  <c:v>8.0446891109201299</c:v>
                </c:pt>
                <c:pt idx="16">
                  <c:v>7.9476050258512672</c:v>
                </c:pt>
                <c:pt idx="17">
                  <c:v>8.0414681722741914</c:v>
                </c:pt>
                <c:pt idx="18">
                  <c:v>8.2556322524396197</c:v>
                </c:pt>
                <c:pt idx="19">
                  <c:v>8.2950827812714394</c:v>
                </c:pt>
                <c:pt idx="20">
                  <c:v>8.7425402833977675</c:v>
                </c:pt>
                <c:pt idx="21">
                  <c:v>8.6083675632608969</c:v>
                </c:pt>
                <c:pt idx="22">
                  <c:v>9.1341776948083169</c:v>
                </c:pt>
                <c:pt idx="23">
                  <c:v>8.9408684427713059</c:v>
                </c:pt>
                <c:pt idx="24">
                  <c:v>8.9194409797570291</c:v>
                </c:pt>
                <c:pt idx="25">
                  <c:v>9.5829832557068766</c:v>
                </c:pt>
                <c:pt idx="26">
                  <c:v>9.5402744321392028</c:v>
                </c:pt>
                <c:pt idx="27">
                  <c:v>8.3280803131284511</c:v>
                </c:pt>
                <c:pt idx="28">
                  <c:v>4.954139949915354</c:v>
                </c:pt>
                <c:pt idx="29">
                  <c:v>5.7176889822387551</c:v>
                </c:pt>
                <c:pt idx="30">
                  <c:v>5.8310731839864474</c:v>
                </c:pt>
                <c:pt idx="31">
                  <c:v>5.7479155367186543</c:v>
                </c:pt>
                <c:pt idx="32">
                  <c:v>6.6940985234241159</c:v>
                </c:pt>
                <c:pt idx="33">
                  <c:v>6.9945143678071613</c:v>
                </c:pt>
                <c:pt idx="34">
                  <c:v>7.2286754614766373</c:v>
                </c:pt>
                <c:pt idx="35">
                  <c:v>7.2556438550688451</c:v>
                </c:pt>
                <c:pt idx="36">
                  <c:v>7.2238626463365225</c:v>
                </c:pt>
                <c:pt idx="37">
                  <c:v>7.4404493409306287</c:v>
                </c:pt>
                <c:pt idx="38">
                  <c:v>7.3656831871990489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3-4FEF-BBF4-DD920A855215}"/>
            </c:ext>
          </c:extLst>
        </c:ser>
        <c:ser>
          <c:idx val="12"/>
          <c:order val="12"/>
          <c:tx>
            <c:v>Rolling 4Q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E23-4FEF-BBF4-DD920A855215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E23-4FEF-BBF4-DD920A855215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E23-4FEF-BBF4-DD920A855215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E23-4FEF-BBF4-DD920A855215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E23-4FEF-BBF4-DD920A855215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E23-4FEF-BBF4-DD920A855215}"/>
              </c:ext>
            </c:extLst>
          </c:dPt>
          <c:cat>
            <c:numRef>
              <c:f>'BIPD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'BIPD - Freq'!$P$8:$P$52</c:f>
              <c:numCache>
                <c:formatCode>#,##0_);\(#,##0\)</c:formatCode>
                <c:ptCount val="45"/>
                <c:pt idx="3" formatCode="#,##0.00_);\(#,##0.00\)">
                  <c:v>7.3028867149265917</c:v>
                </c:pt>
                <c:pt idx="4" formatCode="#,##0.00_);\(#,##0.00\)">
                  <c:v>7.3702721836108402</c:v>
                </c:pt>
                <c:pt idx="5" formatCode="#,##0.00_);\(#,##0.00\)">
                  <c:v>7.438652110420799</c:v>
                </c:pt>
                <c:pt idx="6" formatCode="#,##0.00_);\(#,##0.00\)">
                  <c:v>7.5372236972282662</c:v>
                </c:pt>
                <c:pt idx="7" formatCode="#,##0.00_);\(#,##0.00\)">
                  <c:v>7.6967339344804664</c:v>
                </c:pt>
                <c:pt idx="8" formatCode="#,##0.00_);\(#,##0.00\)">
                  <c:v>7.8634592717745146</c:v>
                </c:pt>
                <c:pt idx="9" formatCode="#,##0.00_);\(#,##0.00\)">
                  <c:v>7.8983235779490704</c:v>
                </c:pt>
                <c:pt idx="10" formatCode="#,##0.00_);\(#,##0.00\)">
                  <c:v>8.0002789064813271</c:v>
                </c:pt>
                <c:pt idx="11" formatCode="#,##0.00_);\(#,##0.00\)">
                  <c:v>8.1189143463878271</c:v>
                </c:pt>
                <c:pt idx="12" formatCode="#,##0.00_);\(#,##0.00\)">
                  <c:v>8.1474053689499044</c:v>
                </c:pt>
                <c:pt idx="13" formatCode="#,##0.00_);\(#,##0.00\)">
                  <c:v>8.2702704060438226</c:v>
                </c:pt>
                <c:pt idx="14" formatCode="#,##0.00_);\(#,##0.00\)">
                  <c:v>8.2625718586026196</c:v>
                </c:pt>
                <c:pt idx="15" formatCode="#,##0.00_);\(#,##0.00\)">
                  <c:v>8.1773790800120238</c:v>
                </c:pt>
                <c:pt idx="16" formatCode="#,##0.00_);\(#,##0.00\)">
                  <c:v>8.1314116061651962</c:v>
                </c:pt>
                <c:pt idx="17" formatCode="#,##0.00_);\(#,##0.00\)">
                  <c:v>8.0628117803170785</c:v>
                </c:pt>
                <c:pt idx="18" formatCode="#,##0.00_);\(#,##0.00\)">
                  <c:v>8.0718838472183787</c:v>
                </c:pt>
                <c:pt idx="19" formatCode="#,##0.00_);\(#,##0.00\)">
                  <c:v>8.1338587534142661</c:v>
                </c:pt>
                <c:pt idx="20" formatCode="#,##0.00_);\(#,##0.00\)">
                  <c:v>8.3315187154058563</c:v>
                </c:pt>
                <c:pt idx="21" formatCode="#,##0.00_);\(#,##0.00\)">
                  <c:v>8.4739449179249462</c:v>
                </c:pt>
                <c:pt idx="22" formatCode="#,##0.00_);\(#,##0.00\)">
                  <c:v>8.6929009819277798</c:v>
                </c:pt>
                <c:pt idx="23" formatCode="#,##0.00_);\(#,##0.00\)">
                  <c:v>8.8555774263299138</c:v>
                </c:pt>
                <c:pt idx="24" formatCode="#,##0.00_);\(#,##0.00\)">
                  <c:v>8.9001489759147496</c:v>
                </c:pt>
                <c:pt idx="25" formatCode="#,##0.00_);\(#,##0.00\)">
                  <c:v>9.1433905442324352</c:v>
                </c:pt>
                <c:pt idx="26" formatCode="#,##0.00_);\(#,##0.00\)">
                  <c:v>9.2440916808780393</c:v>
                </c:pt>
                <c:pt idx="27" formatCode="#,##0.00_);\(#,##0.00\)">
                  <c:v>9.0928535941009478</c:v>
                </c:pt>
                <c:pt idx="28" formatCode="#,##0.00_);\(#,##0.00\)">
                  <c:v>8.0994082680816977</c:v>
                </c:pt>
                <c:pt idx="29" formatCode="#,##0.00_);\(#,##0.00\)">
                  <c:v>7.1343072791407991</c:v>
                </c:pt>
                <c:pt idx="30" formatCode="#,##0.00_);\(#,##0.00\)">
                  <c:v>6.2068384589508323</c:v>
                </c:pt>
                <c:pt idx="31" formatCode="#,##0.00_);\(#,##0.00\)">
                  <c:v>5.5620122135523511</c:v>
                </c:pt>
                <c:pt idx="32" formatCode="#,##0.00_);\(#,##0.00\)">
                  <c:v>6.0006476640895352</c:v>
                </c:pt>
                <c:pt idx="33" formatCode="#,##0.00_);\(#,##0.00\)">
                  <c:v>6.321225670733102</c:v>
                </c:pt>
                <c:pt idx="34" formatCode="#,##0.00_);\(#,##0.00\)">
                  <c:v>6.6699880856987335</c:v>
                </c:pt>
                <c:pt idx="35" formatCode="#,##0.00_);\(#,##0.00\)">
                  <c:v>7.0440627208105786</c:v>
                </c:pt>
                <c:pt idx="36" formatCode="#,##0.00_);\(#,##0.00\)">
                  <c:v>7.1759548171477157</c:v>
                </c:pt>
                <c:pt idx="37" formatCode="#,##0.00_);\(#,##0.00\)">
                  <c:v>7.287603440744145</c:v>
                </c:pt>
                <c:pt idx="38" formatCode="#,##0.00_);\(#,##0.00\)">
                  <c:v>7.3219438859598061</c:v>
                </c:pt>
                <c:pt idx="39" formatCode="#,##0.00_);\(#,##0.00\)">
                  <c:v>7.3219438859598061</c:v>
                </c:pt>
                <c:pt idx="40" formatCode="#,##0.00_);\(#,##0.00\)">
                  <c:v>7.3219438859598061</c:v>
                </c:pt>
                <c:pt idx="41" formatCode="#,##0.00_);\(#,##0.00\)">
                  <c:v>7.3219438859598061</c:v>
                </c:pt>
                <c:pt idx="42" formatCode="#,##0.00_);\(#,##0.00\)">
                  <c:v>7.3219438859598061</c:v>
                </c:pt>
                <c:pt idx="43" formatCode="#,##0.00_);\(#,##0.00\)">
                  <c:v>7.3219438859598061</c:v>
                </c:pt>
                <c:pt idx="44" formatCode="#,##0.00_);\(#,##0.00\)">
                  <c:v>7.3219438859598061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E23-4FEF-BBF4-DD920A855215}"/>
            </c:ext>
          </c:extLst>
        </c:ser>
        <c:ser>
          <c:idx val="15"/>
          <c:order val="15"/>
          <c:tx>
            <c:v>Adjusted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E23-4FEF-BBF4-DD920A855215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E23-4FEF-BBF4-DD920A855215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6E23-4FEF-BBF4-DD920A855215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6E23-4FEF-BBF4-DD920A855215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6E23-4FEF-BBF4-DD920A855215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6E23-4FEF-BBF4-DD920A855215}"/>
              </c:ext>
            </c:extLst>
          </c:dPt>
          <c:cat>
            <c:numRef>
              <c:f>'BIPD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'BIPD - Freq'!$S$8:$S$52</c:f>
              <c:numCache>
                <c:formatCode>#,##0_);\(#,##0\)</c:formatCode>
                <c:ptCount val="45"/>
                <c:pt idx="27" formatCode="#,##0.00_);\(#,##0.00\)">
                  <c:v>9.3669396054065697</c:v>
                </c:pt>
                <c:pt idx="28" formatCode="#,##0.00_);\(#,##0.00\)">
                  <c:v>9.4914200983995798</c:v>
                </c:pt>
                <c:pt idx="29" formatCode="#,##0.00_);\(#,##0.00\)">
                  <c:v>9.617554855622803</c:v>
                </c:pt>
                <c:pt idx="30" formatCode="#,##0.00_);\(#,##0.00\)">
                  <c:v>9.7453658611644887</c:v>
                </c:pt>
                <c:pt idx="31" formatCode="#,##0.00_);\(#,##0.00\)">
                  <c:v>9.8748753912670217</c:v>
                </c:pt>
                <c:pt idx="32" formatCode="#,##0.00_);\(#,##0.00\)">
                  <c:v>10.006106018209461</c:v>
                </c:pt>
                <c:pt idx="33" formatCode="#,##0.00_);\(#,##0.00\)">
                  <c:v>10.139080614241671</c:v>
                </c:pt>
                <c:pt idx="34" formatCode="#,##0.00_);\(#,##0.00\)">
                  <c:v>10.273822355570738</c:v>
                </c:pt>
                <c:pt idx="35" formatCode="#,##0.00_);\(#,##0.00\)">
                  <c:v>10.410354726400362</c:v>
                </c:pt>
                <c:pt idx="36" formatCode="#,##0.00_);\(#,##0.00\)">
                  <c:v>10.548701523023931</c:v>
                </c:pt>
                <c:pt idx="37" formatCode="#,##0.00_);\(#,##0.00\)">
                  <c:v>10.688886857971989</c:v>
                </c:pt>
                <c:pt idx="38" formatCode="#,##0.00_);\(#,##0.00\)">
                  <c:v>10.830935164214816</c:v>
                </c:pt>
                <c:pt idx="39" formatCode="#,##0.00_);\(#,##0.00\)">
                  <c:v>10.830935164214816</c:v>
                </c:pt>
                <c:pt idx="40" formatCode="#,##0.00_);\(#,##0.00\)">
                  <c:v>10.830935164214816</c:v>
                </c:pt>
                <c:pt idx="41" formatCode="#,##0.00_);\(#,##0.00\)">
                  <c:v>10.830935164214816</c:v>
                </c:pt>
                <c:pt idx="42" formatCode="#,##0.00_);\(#,##0.00\)">
                  <c:v>10.830935164214816</c:v>
                </c:pt>
                <c:pt idx="43" formatCode="#,##0.00_);\(#,##0.00\)">
                  <c:v>10.830935164214816</c:v>
                </c:pt>
                <c:pt idx="44" formatCode="#,##0.00_);\(#,##0.00\)">
                  <c:v>10.830935164214816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E23-4FEF-BBF4-DD920A855215}"/>
            </c:ext>
          </c:extLst>
        </c:ser>
        <c:ser>
          <c:idx val="16"/>
          <c:order val="16"/>
          <c:tx>
            <c:v>Sel Proj Freq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'BI - Freq'!#REF!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E23-4FEF-BBF4-DD920A85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663791"/>
        <c:axId val="1916667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'BIPD - Freq'!$D$7</c15:sqref>
                        </c15:formulaRef>
                      </c:ext>
                    </c:extLst>
                    <c:strCache>
                      <c:ptCount val="1"/>
                      <c:pt idx="0">
                        <c:v>Earned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'BIPD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'BIPD - Freq'!$D$8:$D$52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885187.76916666667</c:v>
                      </c:pt>
                      <c:pt idx="1">
                        <c:v>891826.02</c:v>
                      </c:pt>
                      <c:pt idx="2">
                        <c:v>897317.34249999991</c:v>
                      </c:pt>
                      <c:pt idx="3">
                        <c:v>902857.04333333333</c:v>
                      </c:pt>
                      <c:pt idx="4">
                        <c:v>910634.52249999996</c:v>
                      </c:pt>
                      <c:pt idx="5">
                        <c:v>913180.97583333345</c:v>
                      </c:pt>
                      <c:pt idx="6">
                        <c:v>915636.76250000007</c:v>
                      </c:pt>
                      <c:pt idx="7">
                        <c:v>920580.71416666673</c:v>
                      </c:pt>
                      <c:pt idx="8">
                        <c:v>927952.5708333333</c:v>
                      </c:pt>
                      <c:pt idx="9">
                        <c:v>930170.87333333341</c:v>
                      </c:pt>
                      <c:pt idx="10">
                        <c:v>931141.50416666677</c:v>
                      </c:pt>
                      <c:pt idx="11">
                        <c:v>933240.14416666667</c:v>
                      </c:pt>
                      <c:pt idx="12">
                        <c:v>938758.71333333338</c:v>
                      </c:pt>
                      <c:pt idx="13">
                        <c:v>939179.83833333338</c:v>
                      </c:pt>
                      <c:pt idx="14">
                        <c:v>939808.34916666662</c:v>
                      </c:pt>
                      <c:pt idx="15">
                        <c:v>942161.95250000001</c:v>
                      </c:pt>
                      <c:pt idx="16">
                        <c:v>947555.89583333337</c:v>
                      </c:pt>
                      <c:pt idx="17">
                        <c:v>944678.24000000011</c:v>
                      </c:pt>
                      <c:pt idx="18">
                        <c:v>936693.85499999998</c:v>
                      </c:pt>
                      <c:pt idx="19">
                        <c:v>928525.99583333323</c:v>
                      </c:pt>
                      <c:pt idx="20">
                        <c:v>921894.52249999996</c:v>
                      </c:pt>
                      <c:pt idx="21">
                        <c:v>914679.8091666667</c:v>
                      </c:pt>
                      <c:pt idx="22">
                        <c:v>908598.4833333334</c:v>
                      </c:pt>
                      <c:pt idx="23">
                        <c:v>905023.94166666677</c:v>
                      </c:pt>
                      <c:pt idx="24">
                        <c:v>901738.12666666659</c:v>
                      </c:pt>
                      <c:pt idx="25">
                        <c:v>895378.79499999993</c:v>
                      </c:pt>
                      <c:pt idx="26">
                        <c:v>890456.56499999994</c:v>
                      </c:pt>
                      <c:pt idx="27">
                        <c:v>890313.22000000009</c:v>
                      </c:pt>
                      <c:pt idx="28">
                        <c:v>894988.84666666668</c:v>
                      </c:pt>
                      <c:pt idx="29">
                        <c:v>885217.78916666668</c:v>
                      </c:pt>
                      <c:pt idx="30">
                        <c:v>889956.24583333323</c:v>
                      </c:pt>
                      <c:pt idx="31">
                        <c:v>897125.22166666668</c:v>
                      </c:pt>
                      <c:pt idx="32">
                        <c:v>905797.84249999991</c:v>
                      </c:pt>
                      <c:pt idx="33">
                        <c:v>910156.11166666669</c:v>
                      </c:pt>
                      <c:pt idx="34">
                        <c:v>912864.33250000002</c:v>
                      </c:pt>
                      <c:pt idx="35">
                        <c:v>914860.22916666663</c:v>
                      </c:pt>
                      <c:pt idx="36">
                        <c:v>920684.72583333345</c:v>
                      </c:pt>
                      <c:pt idx="37">
                        <c:v>927188.62583333335</c:v>
                      </c:pt>
                      <c:pt idx="38">
                        <c:v>939206.83583333332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6E23-4FEF-BBF4-DD920A8552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Freq'!$E$7</c15:sqref>
                        </c15:formulaRef>
                      </c:ext>
                    </c:extLst>
                    <c:strCache>
                      <c:ptCount val="1"/>
                      <c:pt idx="0">
                        <c:v>Closed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Freq'!$E$8:$E$52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37407</c:v>
                      </c:pt>
                      <c:pt idx="1">
                        <c:v>38869</c:v>
                      </c:pt>
                      <c:pt idx="2">
                        <c:v>38965</c:v>
                      </c:pt>
                      <c:pt idx="3">
                        <c:v>38979</c:v>
                      </c:pt>
                      <c:pt idx="4">
                        <c:v>37134</c:v>
                      </c:pt>
                      <c:pt idx="5">
                        <c:v>40558</c:v>
                      </c:pt>
                      <c:pt idx="6">
                        <c:v>40948</c:v>
                      </c:pt>
                      <c:pt idx="7">
                        <c:v>41593</c:v>
                      </c:pt>
                      <c:pt idx="8">
                        <c:v>45177</c:v>
                      </c:pt>
                      <c:pt idx="9">
                        <c:v>43521</c:v>
                      </c:pt>
                      <c:pt idx="10">
                        <c:v>43229</c:v>
                      </c:pt>
                      <c:pt idx="11">
                        <c:v>46142</c:v>
                      </c:pt>
                      <c:pt idx="12">
                        <c:v>44610</c:v>
                      </c:pt>
                      <c:pt idx="13">
                        <c:v>45034</c:v>
                      </c:pt>
                      <c:pt idx="14">
                        <c:v>45151</c:v>
                      </c:pt>
                      <c:pt idx="15">
                        <c:v>47464</c:v>
                      </c:pt>
                      <c:pt idx="16">
                        <c:v>44883</c:v>
                      </c:pt>
                      <c:pt idx="17">
                        <c:v>43828</c:v>
                      </c:pt>
                      <c:pt idx="18">
                        <c:v>43240</c:v>
                      </c:pt>
                      <c:pt idx="19">
                        <c:v>43614</c:v>
                      </c:pt>
                      <c:pt idx="20">
                        <c:v>40658</c:v>
                      </c:pt>
                      <c:pt idx="21">
                        <c:v>39393</c:v>
                      </c:pt>
                      <c:pt idx="22">
                        <c:v>40321</c:v>
                      </c:pt>
                      <c:pt idx="23">
                        <c:v>38524</c:v>
                      </c:pt>
                      <c:pt idx="24">
                        <c:v>37362</c:v>
                      </c:pt>
                      <c:pt idx="25">
                        <c:v>40237</c:v>
                      </c:pt>
                      <c:pt idx="26">
                        <c:v>38756</c:v>
                      </c:pt>
                      <c:pt idx="27">
                        <c:v>37550</c:v>
                      </c:pt>
                      <c:pt idx="28">
                        <c:v>29181</c:v>
                      </c:pt>
                      <c:pt idx="29">
                        <c:v>23790</c:v>
                      </c:pt>
                      <c:pt idx="30">
                        <c:v>23041</c:v>
                      </c:pt>
                      <c:pt idx="31">
                        <c:v>22461</c:v>
                      </c:pt>
                      <c:pt idx="32">
                        <c:v>24109</c:v>
                      </c:pt>
                      <c:pt idx="33">
                        <c:v>26836</c:v>
                      </c:pt>
                      <c:pt idx="34">
                        <c:v>25854</c:v>
                      </c:pt>
                      <c:pt idx="35">
                        <c:v>29501</c:v>
                      </c:pt>
                      <c:pt idx="36">
                        <c:v>30713</c:v>
                      </c:pt>
                      <c:pt idx="37">
                        <c:v>30876</c:v>
                      </c:pt>
                      <c:pt idx="38">
                        <c:v>29950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E23-4FEF-BBF4-DD920A8552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Freq'!$F$7</c15:sqref>
                        </c15:formulaRef>
                      </c:ext>
                    </c:extLst>
                    <c:strCache>
                      <c:ptCount val="1"/>
                      <c:pt idx="0">
                        <c:v>Reported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Freq'!$F$8:$F$52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62630</c:v>
                      </c:pt>
                      <c:pt idx="1">
                        <c:v>66100</c:v>
                      </c:pt>
                      <c:pt idx="2">
                        <c:v>66851</c:v>
                      </c:pt>
                      <c:pt idx="3">
                        <c:v>65657</c:v>
                      </c:pt>
                      <c:pt idx="4">
                        <c:v>66916</c:v>
                      </c:pt>
                      <c:pt idx="5">
                        <c:v>70152</c:v>
                      </c:pt>
                      <c:pt idx="6">
                        <c:v>71804</c:v>
                      </c:pt>
                      <c:pt idx="7">
                        <c:v>72831</c:v>
                      </c:pt>
                      <c:pt idx="8">
                        <c:v>74380</c:v>
                      </c:pt>
                      <c:pt idx="9">
                        <c:v>72776</c:v>
                      </c:pt>
                      <c:pt idx="10">
                        <c:v>76811</c:v>
                      </c:pt>
                      <c:pt idx="11">
                        <c:v>78260</c:v>
                      </c:pt>
                      <c:pt idx="12">
                        <c:v>76321</c:v>
                      </c:pt>
                      <c:pt idx="13">
                        <c:v>78108</c:v>
                      </c:pt>
                      <c:pt idx="14">
                        <c:v>77239</c:v>
                      </c:pt>
                      <c:pt idx="15">
                        <c:v>75794</c:v>
                      </c:pt>
                      <c:pt idx="16">
                        <c:v>75308</c:v>
                      </c:pt>
                      <c:pt idx="17">
                        <c:v>75966</c:v>
                      </c:pt>
                      <c:pt idx="18">
                        <c:v>77330</c:v>
                      </c:pt>
                      <c:pt idx="19">
                        <c:v>77022</c:v>
                      </c:pt>
                      <c:pt idx="20">
                        <c:v>80597</c:v>
                      </c:pt>
                      <c:pt idx="21">
                        <c:v>78739</c:v>
                      </c:pt>
                      <c:pt idx="22">
                        <c:v>82993</c:v>
                      </c:pt>
                      <c:pt idx="23">
                        <c:v>80917</c:v>
                      </c:pt>
                      <c:pt idx="24">
                        <c:v>80430</c:v>
                      </c:pt>
                      <c:pt idx="25">
                        <c:v>85804</c:v>
                      </c:pt>
                      <c:pt idx="26">
                        <c:v>84952</c:v>
                      </c:pt>
                      <c:pt idx="27">
                        <c:v>74146</c:v>
                      </c:pt>
                      <c:pt idx="28">
                        <c:v>44339</c:v>
                      </c:pt>
                      <c:pt idx="29">
                        <c:v>50614</c:v>
                      </c:pt>
                      <c:pt idx="30">
                        <c:v>51894</c:v>
                      </c:pt>
                      <c:pt idx="31">
                        <c:v>51566</c:v>
                      </c:pt>
                      <c:pt idx="32">
                        <c:v>60635</c:v>
                      </c:pt>
                      <c:pt idx="33">
                        <c:v>63661</c:v>
                      </c:pt>
                      <c:pt idx="34">
                        <c:v>65988</c:v>
                      </c:pt>
                      <c:pt idx="35">
                        <c:v>66379</c:v>
                      </c:pt>
                      <c:pt idx="36">
                        <c:v>66509</c:v>
                      </c:pt>
                      <c:pt idx="37">
                        <c:v>68987</c:v>
                      </c:pt>
                      <c:pt idx="38">
                        <c:v>69179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E23-4FEF-BBF4-DD920A8552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Freq'!$G$7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Freq'!$G$8:$G$52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E23-4FEF-BBF4-DD920A8552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Freq'!$H$7</c15:sqref>
                        </c15:formulaRef>
                      </c:ext>
                    </c:extLst>
                    <c:strCache>
                      <c:ptCount val="1"/>
                      <c:pt idx="0">
                        <c:v>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Freq'!$H$8:$H$52</c15:sqref>
                        </c15:formulaRef>
                      </c:ext>
                    </c:extLst>
                    <c:numCache>
                      <c:formatCode>#,##0.00_);\(#,##0.00\)</c:formatCode>
                      <c:ptCount val="45"/>
                      <c:pt idx="0">
                        <c:v>4.2258830615357112</c:v>
                      </c:pt>
                      <c:pt idx="1">
                        <c:v>4.3583612866554402</c:v>
                      </c:pt>
                      <c:pt idx="2">
                        <c:v>4.3423879328399373</c:v>
                      </c:pt>
                      <c:pt idx="3">
                        <c:v>4.3172947797017986</c:v>
                      </c:pt>
                      <c:pt idx="4">
                        <c:v>4.0778159714453395</c:v>
                      </c:pt>
                      <c:pt idx="5">
                        <c:v>4.4413978251121966</c:v>
                      </c:pt>
                      <c:pt idx="6">
                        <c:v>4.4720790685815217</c:v>
                      </c:pt>
                      <c:pt idx="7">
                        <c:v>4.5181263695765184</c:v>
                      </c:pt>
                      <c:pt idx="8">
                        <c:v>4.8684600290971227</c:v>
                      </c:pt>
                      <c:pt idx="9">
                        <c:v>4.6788177578641443</c:v>
                      </c:pt>
                      <c:pt idx="10">
                        <c:v>4.6425811551261669</c:v>
                      </c:pt>
                      <c:pt idx="11">
                        <c:v>4.9442793785089822</c:v>
                      </c:pt>
                      <c:pt idx="12">
                        <c:v>4.7520198072622231</c:v>
                      </c:pt>
                      <c:pt idx="13">
                        <c:v>4.7950347911979501</c:v>
                      </c:pt>
                      <c:pt idx="14">
                        <c:v>4.8042773869838085</c:v>
                      </c:pt>
                      <c:pt idx="15">
                        <c:v>5.0377750740258218</c:v>
                      </c:pt>
                      <c:pt idx="16">
                        <c:v>4.7367126517140594</c:v>
                      </c:pt>
                      <c:pt idx="17">
                        <c:v>4.639463273759751</c:v>
                      </c:pt>
                      <c:pt idx="18">
                        <c:v>4.616236112705149</c:v>
                      </c:pt>
                      <c:pt idx="19">
                        <c:v>4.6971221264362466</c:v>
                      </c:pt>
                      <c:pt idx="20">
                        <c:v>4.410265926056633</c:v>
                      </c:pt>
                      <c:pt idx="21">
                        <c:v>4.3067529866970178</c:v>
                      </c:pt>
                      <c:pt idx="22">
                        <c:v>4.4377137690210757</c:v>
                      </c:pt>
                      <c:pt idx="23">
                        <c:v>4.2566829700720712</c:v>
                      </c:pt>
                      <c:pt idx="24">
                        <c:v>4.1433315166689306</c:v>
                      </c:pt>
                      <c:pt idx="25">
                        <c:v>4.4938522360248667</c:v>
                      </c:pt>
                      <c:pt idx="26">
                        <c:v>4.3523739981635154</c:v>
                      </c:pt>
                      <c:pt idx="27">
                        <c:v>4.2176168068132247</c:v>
                      </c:pt>
                      <c:pt idx="28">
                        <c:v>3.2604875589995244</c:v>
                      </c:pt>
                      <c:pt idx="29">
                        <c:v>2.6874742341537914</c:v>
                      </c:pt>
                      <c:pt idx="30">
                        <c:v>2.5890036850547604</c:v>
                      </c:pt>
                      <c:pt idx="31">
                        <c:v>2.503663865148309</c:v>
                      </c:pt>
                      <c:pt idx="32">
                        <c:v>2.6616314224661011</c:v>
                      </c:pt>
                      <c:pt idx="33">
                        <c:v>2.9485051691690831</c:v>
                      </c:pt>
                      <c:pt idx="34">
                        <c:v>2.8321842665487207</c:v>
                      </c:pt>
                      <c:pt idx="35">
                        <c:v>3.2246455862303742</c:v>
                      </c:pt>
                      <c:pt idx="36">
                        <c:v>3.3358867740746909</c:v>
                      </c:pt>
                      <c:pt idx="37">
                        <c:v>3.3300667350453574</c:v>
                      </c:pt>
                      <c:pt idx="38">
                        <c:v>3.1888609470592444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E23-4FEF-BBF4-DD920A85521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Freq'!$J$7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Freq'!$J$8:$J$52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E23-4FEF-BBF4-DD920A85521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Freq'!$K$7</c15:sqref>
                        </c15:formulaRef>
                      </c:ext>
                    </c:extLst>
                    <c:strCache>
                      <c:ptCount val="1"/>
                      <c:pt idx="0">
                        <c:v>Earned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Freq'!$K$8:$K$52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3577188.1749999998</c:v>
                      </c:pt>
                      <c:pt idx="4">
                        <c:v>3602634.9283333332</c:v>
                      </c:pt>
                      <c:pt idx="5">
                        <c:v>3623989.8841666668</c:v>
                      </c:pt>
                      <c:pt idx="6">
                        <c:v>3642309.3041666672</c:v>
                      </c:pt>
                      <c:pt idx="7">
                        <c:v>3660032.9750000006</c:v>
                      </c:pt>
                      <c:pt idx="8">
                        <c:v>3677351.0233333334</c:v>
                      </c:pt>
                      <c:pt idx="9">
                        <c:v>3694340.9208333339</c:v>
                      </c:pt>
                      <c:pt idx="10">
                        <c:v>3709845.6625000006</c:v>
                      </c:pt>
                      <c:pt idx="11">
                        <c:v>3722505.0925000003</c:v>
                      </c:pt>
                      <c:pt idx="12">
                        <c:v>3733311.2350000003</c:v>
                      </c:pt>
                      <c:pt idx="13">
                        <c:v>3742320.2</c:v>
                      </c:pt>
                      <c:pt idx="14">
                        <c:v>3750987.0449999999</c:v>
                      </c:pt>
                      <c:pt idx="15">
                        <c:v>3759908.8533333335</c:v>
                      </c:pt>
                      <c:pt idx="16">
                        <c:v>3768706.0358333336</c:v>
                      </c:pt>
                      <c:pt idx="17">
                        <c:v>3774204.4375000005</c:v>
                      </c:pt>
                      <c:pt idx="18">
                        <c:v>3771089.9433333334</c:v>
                      </c:pt>
                      <c:pt idx="19">
                        <c:v>3757453.9866666668</c:v>
                      </c:pt>
                      <c:pt idx="20">
                        <c:v>3731792.6133333333</c:v>
                      </c:pt>
                      <c:pt idx="21">
                        <c:v>3701794.1824999996</c:v>
                      </c:pt>
                      <c:pt idx="22">
                        <c:v>3673698.8108333331</c:v>
                      </c:pt>
                      <c:pt idx="23">
                        <c:v>3650196.7566666668</c:v>
                      </c:pt>
                      <c:pt idx="24">
                        <c:v>3630040.3608333333</c:v>
                      </c:pt>
                      <c:pt idx="25">
                        <c:v>3610739.3466666667</c:v>
                      </c:pt>
                      <c:pt idx="26">
                        <c:v>3592597.4283333332</c:v>
                      </c:pt>
                      <c:pt idx="27">
                        <c:v>3577886.7066666665</c:v>
                      </c:pt>
                      <c:pt idx="28">
                        <c:v>3571137.4266666668</c:v>
                      </c:pt>
                      <c:pt idx="29">
                        <c:v>3560976.4208333334</c:v>
                      </c:pt>
                      <c:pt idx="30">
                        <c:v>3560476.1016666666</c:v>
                      </c:pt>
                      <c:pt idx="31">
                        <c:v>3567288.103333333</c:v>
                      </c:pt>
                      <c:pt idx="32">
                        <c:v>3578097.0991666666</c:v>
                      </c:pt>
                      <c:pt idx="33">
                        <c:v>3603035.4216666664</c:v>
                      </c:pt>
                      <c:pt idx="34">
                        <c:v>3625943.5083333333</c:v>
                      </c:pt>
                      <c:pt idx="35">
                        <c:v>3643678.5158333331</c:v>
                      </c:pt>
                      <c:pt idx="36">
                        <c:v>3658565.3991666669</c:v>
                      </c:pt>
                      <c:pt idx="37">
                        <c:v>3675597.9133333336</c:v>
                      </c:pt>
                      <c:pt idx="38">
                        <c:v>3701940.416666667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6E23-4FEF-BBF4-DD920A85521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Freq'!$L$7</c15:sqref>
                        </c15:formulaRef>
                      </c:ext>
                    </c:extLst>
                    <c:strCache>
                      <c:ptCount val="1"/>
                      <c:pt idx="0">
                        <c:v>Closed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Freq'!$L$8:$L$52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154220</c:v>
                      </c:pt>
                      <c:pt idx="4">
                        <c:v>153947</c:v>
                      </c:pt>
                      <c:pt idx="5">
                        <c:v>155636</c:v>
                      </c:pt>
                      <c:pt idx="6">
                        <c:v>157619</c:v>
                      </c:pt>
                      <c:pt idx="7">
                        <c:v>160233</c:v>
                      </c:pt>
                      <c:pt idx="8">
                        <c:v>168276</c:v>
                      </c:pt>
                      <c:pt idx="9">
                        <c:v>171239</c:v>
                      </c:pt>
                      <c:pt idx="10">
                        <c:v>173520</c:v>
                      </c:pt>
                      <c:pt idx="11">
                        <c:v>178069</c:v>
                      </c:pt>
                      <c:pt idx="12">
                        <c:v>177502</c:v>
                      </c:pt>
                      <c:pt idx="13">
                        <c:v>179015</c:v>
                      </c:pt>
                      <c:pt idx="14">
                        <c:v>180937</c:v>
                      </c:pt>
                      <c:pt idx="15">
                        <c:v>182259</c:v>
                      </c:pt>
                      <c:pt idx="16">
                        <c:v>182532</c:v>
                      </c:pt>
                      <c:pt idx="17">
                        <c:v>181326</c:v>
                      </c:pt>
                      <c:pt idx="18">
                        <c:v>179415</c:v>
                      </c:pt>
                      <c:pt idx="19">
                        <c:v>175565</c:v>
                      </c:pt>
                      <c:pt idx="20">
                        <c:v>171340</c:v>
                      </c:pt>
                      <c:pt idx="21">
                        <c:v>166905</c:v>
                      </c:pt>
                      <c:pt idx="22">
                        <c:v>163986</c:v>
                      </c:pt>
                      <c:pt idx="23">
                        <c:v>158896</c:v>
                      </c:pt>
                      <c:pt idx="24">
                        <c:v>155600</c:v>
                      </c:pt>
                      <c:pt idx="25">
                        <c:v>156444</c:v>
                      </c:pt>
                      <c:pt idx="26">
                        <c:v>154879</c:v>
                      </c:pt>
                      <c:pt idx="27">
                        <c:v>153905</c:v>
                      </c:pt>
                      <c:pt idx="28">
                        <c:v>145724</c:v>
                      </c:pt>
                      <c:pt idx="29">
                        <c:v>129277</c:v>
                      </c:pt>
                      <c:pt idx="30">
                        <c:v>113562</c:v>
                      </c:pt>
                      <c:pt idx="31">
                        <c:v>98473</c:v>
                      </c:pt>
                      <c:pt idx="32">
                        <c:v>93401</c:v>
                      </c:pt>
                      <c:pt idx="33">
                        <c:v>96447</c:v>
                      </c:pt>
                      <c:pt idx="34">
                        <c:v>99260</c:v>
                      </c:pt>
                      <c:pt idx="35">
                        <c:v>106300</c:v>
                      </c:pt>
                      <c:pt idx="36">
                        <c:v>112904</c:v>
                      </c:pt>
                      <c:pt idx="37">
                        <c:v>116944</c:v>
                      </c:pt>
                      <c:pt idx="38">
                        <c:v>121040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E23-4FEF-BBF4-DD920A85521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Freq'!$M$7</c15:sqref>
                        </c15:formulaRef>
                      </c:ext>
                    </c:extLst>
                    <c:strCache>
                      <c:ptCount val="1"/>
                      <c:pt idx="0">
                        <c:v>Reported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Freq'!$M$8:$M$52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261238</c:v>
                      </c:pt>
                      <c:pt idx="4">
                        <c:v>265524</c:v>
                      </c:pt>
                      <c:pt idx="5">
                        <c:v>269576</c:v>
                      </c:pt>
                      <c:pt idx="6">
                        <c:v>274529</c:v>
                      </c:pt>
                      <c:pt idx="7">
                        <c:v>281703</c:v>
                      </c:pt>
                      <c:pt idx="8">
                        <c:v>289167</c:v>
                      </c:pt>
                      <c:pt idx="9">
                        <c:v>291791</c:v>
                      </c:pt>
                      <c:pt idx="10">
                        <c:v>296798</c:v>
                      </c:pt>
                      <c:pt idx="11">
                        <c:v>302227</c:v>
                      </c:pt>
                      <c:pt idx="12">
                        <c:v>304168</c:v>
                      </c:pt>
                      <c:pt idx="13">
                        <c:v>309500</c:v>
                      </c:pt>
                      <c:pt idx="14">
                        <c:v>309928</c:v>
                      </c:pt>
                      <c:pt idx="15">
                        <c:v>307462</c:v>
                      </c:pt>
                      <c:pt idx="16">
                        <c:v>306449</c:v>
                      </c:pt>
                      <c:pt idx="17">
                        <c:v>304307</c:v>
                      </c:pt>
                      <c:pt idx="18">
                        <c:v>304398</c:v>
                      </c:pt>
                      <c:pt idx="19">
                        <c:v>305626</c:v>
                      </c:pt>
                      <c:pt idx="20">
                        <c:v>310915</c:v>
                      </c:pt>
                      <c:pt idx="21">
                        <c:v>313688</c:v>
                      </c:pt>
                      <c:pt idx="22">
                        <c:v>319351</c:v>
                      </c:pt>
                      <c:pt idx="23">
                        <c:v>323246</c:v>
                      </c:pt>
                      <c:pt idx="24">
                        <c:v>323079</c:v>
                      </c:pt>
                      <c:pt idx="25">
                        <c:v>330144</c:v>
                      </c:pt>
                      <c:pt idx="26">
                        <c:v>332103</c:v>
                      </c:pt>
                      <c:pt idx="27">
                        <c:v>325332</c:v>
                      </c:pt>
                      <c:pt idx="28">
                        <c:v>289241</c:v>
                      </c:pt>
                      <c:pt idx="29">
                        <c:v>254051</c:v>
                      </c:pt>
                      <c:pt idx="30">
                        <c:v>220993</c:v>
                      </c:pt>
                      <c:pt idx="31">
                        <c:v>198413</c:v>
                      </c:pt>
                      <c:pt idx="32">
                        <c:v>214709</c:v>
                      </c:pt>
                      <c:pt idx="33">
                        <c:v>227756</c:v>
                      </c:pt>
                      <c:pt idx="34">
                        <c:v>241850</c:v>
                      </c:pt>
                      <c:pt idx="35">
                        <c:v>256663</c:v>
                      </c:pt>
                      <c:pt idx="36">
                        <c:v>262537</c:v>
                      </c:pt>
                      <c:pt idx="37">
                        <c:v>267863</c:v>
                      </c:pt>
                      <c:pt idx="38">
                        <c:v>271054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6E23-4FEF-BBF4-DD920A85521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Freq'!$N$7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Freq'!$N$8:$N$52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6E23-4FEF-BBF4-DD920A85521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Freq'!$O$7</c15:sqref>
                        </c15:formulaRef>
                      </c:ext>
                    </c:extLst>
                    <c:strCache>
                      <c:ptCount val="1"/>
                      <c:pt idx="0">
                        <c:v>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Freq'!$O$8:$O$52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 formatCode="#,##0.00_);\(#,##0.00\)">
                        <c:v>4.3112073633084735</c:v>
                      </c:pt>
                      <c:pt idx="4" formatCode="#,##0.00_);\(#,##0.00\)">
                        <c:v>4.2731779117907909</c:v>
                      </c:pt>
                      <c:pt idx="5" formatCode="#,##0.00_);\(#,##0.00\)">
                        <c:v>4.294603599198191</c:v>
                      </c:pt>
                      <c:pt idx="6" formatCode="#,##0.00_);\(#,##0.00\)">
                        <c:v>4.3274468705798732</c:v>
                      </c:pt>
                      <c:pt idx="7" formatCode="#,##0.00_);\(#,##0.00\)">
                        <c:v>4.3779113766044677</c:v>
                      </c:pt>
                      <c:pt idx="8" formatCode="#,##0.00_);\(#,##0.00\)">
                        <c:v>4.5760113443689221</c:v>
                      </c:pt>
                      <c:pt idx="9" formatCode="#,##0.00_);\(#,##0.00\)">
                        <c:v>4.6351704856024378</c:v>
                      </c:pt>
                      <c:pt idx="10" formatCode="#,##0.00_);\(#,##0.00\)">
                        <c:v>4.6772835256728147</c:v>
                      </c:pt>
                      <c:pt idx="11" formatCode="#,##0.00_);\(#,##0.00\)">
                        <c:v>4.7835797554385744</c:v>
                      </c:pt>
                      <c:pt idx="12" formatCode="#,##0.00_);\(#,##0.00\)">
                        <c:v>4.7545460002345603</c:v>
                      </c:pt>
                      <c:pt idx="13" formatCode="#,##0.00_);\(#,##0.00\)">
                        <c:v>4.7835297471338762</c:v>
                      </c:pt>
                      <c:pt idx="14" formatCode="#,##0.00_);\(#,##0.00\)">
                        <c:v>4.8237170064659605</c:v>
                      </c:pt>
                      <c:pt idx="15" formatCode="#,##0.00_);\(#,##0.00\)">
                        <c:v>4.8474313370234743</c:v>
                      </c:pt>
                      <c:pt idx="16" formatCode="#,##0.00_);\(#,##0.00\)">
                        <c:v>4.8433599825633165</c:v>
                      </c:pt>
                      <c:pt idx="17" formatCode="#,##0.00_);\(#,##0.00\)">
                        <c:v>4.8043502412950563</c:v>
                      </c:pt>
                      <c:pt idx="18" formatCode="#,##0.00_);\(#,##0.00\)">
                        <c:v>4.7576430871710231</c:v>
                      </c:pt>
                      <c:pt idx="19" formatCode="#,##0.00_);\(#,##0.00\)">
                        <c:v>4.6724457737338305</c:v>
                      </c:pt>
                      <c:pt idx="20" formatCode="#,##0.00_);\(#,##0.00\)">
                        <c:v>4.5913591068222495</c:v>
                      </c:pt>
                      <c:pt idx="21" formatCode="#,##0.00_);\(#,##0.00\)">
                        <c:v>4.5087595844478052</c:v>
                      </c:pt>
                      <c:pt idx="22" formatCode="#,##0.00_);\(#,##0.00\)">
                        <c:v>4.4637845518642774</c:v>
                      </c:pt>
                      <c:pt idx="23" formatCode="#,##0.00_);\(#,##0.00\)">
                        <c:v>4.3530804116187607</c:v>
                      </c:pt>
                      <c:pt idx="24" formatCode="#,##0.00_);\(#,##0.00\)">
                        <c:v>4.2864537176738038</c:v>
                      </c:pt>
                      <c:pt idx="25" formatCode="#,##0.00_);\(#,##0.00\)">
                        <c:v>4.3327414410133125</c:v>
                      </c:pt>
                      <c:pt idx="26" formatCode="#,##0.00_);\(#,##0.00\)">
                        <c:v>4.3110591456346663</c:v>
                      </c:pt>
                      <c:pt idx="27" formatCode="#,##0.00_);\(#,##0.00\)">
                        <c:v>4.3015615814002501</c:v>
                      </c:pt>
                      <c:pt idx="28" formatCode="#,##0.00_);\(#,##0.00\)">
                        <c:v>4.0806046530676401</c:v>
                      </c:pt>
                      <c:pt idx="29" formatCode="#,##0.00_);\(#,##0.00\)">
                        <c:v>3.6303806799638063</c:v>
                      </c:pt>
                      <c:pt idx="30" formatCode="#,##0.00_);\(#,##0.00\)">
                        <c:v>3.1895172655938171</c:v>
                      </c:pt>
                      <c:pt idx="31" formatCode="#,##0.00_);\(#,##0.00\)">
                        <c:v>2.7604442687986204</c:v>
                      </c:pt>
                      <c:pt idx="32" formatCode="#,##0.00_);\(#,##0.00\)">
                        <c:v>2.6103539789837717</c:v>
                      </c:pt>
                      <c:pt idx="33" formatCode="#,##0.00_);\(#,##0.00\)">
                        <c:v>2.6768263065087003</c:v>
                      </c:pt>
                      <c:pt idx="34" formatCode="#,##0.00_);\(#,##0.00\)">
                        <c:v>2.7374943865472661</c:v>
                      </c:pt>
                      <c:pt idx="35" formatCode="#,##0.00_);\(#,##0.00\)">
                        <c:v>2.917381419301436</c:v>
                      </c:pt>
                      <c:pt idx="36" formatCode="#,##0.00_);\(#,##0.00\)">
                        <c:v>3.0860183618889749</c:v>
                      </c:pt>
                      <c:pt idx="37" formatCode="#,##0.00_);\(#,##0.00\)">
                        <c:v>3.1816320162709419</c:v>
                      </c:pt>
                      <c:pt idx="38" formatCode="#,##0.00_);\(#,##0.00\)">
                        <c:v>3.2696366331305753</c:v>
                      </c:pt>
                      <c:pt idx="39" formatCode="#,##0.00_);\(#,##0.00\)">
                        <c:v>3.2696366331305753</c:v>
                      </c:pt>
                      <c:pt idx="40" formatCode="#,##0.00_);\(#,##0.00\)">
                        <c:v>3.2696366331305753</c:v>
                      </c:pt>
                      <c:pt idx="41" formatCode="#,##0.00_);\(#,##0.00\)">
                        <c:v>3.2696366331305753</c:v>
                      </c:pt>
                      <c:pt idx="42" formatCode="#,##0.00_);\(#,##0.00\)">
                        <c:v>3.2696366331305753</c:v>
                      </c:pt>
                      <c:pt idx="43" formatCode="#,##0.00_);\(#,##0.00\)">
                        <c:v>3.2696366331305753</c:v>
                      </c:pt>
                      <c:pt idx="44" formatCode="#,##0.00_);\(#,##0.00\)">
                        <c:v>3.2696366331305753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6E23-4FEF-BBF4-DD920A85521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Freq'!$Q$7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Freq'!$Q$8:$Q$52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6E23-4FEF-BBF4-DD920A85521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Freq'!$R$7</c15:sqref>
                        </c15:formulaRef>
                      </c:ext>
                    </c:extLst>
                    <c:strCache>
                      <c:ptCount val="1"/>
                      <c:pt idx="0">
                        <c:v>Adjusted 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'BIPD - Freq'!$R$8:$R$52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27" formatCode="#,##0.00_);\(#,##0.00\)">
                        <c:v>4.2585114245903739</c:v>
                      </c:pt>
                      <c:pt idx="28" formatCode="#,##0.00_);\(#,##0.00\)">
                        <c:v>4.2066042104131114</c:v>
                      </c:pt>
                      <c:pt idx="29" formatCode="#,##0.00_);\(#,##0.00\)">
                        <c:v>4.1553296959318233</c:v>
                      </c:pt>
                      <c:pt idx="30" formatCode="#,##0.00_);\(#,##0.00\)">
                        <c:v>4.1046801691374641</c:v>
                      </c:pt>
                      <c:pt idx="31" formatCode="#,##0.00_);\(#,##0.00\)">
                        <c:v>4.0546480120230619</c:v>
                      </c:pt>
                      <c:pt idx="32" formatCode="#,##0.00_);\(#,##0.00\)">
                        <c:v>4.0052256994379221</c:v>
                      </c:pt>
                      <c:pt idx="33" formatCode="#,##0.00_);\(#,##0.00\)">
                        <c:v>3.9564057979557981</c:v>
                      </c:pt>
                      <c:pt idx="34" formatCode="#,##0.00_);\(#,##0.00\)">
                        <c:v>3.9081809647568568</c:v>
                      </c:pt>
                      <c:pt idx="35" formatCode="#,##0.00_);\(#,##0.00\)">
                        <c:v>3.8605439465232734</c:v>
                      </c:pt>
                      <c:pt idx="36" formatCode="#,##0.00_);\(#,##0.00\)">
                        <c:v>3.8134875783482851</c:v>
                      </c:pt>
                      <c:pt idx="37" formatCode="#,##0.00_);\(#,##0.00\)">
                        <c:v>3.7670047826585455</c:v>
                      </c:pt>
                      <c:pt idx="38" formatCode="#,##0.00_);\(#,##0.00\)">
                        <c:v>3.7210885681496131</c:v>
                      </c:pt>
                      <c:pt idx="39" formatCode="#,##0.00_);\(#,##0.00\)">
                        <c:v>3.7210885681496131</c:v>
                      </c:pt>
                      <c:pt idx="40" formatCode="#,##0.00_);\(#,##0.00\)">
                        <c:v>3.7210885681496131</c:v>
                      </c:pt>
                      <c:pt idx="41" formatCode="#,##0.00_);\(#,##0.00\)">
                        <c:v>3.7210885681496131</c:v>
                      </c:pt>
                      <c:pt idx="42" formatCode="#,##0.00_);\(#,##0.00\)">
                        <c:v>3.7210885681496131</c:v>
                      </c:pt>
                      <c:pt idx="43" formatCode="#,##0.00_);\(#,##0.00\)">
                        <c:v>3.7210885681496131</c:v>
                      </c:pt>
                      <c:pt idx="44" formatCode="#,##0.00_);\(#,##0.00\)">
                        <c:v>3.7210885681496131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6E23-4FEF-BBF4-DD920A855215}"/>
                  </c:ext>
                </c:extLst>
              </c15:ser>
            </c15:filteredLineSeries>
          </c:ext>
        </c:extLst>
      </c:lineChart>
      <c:catAx>
        <c:axId val="19166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7535"/>
        <c:crosses val="autoZero"/>
        <c:auto val="1"/>
        <c:lblAlgn val="ctr"/>
        <c:lblOffset val="100"/>
        <c:noMultiLvlLbl val="0"/>
      </c:catAx>
      <c:valAx>
        <c:axId val="19166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Medical Payments </a:t>
            </a:r>
            <a:r>
              <a:rPr lang="en-US" b="1" baseline="0"/>
              <a:t>Reported Frequency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Quarterly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'MPC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'MPC - Freq'!$I$8:$I$52</c:f>
              <c:numCache>
                <c:formatCode>#,##0.00_);\(#,##0.00\)</c:formatCode>
                <c:ptCount val="45"/>
                <c:pt idx="0">
                  <c:v>1.9616688003749767</c:v>
                </c:pt>
                <c:pt idx="1">
                  <c:v>2.0775549277514664</c:v>
                </c:pt>
                <c:pt idx="2">
                  <c:v>2.1706488603091665</c:v>
                </c:pt>
                <c:pt idx="3">
                  <c:v>1.9165665251300967</c:v>
                </c:pt>
                <c:pt idx="4">
                  <c:v>1.8614037350510451</c:v>
                </c:pt>
                <c:pt idx="5">
                  <c:v>1.9862588519032836</c:v>
                </c:pt>
                <c:pt idx="6">
                  <c:v>2.1376278436591627</c:v>
                </c:pt>
                <c:pt idx="7">
                  <c:v>2.0460148209077302</c:v>
                </c:pt>
                <c:pt idx="8">
                  <c:v>2.0702084638056872</c:v>
                </c:pt>
                <c:pt idx="9">
                  <c:v>2.0592095332856797</c:v>
                </c:pt>
                <c:pt idx="10">
                  <c:v>2.0986335239108724</c:v>
                </c:pt>
                <c:pt idx="11">
                  <c:v>2.0726286099813396</c:v>
                </c:pt>
                <c:pt idx="12">
                  <c:v>2.0614338478303114</c:v>
                </c:pt>
                <c:pt idx="13">
                  <c:v>2.0272921175093637</c:v>
                </c:pt>
                <c:pt idx="14">
                  <c:v>2.0712086852472686</c:v>
                </c:pt>
                <c:pt idx="15">
                  <c:v>2.0008670797587174</c:v>
                </c:pt>
                <c:pt idx="16">
                  <c:v>1.9344559088701494</c:v>
                </c:pt>
                <c:pt idx="17">
                  <c:v>1.888515848432029</c:v>
                </c:pt>
                <c:pt idx="18">
                  <c:v>1.9737850298948196</c:v>
                </c:pt>
                <c:pt idx="19">
                  <c:v>1.8727280495840191</c:v>
                </c:pt>
                <c:pt idx="20">
                  <c:v>1.8847352731128173</c:v>
                </c:pt>
                <c:pt idx="21">
                  <c:v>1.8379416342530301</c:v>
                </c:pt>
                <c:pt idx="22">
                  <c:v>1.8820623742705667</c:v>
                </c:pt>
                <c:pt idx="23">
                  <c:v>1.7676970012919382</c:v>
                </c:pt>
                <c:pt idx="24">
                  <c:v>1.7655507993814874</c:v>
                </c:pt>
                <c:pt idx="25">
                  <c:v>1.7782626592773001</c:v>
                </c:pt>
                <c:pt idx="26">
                  <c:v>1.8155231487288499</c:v>
                </c:pt>
                <c:pt idx="27">
                  <c:v>1.5834122137816</c:v>
                </c:pt>
                <c:pt idx="28">
                  <c:v>1.0195027934318857</c:v>
                </c:pt>
                <c:pt idx="29">
                  <c:v>1.1835346444925079</c:v>
                </c:pt>
                <c:pt idx="30">
                  <c:v>1.2915433916710233</c:v>
                </c:pt>
                <c:pt idx="31">
                  <c:v>1.2540785769861931</c:v>
                </c:pt>
                <c:pt idx="32">
                  <c:v>1.5150428492831403</c:v>
                </c:pt>
                <c:pt idx="33">
                  <c:v>1.5654713027101155</c:v>
                </c:pt>
                <c:pt idx="34">
                  <c:v>1.6426395661636586</c:v>
                </c:pt>
                <c:pt idx="35">
                  <c:v>1.5100857816755897</c:v>
                </c:pt>
                <c:pt idx="36">
                  <c:v>1.5631676143543951</c:v>
                </c:pt>
                <c:pt idx="37">
                  <c:v>1.6592766577839955</c:v>
                </c:pt>
                <c:pt idx="38">
                  <c:v>1.7005080507238715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C-471F-9296-0923886E9797}"/>
            </c:ext>
          </c:extLst>
        </c:ser>
        <c:ser>
          <c:idx val="12"/>
          <c:order val="12"/>
          <c:tx>
            <c:v>Rolling 4Q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C-471F-9296-0923886E9797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CC-471F-9296-0923886E9797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ACC-471F-9296-0923886E9797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AACC-471F-9296-0923886E9797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ACC-471F-9296-0923886E9797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ACC-471F-9296-0923886E9797}"/>
              </c:ext>
            </c:extLst>
          </c:dPt>
          <c:cat>
            <c:numRef>
              <c:f>'MPC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'MPC - Freq'!$P$8:$P$52</c:f>
              <c:numCache>
                <c:formatCode>#,##0_);\(#,##0\)</c:formatCode>
                <c:ptCount val="45"/>
                <c:pt idx="3" formatCode="#,##0.00_);\(#,##0.00\)">
                  <c:v>2.0316229607142544</c:v>
                </c:pt>
                <c:pt idx="4" formatCode="#,##0.00_);\(#,##0.00\)">
                  <c:v>2.0060634155501211</c:v>
                </c:pt>
                <c:pt idx="5" formatCode="#,##0.00_);\(#,##0.00\)">
                  <c:v>1.9833994927252394</c:v>
                </c:pt>
                <c:pt idx="6" formatCode="#,##0.00_);\(#,##0.00\)">
                  <c:v>1.9755430813574548</c:v>
                </c:pt>
                <c:pt idx="7" formatCode="#,##0.00_);\(#,##0.00\)">
                  <c:v>2.0078445203439288</c:v>
                </c:pt>
                <c:pt idx="8" formatCode="#,##0.00_);\(#,##0.00\)">
                  <c:v>2.0600284838328502</c:v>
                </c:pt>
                <c:pt idx="9" formatCode="#,##0.00_);\(#,##0.00\)">
                  <c:v>2.0782448641454132</c:v>
                </c:pt>
                <c:pt idx="10" formatCode="#,##0.00_);\(#,##0.00\)">
                  <c:v>2.0685031892879149</c:v>
                </c:pt>
                <c:pt idx="11" formatCode="#,##0.00_);\(#,##0.00\)">
                  <c:v>2.0751586839366865</c:v>
                </c:pt>
                <c:pt idx="12" formatCode="#,##0.00_);\(#,##0.00\)">
                  <c:v>2.0729747586863989</c:v>
                </c:pt>
                <c:pt idx="13" formatCode="#,##0.00_);\(#,##0.00\)">
                  <c:v>2.0650409269759908</c:v>
                </c:pt>
                <c:pt idx="14" formatCode="#,##0.00_);\(#,##0.00\)">
                  <c:v>2.0581472361834954</c:v>
                </c:pt>
                <c:pt idx="15" formatCode="#,##0.00_);\(#,##0.00\)">
                  <c:v>2.0402293740648809</c:v>
                </c:pt>
                <c:pt idx="16" formatCode="#,##0.00_);\(#,##0.00\)">
                  <c:v>2.0084681029888287</c:v>
                </c:pt>
                <c:pt idx="17" formatCode="#,##0.00_);\(#,##0.00\)">
                  <c:v>1.9738493406045019</c:v>
                </c:pt>
                <c:pt idx="18" formatCode="#,##0.00_);\(#,##0.00\)">
                  <c:v>1.9493905333343633</c:v>
                </c:pt>
                <c:pt idx="19" formatCode="#,##0.00_);\(#,##0.00\)">
                  <c:v>1.9174578603453631</c:v>
                </c:pt>
                <c:pt idx="20" formatCode="#,##0.00_);\(#,##0.00\)">
                  <c:v>1.9050573105017437</c:v>
                </c:pt>
                <c:pt idx="21" formatCode="#,##0.00_);\(#,##0.00\)">
                  <c:v>1.8926882099802447</c:v>
                </c:pt>
                <c:pt idx="22" formatCode="#,##0.00_);\(#,##0.00\)">
                  <c:v>1.8693892177081739</c:v>
                </c:pt>
                <c:pt idx="23" formatCode="#,##0.00_);\(#,##0.00\)">
                  <c:v>1.8433191293327476</c:v>
                </c:pt>
                <c:pt idx="24" formatCode="#,##0.00_);\(#,##0.00\)">
                  <c:v>1.8135004579246945</c:v>
                </c:pt>
                <c:pt idx="25" formatCode="#,##0.00_);\(#,##0.00\)">
                  <c:v>1.7985675346732872</c:v>
                </c:pt>
                <c:pt idx="26" formatCode="#,##0.00_);\(#,##0.00\)">
                  <c:v>1.7816673111310559</c:v>
                </c:pt>
                <c:pt idx="27" formatCode="#,##0.00_);\(#,##0.00\)">
                  <c:v>1.7357964473082854</c:v>
                </c:pt>
                <c:pt idx="28" formatCode="#,##0.00_);\(#,##0.00\)">
                  <c:v>1.5492191039096199</c:v>
                </c:pt>
                <c:pt idx="29" formatCode="#,##0.00_);\(#,##0.00\)">
                  <c:v>1.4007267181639917</c:v>
                </c:pt>
                <c:pt idx="30" formatCode="#,##0.00_);\(#,##0.00\)">
                  <c:v>1.2695459457075486</c:v>
                </c:pt>
                <c:pt idx="31" formatCode="#,##0.00_);\(#,##0.00\)">
                  <c:v>1.1870826641077075</c:v>
                </c:pt>
                <c:pt idx="32" formatCode="#,##0.00_);\(#,##0.00\)">
                  <c:v>1.3117872943447473</c:v>
                </c:pt>
                <c:pt idx="33" formatCode="#,##0.00_);\(#,##0.00\)">
                  <c:v>1.4074292138207767</c:v>
                </c:pt>
                <c:pt idx="34" formatCode="#,##0.00_);\(#,##0.00\)">
                  <c:v>1.4952005166064968</c:v>
                </c:pt>
                <c:pt idx="35" formatCode="#,##0.00_);\(#,##0.00\)">
                  <c:v>1.5583618758398881</c:v>
                </c:pt>
                <c:pt idx="36" formatCode="#,##0.00_);\(#,##0.00\)">
                  <c:v>1.5702794098430797</c:v>
                </c:pt>
                <c:pt idx="37" formatCode="#,##0.00_);\(#,##0.00\)">
                  <c:v>1.5939075821725177</c:v>
                </c:pt>
                <c:pt idx="38" formatCode="#,##0.00_);\(#,##0.00\)">
                  <c:v>1.6088851807003373</c:v>
                </c:pt>
                <c:pt idx="39" formatCode="#,##0.00_);\(#,##0.00\)">
                  <c:v>1.6088851807003373</c:v>
                </c:pt>
                <c:pt idx="40" formatCode="#,##0.00_);\(#,##0.00\)">
                  <c:v>1.6088851807003373</c:v>
                </c:pt>
                <c:pt idx="41" formatCode="#,##0.00_);\(#,##0.00\)">
                  <c:v>1.6088851807003373</c:v>
                </c:pt>
                <c:pt idx="42" formatCode="#,##0.00_);\(#,##0.00\)">
                  <c:v>1.6088851807003373</c:v>
                </c:pt>
                <c:pt idx="43" formatCode="#,##0.00_);\(#,##0.00\)">
                  <c:v>1.6088851807003373</c:v>
                </c:pt>
                <c:pt idx="44" formatCode="#,##0.00_);\(#,##0.00\)">
                  <c:v>1.6088851807003373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CC-471F-9296-0923886E9797}"/>
            </c:ext>
          </c:extLst>
        </c:ser>
        <c:ser>
          <c:idx val="15"/>
          <c:order val="15"/>
          <c:tx>
            <c:v>Adjusted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AACC-471F-9296-0923886E9797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AACC-471F-9296-0923886E9797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AACC-471F-9296-0923886E9797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AACC-471F-9296-0923886E9797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ACC-471F-9296-0923886E9797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AACC-471F-9296-0923886E9797}"/>
              </c:ext>
            </c:extLst>
          </c:dPt>
          <c:cat>
            <c:numRef>
              <c:f>'MPC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'MPC - Freq'!$S$8:$S$52</c:f>
              <c:numCache>
                <c:formatCode>#,##0_);\(#,##0\)</c:formatCode>
                <c:ptCount val="45"/>
                <c:pt idx="27" formatCode="#,##0.00_);\(#,##0.00\)">
                  <c:v>1.7617563480829177</c:v>
                </c:pt>
                <c:pt idx="28" formatCode="#,##0.00_);\(#,##0.00\)">
                  <c:v>1.7420678993319367</c:v>
                </c:pt>
                <c:pt idx="29" formatCode="#,##0.00_);\(#,##0.00\)">
                  <c:v>1.722599478177077</c:v>
                </c:pt>
                <c:pt idx="30" formatCode="#,##0.00_);\(#,##0.00\)">
                  <c:v>1.7033486257073462</c:v>
                </c:pt>
                <c:pt idx="31" formatCode="#,##0.00_);\(#,##0.00\)">
                  <c:v>1.6843129104912291</c:v>
                </c:pt>
                <c:pt idx="32" formatCode="#,##0.00_);\(#,##0.00\)">
                  <c:v>1.6654899282695914</c:v>
                </c:pt>
                <c:pt idx="33" formatCode="#,##0.00_);\(#,##0.00\)">
                  <c:v>1.646877301652016</c:v>
                </c:pt>
                <c:pt idx="34" formatCode="#,##0.00_);\(#,##0.00\)">
                  <c:v>1.6284726798165319</c:v>
                </c:pt>
                <c:pt idx="35" formatCode="#,##0.00_);\(#,##0.00\)">
                  <c:v>1.6102737382127004</c:v>
                </c:pt>
                <c:pt idx="36" formatCode="#,##0.00_);\(#,##0.00\)">
                  <c:v>1.5922781782680178</c:v>
                </c:pt>
                <c:pt idx="37" formatCode="#,##0.00_);\(#,##0.00\)">
                  <c:v>1.5744837270976</c:v>
                </c:pt>
                <c:pt idx="38" formatCode="#,##0.00_);\(#,##0.00\)">
                  <c:v>1.5568881372171113</c:v>
                </c:pt>
                <c:pt idx="39" formatCode="#,##0.00_);\(#,##0.00\)">
                  <c:v>1.5568881372171113</c:v>
                </c:pt>
                <c:pt idx="40" formatCode="#,##0.00_);\(#,##0.00\)">
                  <c:v>1.5568881372171113</c:v>
                </c:pt>
                <c:pt idx="41" formatCode="#,##0.00_);\(#,##0.00\)">
                  <c:v>1.5568881372171113</c:v>
                </c:pt>
                <c:pt idx="42" formatCode="#,##0.00_);\(#,##0.00\)">
                  <c:v>1.5568881372171113</c:v>
                </c:pt>
                <c:pt idx="43" formatCode="#,##0.00_);\(#,##0.00\)">
                  <c:v>1.5568881372171113</c:v>
                </c:pt>
                <c:pt idx="44" formatCode="#,##0.00_);\(#,##0.00\)">
                  <c:v>1.5568881372171113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ACC-471F-9296-0923886E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663791"/>
        <c:axId val="1916667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'MPC - Freq'!$D$7</c15:sqref>
                        </c15:formulaRef>
                      </c:ext>
                    </c:extLst>
                    <c:strCache>
                      <c:ptCount val="1"/>
                      <c:pt idx="0">
                        <c:v>Earned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'MPC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'MPC - Freq'!$D$8:$D$52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529804.0116666666</c:v>
                      </c:pt>
                      <c:pt idx="1">
                        <c:v>532789.76416666666</c:v>
                      </c:pt>
                      <c:pt idx="2">
                        <c:v>535277.73250000004</c:v>
                      </c:pt>
                      <c:pt idx="3">
                        <c:v>537367.20666666667</c:v>
                      </c:pt>
                      <c:pt idx="4">
                        <c:v>539861.38583333336</c:v>
                      </c:pt>
                      <c:pt idx="5">
                        <c:v>540060.52583333326</c:v>
                      </c:pt>
                      <c:pt idx="6">
                        <c:v>539991.09499999997</c:v>
                      </c:pt>
                      <c:pt idx="7">
                        <c:v>540563.04416666669</c:v>
                      </c:pt>
                      <c:pt idx="8">
                        <c:v>541491.36166666669</c:v>
                      </c:pt>
                      <c:pt idx="9">
                        <c:v>540692.91249999998</c:v>
                      </c:pt>
                      <c:pt idx="10">
                        <c:v>539589.20750000002</c:v>
                      </c:pt>
                      <c:pt idx="11">
                        <c:v>538591.42666666664</c:v>
                      </c:pt>
                      <c:pt idx="12">
                        <c:v>538605.69000000006</c:v>
                      </c:pt>
                      <c:pt idx="13">
                        <c:v>536972.4425</c:v>
                      </c:pt>
                      <c:pt idx="14">
                        <c:v>535822.39583333337</c:v>
                      </c:pt>
                      <c:pt idx="15">
                        <c:v>535367.89666666661</c:v>
                      </c:pt>
                      <c:pt idx="16">
                        <c:v>535809.57583333331</c:v>
                      </c:pt>
                      <c:pt idx="17">
                        <c:v>533487.71250000002</c:v>
                      </c:pt>
                      <c:pt idx="18">
                        <c:v>529591.61416666664</c:v>
                      </c:pt>
                      <c:pt idx="19">
                        <c:v>525329.87916666665</c:v>
                      </c:pt>
                      <c:pt idx="20">
                        <c:v>521081.13750000001</c:v>
                      </c:pt>
                      <c:pt idx="21">
                        <c:v>517263.43333333335</c:v>
                      </c:pt>
                      <c:pt idx="22">
                        <c:v>514169.99416666664</c:v>
                      </c:pt>
                      <c:pt idx="23">
                        <c:v>512022.13916666666</c:v>
                      </c:pt>
                      <c:pt idx="24">
                        <c:v>509755.93583333335</c:v>
                      </c:pt>
                      <c:pt idx="25">
                        <c:v>506955.48</c:v>
                      </c:pt>
                      <c:pt idx="26">
                        <c:v>504923.33333333331</c:v>
                      </c:pt>
                      <c:pt idx="27">
                        <c:v>504985.36833333335</c:v>
                      </c:pt>
                      <c:pt idx="28">
                        <c:v>505638.63416666671</c:v>
                      </c:pt>
                      <c:pt idx="29">
                        <c:v>501548.47833333333</c:v>
                      </c:pt>
                      <c:pt idx="30">
                        <c:v>503351.26499999996</c:v>
                      </c:pt>
                      <c:pt idx="31">
                        <c:v>506507.33666666667</c:v>
                      </c:pt>
                      <c:pt idx="32">
                        <c:v>510414.60666666669</c:v>
                      </c:pt>
                      <c:pt idx="33">
                        <c:v>513008.4458333333</c:v>
                      </c:pt>
                      <c:pt idx="34">
                        <c:v>515146.48583333334</c:v>
                      </c:pt>
                      <c:pt idx="35">
                        <c:v>516858.05499999999</c:v>
                      </c:pt>
                      <c:pt idx="36">
                        <c:v>519969.83083333331</c:v>
                      </c:pt>
                      <c:pt idx="37">
                        <c:v>523240.04916666663</c:v>
                      </c:pt>
                      <c:pt idx="38">
                        <c:v>529018.3716666667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AACC-471F-9296-0923886E979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Freq'!$E$7</c15:sqref>
                        </c15:formulaRef>
                      </c:ext>
                    </c:extLst>
                    <c:strCache>
                      <c:ptCount val="1"/>
                      <c:pt idx="0">
                        <c:v>Closed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Freq'!$E$8:$E$52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4002</c:v>
                      </c:pt>
                      <c:pt idx="1">
                        <c:v>4060</c:v>
                      </c:pt>
                      <c:pt idx="2">
                        <c:v>4138</c:v>
                      </c:pt>
                      <c:pt idx="3">
                        <c:v>3928</c:v>
                      </c:pt>
                      <c:pt idx="4">
                        <c:v>4075</c:v>
                      </c:pt>
                      <c:pt idx="5">
                        <c:v>4972</c:v>
                      </c:pt>
                      <c:pt idx="6">
                        <c:v>3599</c:v>
                      </c:pt>
                      <c:pt idx="7">
                        <c:v>3220</c:v>
                      </c:pt>
                      <c:pt idx="8">
                        <c:v>3799</c:v>
                      </c:pt>
                      <c:pt idx="9">
                        <c:v>3876</c:v>
                      </c:pt>
                      <c:pt idx="10">
                        <c:v>4123</c:v>
                      </c:pt>
                      <c:pt idx="11">
                        <c:v>4379</c:v>
                      </c:pt>
                      <c:pt idx="12">
                        <c:v>4858</c:v>
                      </c:pt>
                      <c:pt idx="13">
                        <c:v>4274</c:v>
                      </c:pt>
                      <c:pt idx="14">
                        <c:v>4155</c:v>
                      </c:pt>
                      <c:pt idx="15">
                        <c:v>4458</c:v>
                      </c:pt>
                      <c:pt idx="16">
                        <c:v>4129</c:v>
                      </c:pt>
                      <c:pt idx="17">
                        <c:v>4070</c:v>
                      </c:pt>
                      <c:pt idx="18">
                        <c:v>3952</c:v>
                      </c:pt>
                      <c:pt idx="19">
                        <c:v>4175</c:v>
                      </c:pt>
                      <c:pt idx="20">
                        <c:v>4302</c:v>
                      </c:pt>
                      <c:pt idx="21">
                        <c:v>3843</c:v>
                      </c:pt>
                      <c:pt idx="22">
                        <c:v>3797</c:v>
                      </c:pt>
                      <c:pt idx="23">
                        <c:v>4020</c:v>
                      </c:pt>
                      <c:pt idx="24">
                        <c:v>4222</c:v>
                      </c:pt>
                      <c:pt idx="25">
                        <c:v>3739</c:v>
                      </c:pt>
                      <c:pt idx="26">
                        <c:v>3921</c:v>
                      </c:pt>
                      <c:pt idx="27">
                        <c:v>3222</c:v>
                      </c:pt>
                      <c:pt idx="28">
                        <c:v>3653</c:v>
                      </c:pt>
                      <c:pt idx="29">
                        <c:v>2402</c:v>
                      </c:pt>
                      <c:pt idx="30">
                        <c:v>2477</c:v>
                      </c:pt>
                      <c:pt idx="31">
                        <c:v>2274</c:v>
                      </c:pt>
                      <c:pt idx="32">
                        <c:v>2473</c:v>
                      </c:pt>
                      <c:pt idx="33">
                        <c:v>2504</c:v>
                      </c:pt>
                      <c:pt idx="34">
                        <c:v>2759</c:v>
                      </c:pt>
                      <c:pt idx="35">
                        <c:v>2746</c:v>
                      </c:pt>
                      <c:pt idx="36">
                        <c:v>2959</c:v>
                      </c:pt>
                      <c:pt idx="37">
                        <c:v>3018</c:v>
                      </c:pt>
                      <c:pt idx="38">
                        <c:v>2963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AACC-471F-9296-0923886E979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Freq'!$F$7</c15:sqref>
                        </c15:formulaRef>
                      </c:ext>
                    </c:extLst>
                    <c:strCache>
                      <c:ptCount val="1"/>
                      <c:pt idx="0">
                        <c:v>Reported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Freq'!$F$8:$F$52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10393</c:v>
                      </c:pt>
                      <c:pt idx="1">
                        <c:v>11069</c:v>
                      </c:pt>
                      <c:pt idx="2">
                        <c:v>11619</c:v>
                      </c:pt>
                      <c:pt idx="3">
                        <c:v>10299</c:v>
                      </c:pt>
                      <c:pt idx="4">
                        <c:v>10049</c:v>
                      </c:pt>
                      <c:pt idx="5">
                        <c:v>10727</c:v>
                      </c:pt>
                      <c:pt idx="6">
                        <c:v>11543</c:v>
                      </c:pt>
                      <c:pt idx="7">
                        <c:v>11060</c:v>
                      </c:pt>
                      <c:pt idx="8">
                        <c:v>11210</c:v>
                      </c:pt>
                      <c:pt idx="9">
                        <c:v>11134</c:v>
                      </c:pt>
                      <c:pt idx="10">
                        <c:v>11324</c:v>
                      </c:pt>
                      <c:pt idx="11">
                        <c:v>11163</c:v>
                      </c:pt>
                      <c:pt idx="12">
                        <c:v>11103</c:v>
                      </c:pt>
                      <c:pt idx="13">
                        <c:v>10886</c:v>
                      </c:pt>
                      <c:pt idx="14">
                        <c:v>11098</c:v>
                      </c:pt>
                      <c:pt idx="15">
                        <c:v>10712</c:v>
                      </c:pt>
                      <c:pt idx="16">
                        <c:v>10365</c:v>
                      </c:pt>
                      <c:pt idx="17">
                        <c:v>10075</c:v>
                      </c:pt>
                      <c:pt idx="18">
                        <c:v>10453</c:v>
                      </c:pt>
                      <c:pt idx="19">
                        <c:v>9838</c:v>
                      </c:pt>
                      <c:pt idx="20">
                        <c:v>9821</c:v>
                      </c:pt>
                      <c:pt idx="21">
                        <c:v>9507</c:v>
                      </c:pt>
                      <c:pt idx="22">
                        <c:v>9677</c:v>
                      </c:pt>
                      <c:pt idx="23">
                        <c:v>9051</c:v>
                      </c:pt>
                      <c:pt idx="24">
                        <c:v>9000</c:v>
                      </c:pt>
                      <c:pt idx="25">
                        <c:v>9015</c:v>
                      </c:pt>
                      <c:pt idx="26">
                        <c:v>9167</c:v>
                      </c:pt>
                      <c:pt idx="27">
                        <c:v>7996</c:v>
                      </c:pt>
                      <c:pt idx="28">
                        <c:v>5155</c:v>
                      </c:pt>
                      <c:pt idx="29">
                        <c:v>5936</c:v>
                      </c:pt>
                      <c:pt idx="30">
                        <c:v>6501</c:v>
                      </c:pt>
                      <c:pt idx="31">
                        <c:v>6352</c:v>
                      </c:pt>
                      <c:pt idx="32">
                        <c:v>7733</c:v>
                      </c:pt>
                      <c:pt idx="33">
                        <c:v>8031</c:v>
                      </c:pt>
                      <c:pt idx="34">
                        <c:v>8462</c:v>
                      </c:pt>
                      <c:pt idx="35">
                        <c:v>7805</c:v>
                      </c:pt>
                      <c:pt idx="36">
                        <c:v>8128</c:v>
                      </c:pt>
                      <c:pt idx="37">
                        <c:v>8682</c:v>
                      </c:pt>
                      <c:pt idx="38">
                        <c:v>8996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AACC-471F-9296-0923886E979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Freq'!$G$7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Freq'!$G$8:$G$52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AACC-471F-9296-0923886E979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Freq'!$H$7</c15:sqref>
                        </c15:formulaRef>
                      </c:ext>
                    </c:extLst>
                    <c:strCache>
                      <c:ptCount val="1"/>
                      <c:pt idx="0">
                        <c:v>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Freq'!$H$8:$H$52</c15:sqref>
                        </c15:formulaRef>
                      </c:ext>
                    </c:extLst>
                    <c:numCache>
                      <c:formatCode>#,##0.00_);\(#,##0.00\)</c:formatCode>
                      <c:ptCount val="45"/>
                      <c:pt idx="0">
                        <c:v>0.75537366872901535</c:v>
                      </c:pt>
                      <c:pt idx="1">
                        <c:v>0.76202665160998773</c:v>
                      </c:pt>
                      <c:pt idx="2">
                        <c:v>0.77305662999908176</c:v>
                      </c:pt>
                      <c:pt idx="3">
                        <c:v>0.7309712895146151</c:v>
                      </c:pt>
                      <c:pt idx="4">
                        <c:v>0.75482338743486999</c:v>
                      </c:pt>
                      <c:pt idx="5">
                        <c:v>0.9206375511944741</c:v>
                      </c:pt>
                      <c:pt idx="6">
                        <c:v>0.66649247243605014</c:v>
                      </c:pt>
                      <c:pt idx="7">
                        <c:v>0.59567520102376958</c:v>
                      </c:pt>
                      <c:pt idx="8">
                        <c:v>0.70158090579819865</c:v>
                      </c:pt>
                      <c:pt idx="9">
                        <c:v>0.71685792626327438</c:v>
                      </c:pt>
                      <c:pt idx="10">
                        <c:v>0.76409978974607262</c:v>
                      </c:pt>
                      <c:pt idx="11">
                        <c:v>0.81304673323553589</c:v>
                      </c:pt>
                      <c:pt idx="12">
                        <c:v>0.90195853668014525</c:v>
                      </c:pt>
                      <c:pt idx="13">
                        <c:v>0.79594401159608852</c:v>
                      </c:pt>
                      <c:pt idx="14">
                        <c:v>0.77544351119142196</c:v>
                      </c:pt>
                      <c:pt idx="15">
                        <c:v>0.83269841687494039</c:v>
                      </c:pt>
                      <c:pt idx="16">
                        <c:v>0.7706095945706557</c:v>
                      </c:pt>
                      <c:pt idx="17">
                        <c:v>0.76290416904400582</c:v>
                      </c:pt>
                      <c:pt idx="18">
                        <c:v>0.74623538105274345</c:v>
                      </c:pt>
                      <c:pt idx="19">
                        <c:v>0.79473872809649115</c:v>
                      </c:pt>
                      <c:pt idx="20">
                        <c:v>0.82559119691796556</c:v>
                      </c:pt>
                      <c:pt idx="21">
                        <c:v>0.7429483223345319</c:v>
                      </c:pt>
                      <c:pt idx="22">
                        <c:v>0.73847172006875494</c:v>
                      </c:pt>
                      <c:pt idx="23">
                        <c:v>0.78512230087212365</c:v>
                      </c:pt>
                      <c:pt idx="24">
                        <c:v>0.82823949722096013</c:v>
                      </c:pt>
                      <c:pt idx="25">
                        <c:v>0.73754010904468381</c:v>
                      </c:pt>
                      <c:pt idx="26">
                        <c:v>0.77655353618041023</c:v>
                      </c:pt>
                      <c:pt idx="27">
                        <c:v>0.63803828824466169</c:v>
                      </c:pt>
                      <c:pt idx="28">
                        <c:v>0.72245270696540798</c:v>
                      </c:pt>
                      <c:pt idx="29">
                        <c:v>0.47891681537584302</c:v>
                      </c:pt>
                      <c:pt idx="30">
                        <c:v>0.49210167376851632</c:v>
                      </c:pt>
                      <c:pt idx="31">
                        <c:v>0.4489569716729539</c:v>
                      </c:pt>
                      <c:pt idx="32">
                        <c:v>0.48450807788403022</c:v>
                      </c:pt>
                      <c:pt idx="33">
                        <c:v>0.48810112588546001</c:v>
                      </c:pt>
                      <c:pt idx="34">
                        <c:v>0.5355758169517294</c:v>
                      </c:pt>
                      <c:pt idx="35">
                        <c:v>0.53128706681373095</c:v>
                      </c:pt>
                      <c:pt idx="36">
                        <c:v>0.56907147771587785</c:v>
                      </c:pt>
                      <c:pt idx="37">
                        <c:v>0.57679071103341373</c:v>
                      </c:pt>
                      <c:pt idx="38">
                        <c:v>0.5600939700194344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AACC-471F-9296-0923886E979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Freq'!$J$7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Freq'!$J$8:$J$52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AACC-471F-9296-0923886E979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Freq'!$K$7</c15:sqref>
                        </c15:formulaRef>
                      </c:ext>
                    </c:extLst>
                    <c:strCache>
                      <c:ptCount val="1"/>
                      <c:pt idx="0">
                        <c:v>Earned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Freq'!$K$8:$K$52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2135238.7149999999</c:v>
                      </c:pt>
                      <c:pt idx="4">
                        <c:v>2145296.0891666664</c:v>
                      </c:pt>
                      <c:pt idx="5">
                        <c:v>2152566.8508333336</c:v>
                      </c:pt>
                      <c:pt idx="6">
                        <c:v>2157280.2133333329</c:v>
                      </c:pt>
                      <c:pt idx="7">
                        <c:v>2160476.0508333333</c:v>
                      </c:pt>
                      <c:pt idx="8">
                        <c:v>2162106.0266666664</c:v>
                      </c:pt>
                      <c:pt idx="9">
                        <c:v>2162738.4133333336</c:v>
                      </c:pt>
                      <c:pt idx="10">
                        <c:v>2162336.5258333334</c:v>
                      </c:pt>
                      <c:pt idx="11">
                        <c:v>2160364.9083333332</c:v>
                      </c:pt>
                      <c:pt idx="12">
                        <c:v>2157479.2366666668</c:v>
                      </c:pt>
                      <c:pt idx="13">
                        <c:v>2153758.7666666666</c:v>
                      </c:pt>
                      <c:pt idx="14">
                        <c:v>2149991.9550000001</c:v>
                      </c:pt>
                      <c:pt idx="15">
                        <c:v>2146768.4249999998</c:v>
                      </c:pt>
                      <c:pt idx="16">
                        <c:v>2143972.3108333331</c:v>
                      </c:pt>
                      <c:pt idx="17">
                        <c:v>2140487.5808333331</c:v>
                      </c:pt>
                      <c:pt idx="18">
                        <c:v>2134256.7991666668</c:v>
                      </c:pt>
                      <c:pt idx="19">
                        <c:v>2124218.7816666663</c:v>
                      </c:pt>
                      <c:pt idx="20">
                        <c:v>2109490.3433333333</c:v>
                      </c:pt>
                      <c:pt idx="21">
                        <c:v>2093266.0641666665</c:v>
                      </c:pt>
                      <c:pt idx="22">
                        <c:v>2077844.4441666666</c:v>
                      </c:pt>
                      <c:pt idx="23">
                        <c:v>2064536.7041666666</c:v>
                      </c:pt>
                      <c:pt idx="24">
                        <c:v>2053211.5024999999</c:v>
                      </c:pt>
                      <c:pt idx="25">
                        <c:v>2042903.5491666666</c:v>
                      </c:pt>
                      <c:pt idx="26">
                        <c:v>2033656.8883333332</c:v>
                      </c:pt>
                      <c:pt idx="27">
                        <c:v>2026620.1174999999</c:v>
                      </c:pt>
                      <c:pt idx="28">
                        <c:v>2022502.8158333334</c:v>
                      </c:pt>
                      <c:pt idx="29">
                        <c:v>2017095.8141666667</c:v>
                      </c:pt>
                      <c:pt idx="30">
                        <c:v>2015523.7458333333</c:v>
                      </c:pt>
                      <c:pt idx="31">
                        <c:v>2017045.7141666666</c:v>
                      </c:pt>
                      <c:pt idx="32">
                        <c:v>2021821.6866666668</c:v>
                      </c:pt>
                      <c:pt idx="33">
                        <c:v>2033281.6541666666</c:v>
                      </c:pt>
                      <c:pt idx="34">
                        <c:v>2045076.875</c:v>
                      </c:pt>
                      <c:pt idx="35">
                        <c:v>2055427.5933333333</c:v>
                      </c:pt>
                      <c:pt idx="36">
                        <c:v>2064982.8174999999</c:v>
                      </c:pt>
                      <c:pt idx="37">
                        <c:v>2075214.4208333332</c:v>
                      </c:pt>
                      <c:pt idx="38">
                        <c:v>2089086.3066666666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AACC-471F-9296-0923886E979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Freq'!$L$7</c15:sqref>
                        </c15:formulaRef>
                      </c:ext>
                    </c:extLst>
                    <c:strCache>
                      <c:ptCount val="1"/>
                      <c:pt idx="0">
                        <c:v>Closed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Freq'!$L$8:$L$52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16128</c:v>
                      </c:pt>
                      <c:pt idx="4">
                        <c:v>16201</c:v>
                      </c:pt>
                      <c:pt idx="5">
                        <c:v>17113</c:v>
                      </c:pt>
                      <c:pt idx="6">
                        <c:v>16574</c:v>
                      </c:pt>
                      <c:pt idx="7">
                        <c:v>15866</c:v>
                      </c:pt>
                      <c:pt idx="8">
                        <c:v>15590</c:v>
                      </c:pt>
                      <c:pt idx="9">
                        <c:v>14494</c:v>
                      </c:pt>
                      <c:pt idx="10">
                        <c:v>15018</c:v>
                      </c:pt>
                      <c:pt idx="11">
                        <c:v>16177</c:v>
                      </c:pt>
                      <c:pt idx="12">
                        <c:v>17236</c:v>
                      </c:pt>
                      <c:pt idx="13">
                        <c:v>17634</c:v>
                      </c:pt>
                      <c:pt idx="14">
                        <c:v>17666</c:v>
                      </c:pt>
                      <c:pt idx="15">
                        <c:v>17745</c:v>
                      </c:pt>
                      <c:pt idx="16">
                        <c:v>17016</c:v>
                      </c:pt>
                      <c:pt idx="17">
                        <c:v>16812</c:v>
                      </c:pt>
                      <c:pt idx="18">
                        <c:v>16609</c:v>
                      </c:pt>
                      <c:pt idx="19">
                        <c:v>16326</c:v>
                      </c:pt>
                      <c:pt idx="20">
                        <c:v>16499</c:v>
                      </c:pt>
                      <c:pt idx="21">
                        <c:v>16272</c:v>
                      </c:pt>
                      <c:pt idx="22">
                        <c:v>16117</c:v>
                      </c:pt>
                      <c:pt idx="23">
                        <c:v>15962</c:v>
                      </c:pt>
                      <c:pt idx="24">
                        <c:v>15882</c:v>
                      </c:pt>
                      <c:pt idx="25">
                        <c:v>15778</c:v>
                      </c:pt>
                      <c:pt idx="26">
                        <c:v>15902</c:v>
                      </c:pt>
                      <c:pt idx="27">
                        <c:v>15104</c:v>
                      </c:pt>
                      <c:pt idx="28">
                        <c:v>14535</c:v>
                      </c:pt>
                      <c:pt idx="29">
                        <c:v>13198</c:v>
                      </c:pt>
                      <c:pt idx="30">
                        <c:v>11754</c:v>
                      </c:pt>
                      <c:pt idx="31">
                        <c:v>10806</c:v>
                      </c:pt>
                      <c:pt idx="32">
                        <c:v>9626</c:v>
                      </c:pt>
                      <c:pt idx="33">
                        <c:v>9728</c:v>
                      </c:pt>
                      <c:pt idx="34">
                        <c:v>10010</c:v>
                      </c:pt>
                      <c:pt idx="35">
                        <c:v>10482</c:v>
                      </c:pt>
                      <c:pt idx="36">
                        <c:v>10968</c:v>
                      </c:pt>
                      <c:pt idx="37">
                        <c:v>11482</c:v>
                      </c:pt>
                      <c:pt idx="38">
                        <c:v>11686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AACC-471F-9296-0923886E979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Freq'!$M$7</c15:sqref>
                        </c15:formulaRef>
                      </c:ext>
                    </c:extLst>
                    <c:strCache>
                      <c:ptCount val="1"/>
                      <c:pt idx="0">
                        <c:v>Reported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Freq'!$M$8:$M$52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43380</c:v>
                      </c:pt>
                      <c:pt idx="4">
                        <c:v>43036</c:v>
                      </c:pt>
                      <c:pt idx="5">
                        <c:v>42694</c:v>
                      </c:pt>
                      <c:pt idx="6">
                        <c:v>42618</c:v>
                      </c:pt>
                      <c:pt idx="7">
                        <c:v>43379</c:v>
                      </c:pt>
                      <c:pt idx="8">
                        <c:v>44540</c:v>
                      </c:pt>
                      <c:pt idx="9">
                        <c:v>44947</c:v>
                      </c:pt>
                      <c:pt idx="10">
                        <c:v>44728</c:v>
                      </c:pt>
                      <c:pt idx="11">
                        <c:v>44831</c:v>
                      </c:pt>
                      <c:pt idx="12">
                        <c:v>44724</c:v>
                      </c:pt>
                      <c:pt idx="13">
                        <c:v>44476</c:v>
                      </c:pt>
                      <c:pt idx="14">
                        <c:v>44250</c:v>
                      </c:pt>
                      <c:pt idx="15">
                        <c:v>43799</c:v>
                      </c:pt>
                      <c:pt idx="16">
                        <c:v>43061</c:v>
                      </c:pt>
                      <c:pt idx="17">
                        <c:v>42250</c:v>
                      </c:pt>
                      <c:pt idx="18">
                        <c:v>41605</c:v>
                      </c:pt>
                      <c:pt idx="19">
                        <c:v>40731</c:v>
                      </c:pt>
                      <c:pt idx="20">
                        <c:v>40187</c:v>
                      </c:pt>
                      <c:pt idx="21">
                        <c:v>39619</c:v>
                      </c:pt>
                      <c:pt idx="22">
                        <c:v>38843</c:v>
                      </c:pt>
                      <c:pt idx="23">
                        <c:v>38056</c:v>
                      </c:pt>
                      <c:pt idx="24">
                        <c:v>37235</c:v>
                      </c:pt>
                      <c:pt idx="25">
                        <c:v>36743</c:v>
                      </c:pt>
                      <c:pt idx="26">
                        <c:v>36233</c:v>
                      </c:pt>
                      <c:pt idx="27">
                        <c:v>35178</c:v>
                      </c:pt>
                      <c:pt idx="28">
                        <c:v>31333</c:v>
                      </c:pt>
                      <c:pt idx="29">
                        <c:v>28254</c:v>
                      </c:pt>
                      <c:pt idx="30">
                        <c:v>25588</c:v>
                      </c:pt>
                      <c:pt idx="31">
                        <c:v>23944</c:v>
                      </c:pt>
                      <c:pt idx="32">
                        <c:v>26522</c:v>
                      </c:pt>
                      <c:pt idx="33">
                        <c:v>28617</c:v>
                      </c:pt>
                      <c:pt idx="34">
                        <c:v>30578</c:v>
                      </c:pt>
                      <c:pt idx="35">
                        <c:v>32031</c:v>
                      </c:pt>
                      <c:pt idx="36">
                        <c:v>32426</c:v>
                      </c:pt>
                      <c:pt idx="37">
                        <c:v>33077</c:v>
                      </c:pt>
                      <c:pt idx="38">
                        <c:v>33611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AACC-471F-9296-0923886E979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Freq'!$N$7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Freq'!$N$8:$N$52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AACC-471F-9296-0923886E979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Freq'!$O$7</c15:sqref>
                        </c15:formulaRef>
                      </c:ext>
                    </c:extLst>
                    <c:strCache>
                      <c:ptCount val="1"/>
                      <c:pt idx="0">
                        <c:v>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Freq'!$O$8:$O$52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 formatCode="#,##0.00_);\(#,##0.00\)">
                        <c:v>0.75532538290455264</c:v>
                      </c:pt>
                      <c:pt idx="4" formatCode="#,##0.00_);\(#,##0.00\)">
                        <c:v>0.75518713159511841</c:v>
                      </c:pt>
                      <c:pt idx="5" formatCode="#,##0.00_);\(#,##0.00\)">
                        <c:v>0.79500434531800768</c:v>
                      </c:pt>
                      <c:pt idx="6" formatCode="#,##0.00_);\(#,##0.00\)">
                        <c:v>0.76828220541598513</c:v>
                      </c:pt>
                      <c:pt idx="7" formatCode="#,##0.00_);\(#,##0.00\)">
                        <c:v>0.73437518522272938</c:v>
                      </c:pt>
                      <c:pt idx="8" formatCode="#,##0.00_);\(#,##0.00\)">
                        <c:v>0.72105622054230201</c:v>
                      </c:pt>
                      <c:pt idx="9" formatCode="#,##0.00_);\(#,##0.00\)">
                        <c:v>0.67016888915664263</c:v>
                      </c:pt>
                      <c:pt idx="10" formatCode="#,##0.00_);\(#,##0.00\)">
                        <c:v>0.6945264911627147</c:v>
                      </c:pt>
                      <c:pt idx="11" formatCode="#,##0.00_);\(#,##0.00\)">
                        <c:v>0.74880868216287333</c:v>
                      </c:pt>
                      <c:pt idx="12" formatCode="#,##0.00_);\(#,##0.00\)">
                        <c:v>0.7988952897933721</c:v>
                      </c:pt>
                      <c:pt idx="13" formatCode="#,##0.00_);\(#,##0.00\)">
                        <c:v>0.8187546475918388</c:v>
                      </c:pt>
                      <c:pt idx="14" formatCode="#,##0.00_);\(#,##0.00\)">
                        <c:v>0.82167749320717809</c:v>
                      </c:pt>
                      <c:pt idx="15" formatCode="#,##0.00_);\(#,##0.00\)">
                        <c:v>0.82659125191856686</c:v>
                      </c:pt>
                      <c:pt idx="16" formatCode="#,##0.00_);\(#,##0.00\)">
                        <c:v>0.79366696640714129</c:v>
                      </c:pt>
                      <c:pt idx="17" formatCode="#,##0.00_);\(#,##0.00\)">
                        <c:v>0.7854285234140328</c:v>
                      </c:pt>
                      <c:pt idx="18" formatCode="#,##0.00_);\(#,##0.00\)">
                        <c:v>0.77821000764692805</c:v>
                      </c:pt>
                      <c:pt idx="19" formatCode="#,##0.00_);\(#,##0.00\)">
                        <c:v>0.76856490211382966</c:v>
                      </c:pt>
                      <c:pt idx="20" formatCode="#,##0.00_);\(#,##0.00\)">
                        <c:v>0.78213204683027526</c:v>
                      </c:pt>
                      <c:pt idx="21" formatCode="#,##0.00_);\(#,##0.00\)">
                        <c:v>0.7773498208636902</c:v>
                      </c:pt>
                      <c:pt idx="22" formatCode="#,##0.00_);\(#,##0.00\)">
                        <c:v>0.77565960460836281</c:v>
                      </c:pt>
                      <c:pt idx="23" formatCode="#,##0.00_);\(#,##0.00\)">
                        <c:v>0.77315166970804383</c:v>
                      </c:pt>
                      <c:pt idx="24" formatCode="#,##0.00_);\(#,##0.00\)">
                        <c:v>0.77351992138471859</c:v>
                      </c:pt>
                      <c:pt idx="25" formatCode="#,##0.00_);\(#,##0.00\)">
                        <c:v>0.77233210576368627</c:v>
                      </c:pt>
                      <c:pt idx="26" formatCode="#,##0.00_);\(#,##0.00\)">
                        <c:v>0.7819411470649974</c:v>
                      </c:pt>
                      <c:pt idx="27" formatCode="#,##0.00_);\(#,##0.00\)">
                        <c:v>0.74528027574462286</c:v>
                      </c:pt>
                      <c:pt idx="28" formatCode="#,##0.00_);\(#,##0.00\)">
                        <c:v>0.71866401797869106</c:v>
                      </c:pt>
                      <c:pt idx="29" formatCode="#,##0.00_);\(#,##0.00\)">
                        <c:v>0.65430704418235874</c:v>
                      </c:pt>
                      <c:pt idx="30" formatCode="#,##0.00_);\(#,##0.00\)">
                        <c:v>0.58317348154785553</c:v>
                      </c:pt>
                      <c:pt idx="31" formatCode="#,##0.00_);\(#,##0.00\)">
                        <c:v>0.53573401555078037</c:v>
                      </c:pt>
                      <c:pt idx="32" formatCode="#,##0.00_);\(#,##0.00\)">
                        <c:v>0.47610528977311428</c:v>
                      </c:pt>
                      <c:pt idx="33" formatCode="#,##0.00_);\(#,##0.00\)">
                        <c:v>0.47843838949046075</c:v>
                      </c:pt>
                      <c:pt idx="34" formatCode="#,##0.00_);\(#,##0.00\)">
                        <c:v>0.48946815263362653</c:v>
                      </c:pt>
                      <c:pt idx="35" formatCode="#,##0.00_);\(#,##0.00\)">
                        <c:v>0.50996688153831315</c:v>
                      </c:pt>
                      <c:pt idx="36" formatCode="#,##0.00_);\(#,##0.00\)">
                        <c:v>0.5311424340701566</c:v>
                      </c:pt>
                      <c:pt idx="37" formatCode="#,##0.00_);\(#,##0.00\)">
                        <c:v>0.5532922229496281</c:v>
                      </c:pt>
                      <c:pt idx="38" formatCode="#,##0.00_);\(#,##0.00\)">
                        <c:v>0.55938330372985456</c:v>
                      </c:pt>
                      <c:pt idx="39" formatCode="#,##0.00_);\(#,##0.00\)">
                        <c:v>0.55938330372985456</c:v>
                      </c:pt>
                      <c:pt idx="40" formatCode="#,##0.00_);\(#,##0.00\)">
                        <c:v>0.55938330372985456</c:v>
                      </c:pt>
                      <c:pt idx="41" formatCode="#,##0.00_);\(#,##0.00\)">
                        <c:v>0.55938330372985456</c:v>
                      </c:pt>
                      <c:pt idx="42" formatCode="#,##0.00_);\(#,##0.00\)">
                        <c:v>0.55938330372985456</c:v>
                      </c:pt>
                      <c:pt idx="43" formatCode="#,##0.00_);\(#,##0.00\)">
                        <c:v>0.55938330372985456</c:v>
                      </c:pt>
                      <c:pt idx="44" formatCode="#,##0.00_);\(#,##0.00\)">
                        <c:v>0.55938330372985456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AACC-471F-9296-0923886E979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Freq'!$Q$7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Freq'!$Q$8:$Q$52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AACC-471F-9296-0923886E979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Freq'!$R$7</c15:sqref>
                        </c15:formulaRef>
                      </c:ext>
                    </c:extLst>
                    <c:strCache>
                      <c:ptCount val="1"/>
                      <c:pt idx="0">
                        <c:v>Adjusted 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'MPC - Freq'!$R$8:$R$52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27" formatCode="#,##0.00_);\(#,##0.00\)">
                        <c:v>0.78231061687165071</c:v>
                      </c:pt>
                      <c:pt idx="28" formatCode="#,##0.00_);\(#,##0.00\)">
                        <c:v>0.78268026125402301</c:v>
                      </c:pt>
                      <c:pt idx="29" formatCode="#,##0.00_);\(#,##0.00\)">
                        <c:v>0.7830500802946021</c:v>
                      </c:pt>
                      <c:pt idx="30" formatCode="#,##0.00_);\(#,##0.00\)">
                        <c:v>0.78342007407591441</c:v>
                      </c:pt>
                      <c:pt idx="31" formatCode="#,##0.00_);\(#,##0.00\)">
                        <c:v>0.78379024268052555</c:v>
                      </c:pt>
                      <c:pt idx="32" formatCode="#,##0.00_);\(#,##0.00\)">
                        <c:v>0.78416058619104023</c:v>
                      </c:pt>
                      <c:pt idx="33" formatCode="#,##0.00_);\(#,##0.00\)">
                        <c:v>0.7845311046901019</c:v>
                      </c:pt>
                      <c:pt idx="34" formatCode="#,##0.00_);\(#,##0.00\)">
                        <c:v>0.78490179826039341</c:v>
                      </c:pt>
                      <c:pt idx="35" formatCode="#,##0.00_);\(#,##0.00\)">
                        <c:v>0.78527266698463638</c:v>
                      </c:pt>
                      <c:pt idx="36" formatCode="#,##0.00_);\(#,##0.00\)">
                        <c:v>0.7856437109455916</c:v>
                      </c:pt>
                      <c:pt idx="37" formatCode="#,##0.00_);\(#,##0.00\)">
                        <c:v>0.78601493022605917</c:v>
                      </c:pt>
                      <c:pt idx="38" formatCode="#,##0.00_);\(#,##0.00\)">
                        <c:v>0.78638632490887805</c:v>
                      </c:pt>
                      <c:pt idx="39" formatCode="#,##0.00_);\(#,##0.00\)">
                        <c:v>0.78638632490887805</c:v>
                      </c:pt>
                      <c:pt idx="40" formatCode="#,##0.00_);\(#,##0.00\)">
                        <c:v>0.78638632490887805</c:v>
                      </c:pt>
                      <c:pt idx="41" formatCode="#,##0.00_);\(#,##0.00\)">
                        <c:v>0.78638632490887805</c:v>
                      </c:pt>
                      <c:pt idx="42" formatCode="#,##0.00_);\(#,##0.00\)">
                        <c:v>0.78638632490887805</c:v>
                      </c:pt>
                      <c:pt idx="43" formatCode="#,##0.00_);\(#,##0.00\)">
                        <c:v>0.78638632490887805</c:v>
                      </c:pt>
                      <c:pt idx="44" formatCode="#,##0.00_);\(#,##0.00\)">
                        <c:v>0.78638632490887805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AACC-471F-9296-0923886E9797}"/>
                  </c:ext>
                </c:extLst>
              </c15:ser>
            </c15:filteredLineSeries>
          </c:ext>
        </c:extLst>
      </c:lineChart>
      <c:catAx>
        <c:axId val="19166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7535"/>
        <c:crosses val="autoZero"/>
        <c:auto val="1"/>
        <c:lblAlgn val="ctr"/>
        <c:lblOffset val="100"/>
        <c:noMultiLvlLbl val="0"/>
      </c:catAx>
      <c:valAx>
        <c:axId val="19166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379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Uninsured Motorists </a:t>
            </a:r>
            <a:r>
              <a:rPr lang="en-US" b="1" baseline="0"/>
              <a:t>Reported Frequency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Quarterly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'UM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'UM - Freq'!$I$8:$I$52</c:f>
              <c:numCache>
                <c:formatCode>#,##0.00_);\(#,##0.00\)</c:formatCode>
                <c:ptCount val="45"/>
                <c:pt idx="0">
                  <c:v>0.6463263993979218</c:v>
                </c:pt>
                <c:pt idx="1">
                  <c:v>0.72768585142219422</c:v>
                </c:pt>
                <c:pt idx="2">
                  <c:v>0.72516323375482084</c:v>
                </c:pt>
                <c:pt idx="3">
                  <c:v>0.7606441090431334</c:v>
                </c:pt>
                <c:pt idx="4">
                  <c:v>0.67752608158923022</c:v>
                </c:pt>
                <c:pt idx="5">
                  <c:v>0.73183541625539483</c:v>
                </c:pt>
                <c:pt idx="6">
                  <c:v>0.69336098548698821</c:v>
                </c:pt>
                <c:pt idx="7">
                  <c:v>0.78427837764405961</c:v>
                </c:pt>
                <c:pt idx="8">
                  <c:v>0.87798952010588394</c:v>
                </c:pt>
                <c:pt idx="9">
                  <c:v>0.88048246807788855</c:v>
                </c:pt>
                <c:pt idx="10">
                  <c:v>0.84282722565818935</c:v>
                </c:pt>
                <c:pt idx="11">
                  <c:v>0.97616255508046257</c:v>
                </c:pt>
                <c:pt idx="12">
                  <c:v>0.9606075466719407</c:v>
                </c:pt>
                <c:pt idx="13">
                  <c:v>0.98574389122210149</c:v>
                </c:pt>
                <c:pt idx="14">
                  <c:v>0.99234104728291495</c:v>
                </c:pt>
                <c:pt idx="15">
                  <c:v>1.0296666947136301</c:v>
                </c:pt>
                <c:pt idx="16">
                  <c:v>0.9768170957251856</c:v>
                </c:pt>
                <c:pt idx="17">
                  <c:v>1.021239037518155</c:v>
                </c:pt>
                <c:pt idx="18">
                  <c:v>1.0394474871741048</c:v>
                </c:pt>
                <c:pt idx="19">
                  <c:v>1.0577095901861071</c:v>
                </c:pt>
                <c:pt idx="20">
                  <c:v>1.1946224942319779</c:v>
                </c:pt>
                <c:pt idx="21">
                  <c:v>0.99619221929985124</c:v>
                </c:pt>
                <c:pt idx="22">
                  <c:v>1.0450958376126802</c:v>
                </c:pt>
                <c:pt idx="23">
                  <c:v>0.96331495817009904</c:v>
                </c:pt>
                <c:pt idx="24">
                  <c:v>0.91035329606524285</c:v>
                </c:pt>
                <c:pt idx="25">
                  <c:v>0.94874236471049045</c:v>
                </c:pt>
                <c:pt idx="26">
                  <c:v>0.92758050899478006</c:v>
                </c:pt>
                <c:pt idx="27">
                  <c:v>0.94623526356684518</c:v>
                </c:pt>
                <c:pt idx="28">
                  <c:v>0.72635820476288615</c:v>
                </c:pt>
                <c:pt idx="29">
                  <c:v>0.78401659339340646</c:v>
                </c:pt>
                <c:pt idx="30">
                  <c:v>0.79914524417647093</c:v>
                </c:pt>
                <c:pt idx="31">
                  <c:v>0.78712710354087356</c:v>
                </c:pt>
                <c:pt idx="32">
                  <c:v>0.76801397344509759</c:v>
                </c:pt>
                <c:pt idx="33">
                  <c:v>0.83710804333497546</c:v>
                </c:pt>
                <c:pt idx="34">
                  <c:v>0.82129738822375953</c:v>
                </c:pt>
                <c:pt idx="35">
                  <c:v>0.86730573123451649</c:v>
                </c:pt>
                <c:pt idx="36">
                  <c:v>0.83367676282628034</c:v>
                </c:pt>
                <c:pt idx="37">
                  <c:v>0.87914498887178127</c:v>
                </c:pt>
                <c:pt idx="38">
                  <c:v>0.83824727927789033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5-4FAB-B27B-8FCBFAEC2AC7}"/>
            </c:ext>
          </c:extLst>
        </c:ser>
        <c:ser>
          <c:idx val="12"/>
          <c:order val="12"/>
          <c:tx>
            <c:v>Rolling 4Q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A5-4FAB-B27B-8FCBFAEC2AC7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2A5-4FAB-B27B-8FCBFAEC2AC7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2A5-4FAB-B27B-8FCBFAEC2AC7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2A5-4FAB-B27B-8FCBFAEC2AC7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2A5-4FAB-B27B-8FCBFAEC2AC7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C2A5-4FAB-B27B-8FCBFAEC2AC7}"/>
              </c:ext>
            </c:extLst>
          </c:dPt>
          <c:cat>
            <c:numRef>
              <c:f>'UM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'UM - Freq'!$P$8:$P$52</c:f>
              <c:numCache>
                <c:formatCode>#,##0_);\(#,##0\)</c:formatCode>
                <c:ptCount val="45"/>
                <c:pt idx="3" formatCode="#,##0.00_);\(#,##0.00\)">
                  <c:v>0.71525448304896433</c:v>
                </c:pt>
                <c:pt idx="4" formatCode="#,##0.00_);\(#,##0.00\)">
                  <c:v>0.72263232218386764</c:v>
                </c:pt>
                <c:pt idx="5" formatCode="#,##0.00_);\(#,##0.00\)">
                  <c:v>0.72371063621172793</c:v>
                </c:pt>
                <c:pt idx="6" formatCode="#,##0.00_);\(#,##0.00\)">
                  <c:v>0.71571835529875982</c:v>
                </c:pt>
                <c:pt idx="7" formatCode="#,##0.00_);\(#,##0.00\)">
                  <c:v>0.72190354999800521</c:v>
                </c:pt>
                <c:pt idx="8" formatCode="#,##0.00_);\(#,##0.00\)">
                  <c:v>0.77228771342253999</c:v>
                </c:pt>
                <c:pt idx="9" formatCode="#,##0.00_);\(#,##0.00\)">
                  <c:v>0.80953447998490335</c:v>
                </c:pt>
                <c:pt idx="10" formatCode="#,##0.00_);\(#,##0.00\)">
                  <c:v>0.84654301517056063</c:v>
                </c:pt>
                <c:pt idx="11" formatCode="#,##0.00_);\(#,##0.00\)">
                  <c:v>0.89444011554045788</c:v>
                </c:pt>
                <c:pt idx="12" formatCode="#,##0.00_);\(#,##0.00\)">
                  <c:v>0.91517304917690734</c:v>
                </c:pt>
                <c:pt idx="13" formatCode="#,##0.00_);\(#,##0.00\)">
                  <c:v>0.94150768912666594</c:v>
                </c:pt>
                <c:pt idx="14" formatCode="#,##0.00_);\(#,##0.00\)">
                  <c:v>0.97872425459494139</c:v>
                </c:pt>
                <c:pt idx="15" formatCode="#,##0.00_);\(#,##0.00\)">
                  <c:v>0.99212894599675705</c:v>
                </c:pt>
                <c:pt idx="16" formatCode="#,##0.00_);\(#,##0.00\)">
                  <c:v>0.9961249844123653</c:v>
                </c:pt>
                <c:pt idx="17" formatCode="#,##0.00_);\(#,##0.00\)">
                  <c:v>1.0049951431010351</c:v>
                </c:pt>
                <c:pt idx="18" formatCode="#,##0.00_);\(#,##0.00\)">
                  <c:v>1.0167087025734518</c:v>
                </c:pt>
                <c:pt idx="19" formatCode="#,##0.00_);\(#,##0.00\)">
                  <c:v>1.0235986523437386</c:v>
                </c:pt>
                <c:pt idx="20" formatCode="#,##0.00_);\(#,##0.00\)">
                  <c:v>1.0777369141955453</c:v>
                </c:pt>
                <c:pt idx="21" formatCode="#,##0.00_);\(#,##0.00\)">
                  <c:v>1.0719831684196239</c:v>
                </c:pt>
                <c:pt idx="22" formatCode="#,##0.00_);\(#,##0.00\)">
                  <c:v>1.0736181441156589</c:v>
                </c:pt>
                <c:pt idx="23" formatCode="#,##0.00_);\(#,##0.00\)">
                  <c:v>1.0503007529347721</c:v>
                </c:pt>
                <c:pt idx="24" formatCode="#,##0.00_);\(#,##0.00\)">
                  <c:v>0.97890448614919612</c:v>
                </c:pt>
                <c:pt idx="25" formatCode="#,##0.00_);\(#,##0.00\)">
                  <c:v>0.96704647942892596</c:v>
                </c:pt>
                <c:pt idx="26" formatCode="#,##0.00_);\(#,##0.00\)">
                  <c:v>0.93753072613685129</c:v>
                </c:pt>
                <c:pt idx="27" formatCode="#,##0.00_);\(#,##0.00\)">
                  <c:v>0.93317953996269953</c:v>
                </c:pt>
                <c:pt idx="28" formatCode="#,##0.00_);\(#,##0.00\)">
                  <c:v>0.88709876867514526</c:v>
                </c:pt>
                <c:pt idx="29" formatCode="#,##0.00_);\(#,##0.00\)">
                  <c:v>0.84597291798037488</c:v>
                </c:pt>
                <c:pt idx="30" formatCode="#,##0.00_);\(#,##0.00\)">
                  <c:v>0.81386497658165324</c:v>
                </c:pt>
                <c:pt idx="31" formatCode="#,##0.00_);\(#,##0.00\)">
                  <c:v>0.77411653870809194</c:v>
                </c:pt>
                <c:pt idx="32" formatCode="#,##0.00_);\(#,##0.00\)">
                  <c:v>0.78450522409937595</c:v>
                </c:pt>
                <c:pt idx="33" formatCode="#,##0.00_);\(#,##0.00\)">
                  <c:v>0.79792225998519872</c:v>
                </c:pt>
                <c:pt idx="34" formatCode="#,##0.00_);\(#,##0.00\)">
                  <c:v>0.8035115324822083</c:v>
                </c:pt>
                <c:pt idx="35" formatCode="#,##0.00_);\(#,##0.00\)">
                  <c:v>0.82356808022049366</c:v>
                </c:pt>
                <c:pt idx="36" formatCode="#,##0.00_);\(#,##0.00\)">
                  <c:v>0.83985218256655492</c:v>
                </c:pt>
                <c:pt idx="37" formatCode="#,##0.00_);\(#,##0.00\)">
                  <c:v>0.85044739427983085</c:v>
                </c:pt>
                <c:pt idx="38" formatCode="#,##0.00_);\(#,##0.00\)">
                  <c:v>0.85453352038781982</c:v>
                </c:pt>
                <c:pt idx="39" formatCode="#,##0.00_);\(#,##0.00\)">
                  <c:v>0.85453352038781982</c:v>
                </c:pt>
                <c:pt idx="40" formatCode="#,##0.00_);\(#,##0.00\)">
                  <c:v>0.85453352038781982</c:v>
                </c:pt>
                <c:pt idx="41" formatCode="#,##0.00_);\(#,##0.00\)">
                  <c:v>0.85453352038781982</c:v>
                </c:pt>
                <c:pt idx="42" formatCode="#,##0.00_);\(#,##0.00\)">
                  <c:v>0.85453352038781982</c:v>
                </c:pt>
                <c:pt idx="43" formatCode="#,##0.00_);\(#,##0.00\)">
                  <c:v>0.85453352038781982</c:v>
                </c:pt>
                <c:pt idx="44" formatCode="#,##0.00_);\(#,##0.00\)">
                  <c:v>0.85453352038781982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2A5-4FAB-B27B-8FCBFAEC2AC7}"/>
            </c:ext>
          </c:extLst>
        </c:ser>
        <c:ser>
          <c:idx val="15"/>
          <c:order val="15"/>
          <c:tx>
            <c:v>Adjusted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2A5-4FAB-B27B-8FCBFAEC2AC7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2A5-4FAB-B27B-8FCBFAEC2AC7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2A5-4FAB-B27B-8FCBFAEC2AC7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2A5-4FAB-B27B-8FCBFAEC2AC7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C2A5-4FAB-B27B-8FCBFAEC2AC7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C2A5-4FAB-B27B-8FCBFAEC2AC7}"/>
              </c:ext>
            </c:extLst>
          </c:dPt>
          <c:cat>
            <c:numRef>
              <c:f>'UM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'UM - Freq'!$S$8:$S$52</c:f>
              <c:numCache>
                <c:formatCode>#,##0_);\(#,##0\)</c:formatCode>
                <c:ptCount val="45"/>
                <c:pt idx="27" formatCode="#,##0.00_);\(#,##0.00\)">
                  <c:v>0.92147369944230162</c:v>
                </c:pt>
                <c:pt idx="28" formatCode="#,##0.00_);\(#,##0.00\)">
                  <c:v>0.90569168038118908</c:v>
                </c:pt>
                <c:pt idx="29" formatCode="#,##0.00_);\(#,##0.00\)">
                  <c:v>0.89017995891597768</c:v>
                </c:pt>
                <c:pt idx="30" formatCode="#,##0.00_);\(#,##0.00\)">
                  <c:v>0.87493390567763241</c:v>
                </c:pt>
                <c:pt idx="31" formatCode="#,##0.00_);\(#,##0.00\)">
                  <c:v>0.85994897058401543</c:v>
                </c:pt>
                <c:pt idx="32" formatCode="#,##0.00_);\(#,##0.00\)">
                  <c:v>0.84522068148194451</c:v>
                </c:pt>
                <c:pt idx="33" formatCode="#,##0.00_);\(#,##0.00\)">
                  <c:v>0.83074464281250904</c:v>
                </c:pt>
                <c:pt idx="34" formatCode="#,##0.00_);\(#,##0.00\)">
                  <c:v>0.81651653429924476</c:v>
                </c:pt>
                <c:pt idx="35" formatCode="#,##0.00_);\(#,##0.00\)">
                  <c:v>0.80253210965877664</c:v>
                </c:pt>
                <c:pt idx="36" formatCode="#,##0.00_);\(#,##0.00\)">
                  <c:v>0.78878719533354391</c:v>
                </c:pt>
                <c:pt idx="37" formatCode="#,##0.00_);\(#,##0.00\)">
                  <c:v>0.77527768924622997</c:v>
                </c:pt>
                <c:pt idx="38" formatCode="#,##0.00_);\(#,##0.00\)">
                  <c:v>0.76199955957552479</c:v>
                </c:pt>
                <c:pt idx="39" formatCode="#,##0.00_);\(#,##0.00\)">
                  <c:v>0.76199955957552479</c:v>
                </c:pt>
                <c:pt idx="40" formatCode="#,##0.00_);\(#,##0.00\)">
                  <c:v>0.76199955957552479</c:v>
                </c:pt>
                <c:pt idx="41" formatCode="#,##0.00_);\(#,##0.00\)">
                  <c:v>0.76199955957552479</c:v>
                </c:pt>
                <c:pt idx="42" formatCode="#,##0.00_);\(#,##0.00\)">
                  <c:v>0.76199955957552479</c:v>
                </c:pt>
                <c:pt idx="43" formatCode="#,##0.00_);\(#,##0.00\)">
                  <c:v>0.76199955957552479</c:v>
                </c:pt>
                <c:pt idx="44" formatCode="#,##0.00_);\(#,##0.00\)">
                  <c:v>0.76199955957552479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2A5-4FAB-B27B-8FCBFAEC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663791"/>
        <c:axId val="1916667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'UM - Freq'!$D$7</c15:sqref>
                        </c15:formulaRef>
                      </c:ext>
                    </c:extLst>
                    <c:strCache>
                      <c:ptCount val="1"/>
                      <c:pt idx="0">
                        <c:v>Earned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'UM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'UM - Freq'!$D$8:$D$52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859937.02333333332</c:v>
                      </c:pt>
                      <c:pt idx="1">
                        <c:v>866720.16333333345</c:v>
                      </c:pt>
                      <c:pt idx="2">
                        <c:v>872355.31333333335</c:v>
                      </c:pt>
                      <c:pt idx="3">
                        <c:v>878071.61333333328</c:v>
                      </c:pt>
                      <c:pt idx="4">
                        <c:v>886017.55166666664</c:v>
                      </c:pt>
                      <c:pt idx="5">
                        <c:v>888997.69749999989</c:v>
                      </c:pt>
                      <c:pt idx="6">
                        <c:v>891743.28083333327</c:v>
                      </c:pt>
                      <c:pt idx="7">
                        <c:v>896875.4208333334</c:v>
                      </c:pt>
                      <c:pt idx="8">
                        <c:v>904338.8125</c:v>
                      </c:pt>
                      <c:pt idx="9">
                        <c:v>906889.15333333332</c:v>
                      </c:pt>
                      <c:pt idx="10">
                        <c:v>908015.28083333327</c:v>
                      </c:pt>
                      <c:pt idx="11">
                        <c:v>910401.64916666655</c:v>
                      </c:pt>
                      <c:pt idx="12">
                        <c:v>916191.01166666672</c:v>
                      </c:pt>
                      <c:pt idx="13">
                        <c:v>916769.56666666677</c:v>
                      </c:pt>
                      <c:pt idx="14">
                        <c:v>917628.07</c:v>
                      </c:pt>
                      <c:pt idx="15">
                        <c:v>920103.56833333336</c:v>
                      </c:pt>
                      <c:pt idx="16">
                        <c:v>925659.47499999998</c:v>
                      </c:pt>
                      <c:pt idx="17">
                        <c:v>923094.36416666664</c:v>
                      </c:pt>
                      <c:pt idx="18">
                        <c:v>915678.77333333332</c:v>
                      </c:pt>
                      <c:pt idx="19">
                        <c:v>907905.16500000004</c:v>
                      </c:pt>
                      <c:pt idx="20">
                        <c:v>901707.44749999989</c:v>
                      </c:pt>
                      <c:pt idx="21">
                        <c:v>895007.99416666664</c:v>
                      </c:pt>
                      <c:pt idx="22">
                        <c:v>889487.80250000011</c:v>
                      </c:pt>
                      <c:pt idx="23">
                        <c:v>886106.86750000005</c:v>
                      </c:pt>
                      <c:pt idx="24">
                        <c:v>883063.755</c:v>
                      </c:pt>
                      <c:pt idx="25">
                        <c:v>877055.80666666664</c:v>
                      </c:pt>
                      <c:pt idx="26">
                        <c:v>872484.91333333345</c:v>
                      </c:pt>
                      <c:pt idx="27">
                        <c:v>872615.96749999991</c:v>
                      </c:pt>
                      <c:pt idx="28">
                        <c:v>877115.44499999995</c:v>
                      </c:pt>
                      <c:pt idx="29">
                        <c:v>867966.32333333336</c:v>
                      </c:pt>
                      <c:pt idx="30">
                        <c:v>872807.54666666675</c:v>
                      </c:pt>
                      <c:pt idx="31">
                        <c:v>880162.80583333329</c:v>
                      </c:pt>
                      <c:pt idx="32">
                        <c:v>889046.32416666672</c:v>
                      </c:pt>
                      <c:pt idx="33">
                        <c:v>893791.43583333341</c:v>
                      </c:pt>
                      <c:pt idx="34">
                        <c:v>896873.66666666663</c:v>
                      </c:pt>
                      <c:pt idx="35">
                        <c:v>899106.24583333323</c:v>
                      </c:pt>
                      <c:pt idx="36">
                        <c:v>905146.97499999998</c:v>
                      </c:pt>
                      <c:pt idx="37">
                        <c:v>911794.99416666664</c:v>
                      </c:pt>
                      <c:pt idx="38">
                        <c:v>923832.40499999991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C2A5-4FAB-B27B-8FCBFAEC2AC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Freq'!$E$7</c15:sqref>
                        </c15:formulaRef>
                      </c:ext>
                    </c:extLst>
                    <c:strCache>
                      <c:ptCount val="1"/>
                      <c:pt idx="0">
                        <c:v>Closed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Freq'!$E$8:$E$52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4425</c:v>
                      </c:pt>
                      <c:pt idx="1">
                        <c:v>4836</c:v>
                      </c:pt>
                      <c:pt idx="2">
                        <c:v>4731</c:v>
                      </c:pt>
                      <c:pt idx="3">
                        <c:v>5036</c:v>
                      </c:pt>
                      <c:pt idx="4">
                        <c:v>4358</c:v>
                      </c:pt>
                      <c:pt idx="5">
                        <c:v>4759</c:v>
                      </c:pt>
                      <c:pt idx="6">
                        <c:v>4543</c:v>
                      </c:pt>
                      <c:pt idx="7">
                        <c:v>5015</c:v>
                      </c:pt>
                      <c:pt idx="8">
                        <c:v>5581</c:v>
                      </c:pt>
                      <c:pt idx="9">
                        <c:v>5665</c:v>
                      </c:pt>
                      <c:pt idx="10">
                        <c:v>5470</c:v>
                      </c:pt>
                      <c:pt idx="11">
                        <c:v>6295</c:v>
                      </c:pt>
                      <c:pt idx="12">
                        <c:v>6183</c:v>
                      </c:pt>
                      <c:pt idx="13">
                        <c:v>6373</c:v>
                      </c:pt>
                      <c:pt idx="14">
                        <c:v>6528</c:v>
                      </c:pt>
                      <c:pt idx="15">
                        <c:v>7006</c:v>
                      </c:pt>
                      <c:pt idx="16">
                        <c:v>6780</c:v>
                      </c:pt>
                      <c:pt idx="17">
                        <c:v>6852</c:v>
                      </c:pt>
                      <c:pt idx="18">
                        <c:v>6729</c:v>
                      </c:pt>
                      <c:pt idx="19">
                        <c:v>7023</c:v>
                      </c:pt>
                      <c:pt idx="20">
                        <c:v>7695</c:v>
                      </c:pt>
                      <c:pt idx="21">
                        <c:v>6693</c:v>
                      </c:pt>
                      <c:pt idx="22">
                        <c:v>6596</c:v>
                      </c:pt>
                      <c:pt idx="23">
                        <c:v>6254</c:v>
                      </c:pt>
                      <c:pt idx="24">
                        <c:v>5843</c:v>
                      </c:pt>
                      <c:pt idx="25">
                        <c:v>5939</c:v>
                      </c:pt>
                      <c:pt idx="26">
                        <c:v>5861</c:v>
                      </c:pt>
                      <c:pt idx="27">
                        <c:v>5610</c:v>
                      </c:pt>
                      <c:pt idx="28">
                        <c:v>4714</c:v>
                      </c:pt>
                      <c:pt idx="29">
                        <c:v>4793</c:v>
                      </c:pt>
                      <c:pt idx="30">
                        <c:v>4870</c:v>
                      </c:pt>
                      <c:pt idx="31">
                        <c:v>4964</c:v>
                      </c:pt>
                      <c:pt idx="32">
                        <c:v>4825</c:v>
                      </c:pt>
                      <c:pt idx="33">
                        <c:v>5031</c:v>
                      </c:pt>
                      <c:pt idx="34">
                        <c:v>4910</c:v>
                      </c:pt>
                      <c:pt idx="35">
                        <c:v>5174</c:v>
                      </c:pt>
                      <c:pt idx="36">
                        <c:v>5042</c:v>
                      </c:pt>
                      <c:pt idx="37">
                        <c:v>5234</c:v>
                      </c:pt>
                      <c:pt idx="38">
                        <c:v>4978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2A5-4FAB-B27B-8FCBFAEC2A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Freq'!$F$7</c15:sqref>
                        </c15:formulaRef>
                      </c:ext>
                    </c:extLst>
                    <c:strCache>
                      <c:ptCount val="1"/>
                      <c:pt idx="0">
                        <c:v>Reported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Freq'!$F$8:$F$52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5558</c:v>
                      </c:pt>
                      <c:pt idx="1">
                        <c:v>6307</c:v>
                      </c:pt>
                      <c:pt idx="2">
                        <c:v>6326</c:v>
                      </c:pt>
                      <c:pt idx="3">
                        <c:v>6679</c:v>
                      </c:pt>
                      <c:pt idx="4">
                        <c:v>6003</c:v>
                      </c:pt>
                      <c:pt idx="5">
                        <c:v>6506</c:v>
                      </c:pt>
                      <c:pt idx="6">
                        <c:v>6183</c:v>
                      </c:pt>
                      <c:pt idx="7">
                        <c:v>7034</c:v>
                      </c:pt>
                      <c:pt idx="8">
                        <c:v>7940</c:v>
                      </c:pt>
                      <c:pt idx="9">
                        <c:v>7985</c:v>
                      </c:pt>
                      <c:pt idx="10">
                        <c:v>7653</c:v>
                      </c:pt>
                      <c:pt idx="11">
                        <c:v>8887</c:v>
                      </c:pt>
                      <c:pt idx="12">
                        <c:v>8801</c:v>
                      </c:pt>
                      <c:pt idx="13">
                        <c:v>9037</c:v>
                      </c:pt>
                      <c:pt idx="14">
                        <c:v>9106</c:v>
                      </c:pt>
                      <c:pt idx="15">
                        <c:v>9474</c:v>
                      </c:pt>
                      <c:pt idx="16">
                        <c:v>9042</c:v>
                      </c:pt>
                      <c:pt idx="17">
                        <c:v>9427</c:v>
                      </c:pt>
                      <c:pt idx="18">
                        <c:v>9518</c:v>
                      </c:pt>
                      <c:pt idx="19">
                        <c:v>9603</c:v>
                      </c:pt>
                      <c:pt idx="20">
                        <c:v>10772</c:v>
                      </c:pt>
                      <c:pt idx="21">
                        <c:v>8916</c:v>
                      </c:pt>
                      <c:pt idx="22">
                        <c:v>9296</c:v>
                      </c:pt>
                      <c:pt idx="23">
                        <c:v>8536</c:v>
                      </c:pt>
                      <c:pt idx="24">
                        <c:v>8039</c:v>
                      </c:pt>
                      <c:pt idx="25">
                        <c:v>8321</c:v>
                      </c:pt>
                      <c:pt idx="26">
                        <c:v>8093</c:v>
                      </c:pt>
                      <c:pt idx="27">
                        <c:v>8257</c:v>
                      </c:pt>
                      <c:pt idx="28">
                        <c:v>6371</c:v>
                      </c:pt>
                      <c:pt idx="29">
                        <c:v>6805</c:v>
                      </c:pt>
                      <c:pt idx="30">
                        <c:v>6975</c:v>
                      </c:pt>
                      <c:pt idx="31">
                        <c:v>6928</c:v>
                      </c:pt>
                      <c:pt idx="32">
                        <c:v>6828</c:v>
                      </c:pt>
                      <c:pt idx="33">
                        <c:v>7482</c:v>
                      </c:pt>
                      <c:pt idx="34">
                        <c:v>7366</c:v>
                      </c:pt>
                      <c:pt idx="35">
                        <c:v>7798</c:v>
                      </c:pt>
                      <c:pt idx="36">
                        <c:v>7546</c:v>
                      </c:pt>
                      <c:pt idx="37">
                        <c:v>8016</c:v>
                      </c:pt>
                      <c:pt idx="38">
                        <c:v>7744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2A5-4FAB-B27B-8FCBFAEC2A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Freq'!$G$7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Freq'!$G$8:$G$52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C2A5-4FAB-B27B-8FCBFAEC2AC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Freq'!$H$7</c15:sqref>
                        </c15:formulaRef>
                      </c:ext>
                    </c:extLst>
                    <c:strCache>
                      <c:ptCount val="1"/>
                      <c:pt idx="0">
                        <c:v>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Freq'!$H$8:$H$52</c15:sqref>
                        </c15:formulaRef>
                      </c:ext>
                    </c:extLst>
                    <c:numCache>
                      <c:formatCode>#,##0.00_);\(#,##0.00\)</c:formatCode>
                      <c:ptCount val="45"/>
                      <c:pt idx="0">
                        <c:v>0.51457256519176031</c:v>
                      </c:pt>
                      <c:pt idx="1">
                        <c:v>0.55796555850289065</c:v>
                      </c:pt>
                      <c:pt idx="2">
                        <c:v>0.5423248907515108</c:v>
                      </c:pt>
                      <c:pt idx="3">
                        <c:v>0.57352953034005383</c:v>
                      </c:pt>
                      <c:pt idx="4">
                        <c:v>0.4918638453383084</c:v>
                      </c:pt>
                      <c:pt idx="5">
                        <c:v>0.53532197140476845</c:v>
                      </c:pt>
                      <c:pt idx="6">
                        <c:v>0.50945155378738272</c:v>
                      </c:pt>
                      <c:pt idx="7">
                        <c:v>0.55916350069447818</c:v>
                      </c:pt>
                      <c:pt idx="8">
                        <c:v>0.61713595865377058</c:v>
                      </c:pt>
                      <c:pt idx="9">
                        <c:v>0.62466289062758151</c:v>
                      </c:pt>
                      <c:pt idx="10">
                        <c:v>0.60241276941726074</c:v>
                      </c:pt>
                      <c:pt idx="11">
                        <c:v>0.69145305324986062</c:v>
                      </c:pt>
                      <c:pt idx="12">
                        <c:v>0.6748592729317815</c:v>
                      </c:pt>
                      <c:pt idx="13">
                        <c:v>0.69515832895412788</c:v>
                      </c:pt>
                      <c:pt idx="14">
                        <c:v>0.71139933633460017</c:v>
                      </c:pt>
                      <c:pt idx="15">
                        <c:v>0.76143602102213337</c:v>
                      </c:pt>
                      <c:pt idx="16">
                        <c:v>0.73245077516221613</c:v>
                      </c:pt>
                      <c:pt idx="17">
                        <c:v>0.74228597486733827</c:v>
                      </c:pt>
                      <c:pt idx="18">
                        <c:v>0.73486469228772344</c:v>
                      </c:pt>
                      <c:pt idx="19">
                        <c:v>0.77353894115141419</c:v>
                      </c:pt>
                      <c:pt idx="20">
                        <c:v>0.85338099639018472</c:v>
                      </c:pt>
                      <c:pt idx="21">
                        <c:v>0.74781454954844151</c:v>
                      </c:pt>
                      <c:pt idx="22">
                        <c:v>0.74155035982070128</c:v>
                      </c:pt>
                      <c:pt idx="23">
                        <c:v>0.70578394428254443</c:v>
                      </c:pt>
                      <c:pt idx="24">
                        <c:v>0.66167362966901522</c:v>
                      </c:pt>
                      <c:pt idx="25">
                        <c:v>0.67715189328393255</c:v>
                      </c:pt>
                      <c:pt idx="26">
                        <c:v>0.67175946660304042</c:v>
                      </c:pt>
                      <c:pt idx="27">
                        <c:v>0.64289449298897916</c:v>
                      </c:pt>
                      <c:pt idx="28">
                        <c:v>0.53744350608260016</c:v>
                      </c:pt>
                      <c:pt idx="29">
                        <c:v>0.55221036475159402</c:v>
                      </c:pt>
                      <c:pt idx="30">
                        <c:v>0.55796951098772951</c:v>
                      </c:pt>
                      <c:pt idx="31">
                        <c:v>0.56398656783731194</c:v>
                      </c:pt>
                      <c:pt idx="32">
                        <c:v>0.54271637695849384</c:v>
                      </c:pt>
                      <c:pt idx="33">
                        <c:v>0.56288299465627656</c:v>
                      </c:pt>
                      <c:pt idx="34">
                        <c:v>0.54745725986677429</c:v>
                      </c:pt>
                      <c:pt idx="35">
                        <c:v>0.57546035565624365</c:v>
                      </c:pt>
                      <c:pt idx="36">
                        <c:v>0.55703660723165982</c:v>
                      </c:pt>
                      <c:pt idx="37">
                        <c:v>0.57403254388159963</c:v>
                      </c:pt>
                      <c:pt idx="38">
                        <c:v>0.53884232389531739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C2A5-4FAB-B27B-8FCBFAEC2A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Freq'!$J$7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Freq'!$J$8:$J$52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C2A5-4FAB-B27B-8FCBFAEC2AC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Freq'!$K$7</c15:sqref>
                        </c15:formulaRef>
                      </c:ext>
                    </c:extLst>
                    <c:strCache>
                      <c:ptCount val="1"/>
                      <c:pt idx="0">
                        <c:v>Earned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Freq'!$K$8:$K$52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3477084.1133333333</c:v>
                      </c:pt>
                      <c:pt idx="4">
                        <c:v>3503164.6416666666</c:v>
                      </c:pt>
                      <c:pt idx="5">
                        <c:v>3525442.1758333333</c:v>
                      </c:pt>
                      <c:pt idx="6">
                        <c:v>3544830.1433333331</c:v>
                      </c:pt>
                      <c:pt idx="7">
                        <c:v>3563633.9508333332</c:v>
                      </c:pt>
                      <c:pt idx="8">
                        <c:v>3581955.2116666664</c:v>
                      </c:pt>
                      <c:pt idx="9">
                        <c:v>3599846.6675</c:v>
                      </c:pt>
                      <c:pt idx="10">
                        <c:v>3616118.6675</c:v>
                      </c:pt>
                      <c:pt idx="11">
                        <c:v>3629644.895833333</c:v>
                      </c:pt>
                      <c:pt idx="12">
                        <c:v>3641497.0949999997</c:v>
                      </c:pt>
                      <c:pt idx="13">
                        <c:v>3651377.5083333333</c:v>
                      </c:pt>
                      <c:pt idx="14">
                        <c:v>3660990.2974999999</c:v>
                      </c:pt>
                      <c:pt idx="15">
                        <c:v>3670692.2166666668</c:v>
                      </c:pt>
                      <c:pt idx="16">
                        <c:v>3680160.68</c:v>
                      </c:pt>
                      <c:pt idx="17">
                        <c:v>3686485.4775</c:v>
                      </c:pt>
                      <c:pt idx="18">
                        <c:v>3684536.1808333336</c:v>
                      </c:pt>
                      <c:pt idx="19">
                        <c:v>3672337.7774999999</c:v>
                      </c:pt>
                      <c:pt idx="20">
                        <c:v>3648385.75</c:v>
                      </c:pt>
                      <c:pt idx="21">
                        <c:v>3620299.38</c:v>
                      </c:pt>
                      <c:pt idx="22">
                        <c:v>3594108.4091666667</c:v>
                      </c:pt>
                      <c:pt idx="23">
                        <c:v>3572310.1116666668</c:v>
                      </c:pt>
                      <c:pt idx="24">
                        <c:v>3553666.4191666669</c:v>
                      </c:pt>
                      <c:pt idx="25">
                        <c:v>3535714.2316666669</c:v>
                      </c:pt>
                      <c:pt idx="26">
                        <c:v>3518711.3425000003</c:v>
                      </c:pt>
                      <c:pt idx="27">
                        <c:v>3505220.4424999999</c:v>
                      </c:pt>
                      <c:pt idx="28">
                        <c:v>3499272.1324999998</c:v>
                      </c:pt>
                      <c:pt idx="29">
                        <c:v>3490182.6491666664</c:v>
                      </c:pt>
                      <c:pt idx="30">
                        <c:v>3490505.2825000002</c:v>
                      </c:pt>
                      <c:pt idx="31">
                        <c:v>3498052.1208333331</c:v>
                      </c:pt>
                      <c:pt idx="32">
                        <c:v>3509983</c:v>
                      </c:pt>
                      <c:pt idx="33">
                        <c:v>3535808.1125000003</c:v>
                      </c:pt>
                      <c:pt idx="34">
                        <c:v>3559874.2324999999</c:v>
                      </c:pt>
                      <c:pt idx="35">
                        <c:v>3578817.6724999999</c:v>
                      </c:pt>
                      <c:pt idx="36">
                        <c:v>3594918.3233333332</c:v>
                      </c:pt>
                      <c:pt idx="37">
                        <c:v>3612921.8816666664</c:v>
                      </c:pt>
                      <c:pt idx="38">
                        <c:v>3639880.6199999996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C2A5-4FAB-B27B-8FCBFAEC2AC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Freq'!$L$7</c15:sqref>
                        </c15:formulaRef>
                      </c:ext>
                    </c:extLst>
                    <c:strCache>
                      <c:ptCount val="1"/>
                      <c:pt idx="0">
                        <c:v>Closed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Freq'!$L$8:$L$52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19028</c:v>
                      </c:pt>
                      <c:pt idx="4">
                        <c:v>18961</c:v>
                      </c:pt>
                      <c:pt idx="5">
                        <c:v>18884</c:v>
                      </c:pt>
                      <c:pt idx="6">
                        <c:v>18696</c:v>
                      </c:pt>
                      <c:pt idx="7">
                        <c:v>18675</c:v>
                      </c:pt>
                      <c:pt idx="8">
                        <c:v>19898</c:v>
                      </c:pt>
                      <c:pt idx="9">
                        <c:v>20804</c:v>
                      </c:pt>
                      <c:pt idx="10">
                        <c:v>21731</c:v>
                      </c:pt>
                      <c:pt idx="11">
                        <c:v>23011</c:v>
                      </c:pt>
                      <c:pt idx="12">
                        <c:v>23613</c:v>
                      </c:pt>
                      <c:pt idx="13">
                        <c:v>24321</c:v>
                      </c:pt>
                      <c:pt idx="14">
                        <c:v>25379</c:v>
                      </c:pt>
                      <c:pt idx="15">
                        <c:v>26090</c:v>
                      </c:pt>
                      <c:pt idx="16">
                        <c:v>26687</c:v>
                      </c:pt>
                      <c:pt idx="17">
                        <c:v>27166</c:v>
                      </c:pt>
                      <c:pt idx="18">
                        <c:v>27367</c:v>
                      </c:pt>
                      <c:pt idx="19">
                        <c:v>27384</c:v>
                      </c:pt>
                      <c:pt idx="20">
                        <c:v>28299</c:v>
                      </c:pt>
                      <c:pt idx="21">
                        <c:v>28140</c:v>
                      </c:pt>
                      <c:pt idx="22">
                        <c:v>28007</c:v>
                      </c:pt>
                      <c:pt idx="23">
                        <c:v>27238</c:v>
                      </c:pt>
                      <c:pt idx="24">
                        <c:v>25386</c:v>
                      </c:pt>
                      <c:pt idx="25">
                        <c:v>24632</c:v>
                      </c:pt>
                      <c:pt idx="26">
                        <c:v>23897</c:v>
                      </c:pt>
                      <c:pt idx="27">
                        <c:v>23253</c:v>
                      </c:pt>
                      <c:pt idx="28">
                        <c:v>22124</c:v>
                      </c:pt>
                      <c:pt idx="29">
                        <c:v>20978</c:v>
                      </c:pt>
                      <c:pt idx="30">
                        <c:v>19987</c:v>
                      </c:pt>
                      <c:pt idx="31">
                        <c:v>19341</c:v>
                      </c:pt>
                      <c:pt idx="32">
                        <c:v>19452</c:v>
                      </c:pt>
                      <c:pt idx="33">
                        <c:v>19690</c:v>
                      </c:pt>
                      <c:pt idx="34">
                        <c:v>19730</c:v>
                      </c:pt>
                      <c:pt idx="35">
                        <c:v>19940</c:v>
                      </c:pt>
                      <c:pt idx="36">
                        <c:v>20157</c:v>
                      </c:pt>
                      <c:pt idx="37">
                        <c:v>20360</c:v>
                      </c:pt>
                      <c:pt idx="38">
                        <c:v>20428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C2A5-4FAB-B27B-8FCBFAEC2AC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Freq'!$M$7</c15:sqref>
                        </c15:formulaRef>
                      </c:ext>
                    </c:extLst>
                    <c:strCache>
                      <c:ptCount val="1"/>
                      <c:pt idx="0">
                        <c:v>Reported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Freq'!$M$8:$M$52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24870</c:v>
                      </c:pt>
                      <c:pt idx="4">
                        <c:v>25315</c:v>
                      </c:pt>
                      <c:pt idx="5">
                        <c:v>25514</c:v>
                      </c:pt>
                      <c:pt idx="6">
                        <c:v>25371</c:v>
                      </c:pt>
                      <c:pt idx="7">
                        <c:v>25726</c:v>
                      </c:pt>
                      <c:pt idx="8">
                        <c:v>27663</c:v>
                      </c:pt>
                      <c:pt idx="9">
                        <c:v>29142</c:v>
                      </c:pt>
                      <c:pt idx="10">
                        <c:v>30612</c:v>
                      </c:pt>
                      <c:pt idx="11">
                        <c:v>32465</c:v>
                      </c:pt>
                      <c:pt idx="12">
                        <c:v>33326</c:v>
                      </c:pt>
                      <c:pt idx="13">
                        <c:v>34378</c:v>
                      </c:pt>
                      <c:pt idx="14">
                        <c:v>35831</c:v>
                      </c:pt>
                      <c:pt idx="15">
                        <c:v>36418</c:v>
                      </c:pt>
                      <c:pt idx="16">
                        <c:v>36659</c:v>
                      </c:pt>
                      <c:pt idx="17">
                        <c:v>37049</c:v>
                      </c:pt>
                      <c:pt idx="18">
                        <c:v>37461</c:v>
                      </c:pt>
                      <c:pt idx="19">
                        <c:v>37590</c:v>
                      </c:pt>
                      <c:pt idx="20">
                        <c:v>39320</c:v>
                      </c:pt>
                      <c:pt idx="21">
                        <c:v>38809</c:v>
                      </c:pt>
                      <c:pt idx="22">
                        <c:v>38587</c:v>
                      </c:pt>
                      <c:pt idx="23">
                        <c:v>37520</c:v>
                      </c:pt>
                      <c:pt idx="24">
                        <c:v>34787</c:v>
                      </c:pt>
                      <c:pt idx="25">
                        <c:v>34192</c:v>
                      </c:pt>
                      <c:pt idx="26">
                        <c:v>32989</c:v>
                      </c:pt>
                      <c:pt idx="27">
                        <c:v>32710</c:v>
                      </c:pt>
                      <c:pt idx="28">
                        <c:v>31042</c:v>
                      </c:pt>
                      <c:pt idx="29">
                        <c:v>29526</c:v>
                      </c:pt>
                      <c:pt idx="30">
                        <c:v>28408</c:v>
                      </c:pt>
                      <c:pt idx="31">
                        <c:v>27079</c:v>
                      </c:pt>
                      <c:pt idx="32">
                        <c:v>27536</c:v>
                      </c:pt>
                      <c:pt idx="33">
                        <c:v>28213</c:v>
                      </c:pt>
                      <c:pt idx="34">
                        <c:v>28604</c:v>
                      </c:pt>
                      <c:pt idx="35">
                        <c:v>29474</c:v>
                      </c:pt>
                      <c:pt idx="36">
                        <c:v>30192</c:v>
                      </c:pt>
                      <c:pt idx="37">
                        <c:v>30726</c:v>
                      </c:pt>
                      <c:pt idx="38">
                        <c:v>31104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C2A5-4FAB-B27B-8FCBFAEC2AC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Freq'!$N$7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Freq'!$N$8:$N$52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C2A5-4FAB-B27B-8FCBFAEC2AC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Freq'!$O$7</c15:sqref>
                        </c15:formulaRef>
                      </c:ext>
                    </c:extLst>
                    <c:strCache>
                      <c:ptCount val="1"/>
                      <c:pt idx="0">
                        <c:v>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Freq'!$O$8:$O$52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 formatCode="#,##0.00_);\(#,##0.00\)">
                        <c:v>0.54724014087075579</c:v>
                      </c:pt>
                      <c:pt idx="4" formatCode="#,##0.00_);\(#,##0.00\)">
                        <c:v>0.54125346478089331</c:v>
                      </c:pt>
                      <c:pt idx="5" formatCode="#,##0.00_);\(#,##0.00\)">
                        <c:v>0.53564912025641886</c:v>
                      </c:pt>
                      <c:pt idx="6" formatCode="#,##0.00_);\(#,##0.00\)">
                        <c:v>0.52741596195126772</c:v>
                      </c:pt>
                      <c:pt idx="7" formatCode="#,##0.00_);\(#,##0.00\)">
                        <c:v>0.52404372215706863</c:v>
                      </c:pt>
                      <c:pt idx="8" formatCode="#,##0.00_);\(#,##0.00\)">
                        <c:v>0.55550666672745908</c:v>
                      </c:pt>
                      <c:pt idx="9" formatCode="#,##0.00_);\(#,##0.00\)">
                        <c:v>0.57791350358952476</c:v>
                      </c:pt>
                      <c:pt idx="10" formatCode="#,##0.00_);\(#,##0.00\)">
                        <c:v>0.6009481988328581</c:v>
                      </c:pt>
                      <c:pt idx="11" formatCode="#,##0.00_);\(#,##0.00\)">
                        <c:v>0.63397386412140699</c:v>
                      </c:pt>
                      <c:pt idx="12" formatCode="#,##0.00_);\(#,##0.00\)">
                        <c:v>0.6484420935670141</c:v>
                      </c:pt>
                      <c:pt idx="13" formatCode="#,##0.00_);\(#,##0.00\)">
                        <c:v>0.66607738982051434</c:v>
                      </c:pt>
                      <c:pt idx="14" formatCode="#,##0.00_);\(#,##0.00\)">
                        <c:v>0.6932277317787674</c:v>
                      </c:pt>
                      <c:pt idx="15" formatCode="#,##0.00_);\(#,##0.00\)">
                        <c:v>0.71076512167212347</c:v>
                      </c:pt>
                      <c:pt idx="16" formatCode="#,##0.00_);\(#,##0.00\)">
                        <c:v>0.72515855476179913</c:v>
                      </c:pt>
                      <c:pt idx="17" formatCode="#,##0.00_);\(#,##0.00\)">
                        <c:v>0.73690782632413065</c:v>
                      </c:pt>
                      <c:pt idx="18" formatCode="#,##0.00_);\(#,##0.00\)">
                        <c:v>0.74275291805684995</c:v>
                      </c:pt>
                      <c:pt idx="19" formatCode="#,##0.00_);\(#,##0.00\)">
                        <c:v>0.74568304059007551</c:v>
                      </c:pt>
                      <c:pt idx="20" formatCode="#,##0.00_);\(#,##0.00\)">
                        <c:v>0.77565811126194639</c:v>
                      </c:pt>
                      <c:pt idx="21" formatCode="#,##0.00_);\(#,##0.00\)">
                        <c:v>0.77728378364111972</c:v>
                      </c:pt>
                      <c:pt idx="22" formatCode="#,##0.00_);\(#,##0.00\)">
                        <c:v>0.77924750206668725</c:v>
                      </c:pt>
                      <c:pt idx="23" formatCode="#,##0.00_);\(#,##0.00\)">
                        <c:v>0.76247579713319091</c:v>
                      </c:pt>
                      <c:pt idx="24" formatCode="#,##0.00_);\(#,##0.00\)">
                        <c:v>0.7143608039032826</c:v>
                      </c:pt>
                      <c:pt idx="25" formatCode="#,##0.00_);\(#,##0.00\)">
                        <c:v>0.6966626369119473</c:v>
                      </c:pt>
                      <c:pt idx="26" formatCode="#,##0.00_);\(#,##0.00\)">
                        <c:v>0.67914067605845385</c:v>
                      </c:pt>
                      <c:pt idx="27" formatCode="#,##0.00_);\(#,##0.00\)">
                        <c:v>0.66338195789522025</c:v>
                      </c:pt>
                      <c:pt idx="28" formatCode="#,##0.00_);\(#,##0.00\)">
                        <c:v>0.63224576889919837</c:v>
                      </c:pt>
                      <c:pt idx="29" formatCode="#,##0.00_);\(#,##0.00\)">
                        <c:v>0.60105736887462935</c:v>
                      </c:pt>
                      <c:pt idx="30" formatCode="#,##0.00_);\(#,##0.00\)">
                        <c:v>0.57261050714367445</c:v>
                      </c:pt>
                      <c:pt idx="31" formatCode="#,##0.00_);\(#,##0.00\)">
                        <c:v>0.55290771354751678</c:v>
                      </c:pt>
                      <c:pt idx="32" formatCode="#,##0.00_);\(#,##0.00\)">
                        <c:v>0.55419071830262423</c:v>
                      </c:pt>
                      <c:pt idx="33" formatCode="#,##0.00_);\(#,##0.00\)">
                        <c:v>0.55687411119372499</c:v>
                      </c:pt>
                      <c:pt idx="34" formatCode="#,##0.00_);\(#,##0.00\)">
                        <c:v>0.55423306306369635</c:v>
                      </c:pt>
                      <c:pt idx="35" formatCode="#,##0.00_);\(#,##0.00\)">
                        <c:v>0.55716724976578136</c:v>
                      </c:pt>
                      <c:pt idx="36" formatCode="#,##0.00_);\(#,##0.00\)">
                        <c:v>0.56070814931087865</c:v>
                      </c:pt>
                      <c:pt idx="37" formatCode="#,##0.00_);\(#,##0.00\)">
                        <c:v>0.56353280438512521</c:v>
                      </c:pt>
                      <c:pt idx="38" formatCode="#,##0.00_);\(#,##0.00\)">
                        <c:v>0.5612271976106733</c:v>
                      </c:pt>
                      <c:pt idx="39" formatCode="#,##0.00_);\(#,##0.00\)">
                        <c:v>0.5612271976106733</c:v>
                      </c:pt>
                      <c:pt idx="40" formatCode="#,##0.00_);\(#,##0.00\)">
                        <c:v>0.5612271976106733</c:v>
                      </c:pt>
                      <c:pt idx="41" formatCode="#,##0.00_);\(#,##0.00\)">
                        <c:v>0.5612271976106733</c:v>
                      </c:pt>
                      <c:pt idx="42" formatCode="#,##0.00_);\(#,##0.00\)">
                        <c:v>0.5612271976106733</c:v>
                      </c:pt>
                      <c:pt idx="43" formatCode="#,##0.00_);\(#,##0.00\)">
                        <c:v>0.5612271976106733</c:v>
                      </c:pt>
                      <c:pt idx="44" formatCode="#,##0.00_);\(#,##0.00\)">
                        <c:v>0.5612271976106733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C2A5-4FAB-B27B-8FCBFAEC2AC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Freq'!$Q$7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Freq'!$Q$8:$Q$52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C2A5-4FAB-B27B-8FCBFAEC2AC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Freq'!$R$7</c15:sqref>
                        </c15:formulaRef>
                      </c:ext>
                    </c:extLst>
                    <c:strCache>
                      <c:ptCount val="1"/>
                      <c:pt idx="0">
                        <c:v>Adjusted 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'UM - Freq'!$R$8:$R$52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27" formatCode="#,##0.00_);\(#,##0.00\)">
                        <c:v>0.66738794950577196</c:v>
                      </c:pt>
                      <c:pt idx="28" formatCode="#,##0.00_);\(#,##0.00\)">
                        <c:v>0.65583860729788268</c:v>
                      </c:pt>
                      <c:pt idx="29" formatCode="#,##0.00_);\(#,##0.00\)">
                        <c:v>0.64448912980965711</c:v>
                      </c:pt>
                      <c:pt idx="30" formatCode="#,##0.00_);\(#,##0.00\)">
                        <c:v>0.63333605832410111</c:v>
                      </c:pt>
                      <c:pt idx="31" formatCode="#,##0.00_);\(#,##0.00\)">
                        <c:v>0.62237599397832211</c:v>
                      </c:pt>
                      <c:pt idx="32" formatCode="#,##0.00_);\(#,##0.00\)">
                        <c:v>0.61160559672773651</c:v>
                      </c:pt>
                      <c:pt idx="33" formatCode="#,##0.00_);\(#,##0.00\)">
                        <c:v>0.60102158432820207</c:v>
                      </c:pt>
                      <c:pt idx="34" formatCode="#,##0.00_);\(#,##0.00\)">
                        <c:v>0.59062073133576398</c:v>
                      </c:pt>
                      <c:pt idx="35" formatCode="#,##0.00_);\(#,##0.00\)">
                        <c:v>0.58039986812371158</c:v>
                      </c:pt>
                      <c:pt idx="36" formatCode="#,##0.00_);\(#,##0.00\)">
                        <c:v>0.5703558799166446</c:v>
                      </c:pt>
                      <c:pt idx="37" formatCode="#,##0.00_);\(#,##0.00\)">
                        <c:v>0.56048570584125523</c:v>
                      </c:pt>
                      <c:pt idx="38" formatCode="#,##0.00_);\(#,##0.00\)">
                        <c:v>0.55078633799353671</c:v>
                      </c:pt>
                      <c:pt idx="39" formatCode="#,##0.00_);\(#,##0.00\)">
                        <c:v>0.55078633799353671</c:v>
                      </c:pt>
                      <c:pt idx="40" formatCode="#,##0.00_);\(#,##0.00\)">
                        <c:v>0.55078633799353671</c:v>
                      </c:pt>
                      <c:pt idx="41" formatCode="#,##0.00_);\(#,##0.00\)">
                        <c:v>0.55078633799353671</c:v>
                      </c:pt>
                      <c:pt idx="42" formatCode="#,##0.00_);\(#,##0.00\)">
                        <c:v>0.55078633799353671</c:v>
                      </c:pt>
                      <c:pt idx="43" formatCode="#,##0.00_);\(#,##0.00\)">
                        <c:v>0.55078633799353671</c:v>
                      </c:pt>
                      <c:pt idx="44" formatCode="#,##0.00_);\(#,##0.00\)">
                        <c:v>0.55078633799353671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C2A5-4FAB-B27B-8FCBFAEC2AC7}"/>
                  </c:ext>
                </c:extLst>
              </c15:ser>
            </c15:filteredLineSeries>
          </c:ext>
        </c:extLst>
      </c:lineChart>
      <c:catAx>
        <c:axId val="19166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7535"/>
        <c:crosses val="autoZero"/>
        <c:auto val="1"/>
        <c:lblAlgn val="ctr"/>
        <c:lblOffset val="100"/>
        <c:noMultiLvlLbl val="0"/>
      </c:catAx>
      <c:valAx>
        <c:axId val="19166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379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Collision </a:t>
            </a:r>
            <a:r>
              <a:rPr lang="en-US" b="1" baseline="0"/>
              <a:t>Reported Frequency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Quarterly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'COLL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'COLL - Freq'!$I$8:$I$52</c:f>
              <c:numCache>
                <c:formatCode>#,##0.00_);\(#,##0.00\)</c:formatCode>
                <c:ptCount val="45"/>
                <c:pt idx="0">
                  <c:v>11.343901918351879</c:v>
                </c:pt>
                <c:pt idx="1">
                  <c:v>12.023967166666235</c:v>
                </c:pt>
                <c:pt idx="2">
                  <c:v>11.849275396058323</c:v>
                </c:pt>
                <c:pt idx="3">
                  <c:v>11.188050612941053</c:v>
                </c:pt>
                <c:pt idx="4">
                  <c:v>11.481946098673536</c:v>
                </c:pt>
                <c:pt idx="5">
                  <c:v>11.964621983524992</c:v>
                </c:pt>
                <c:pt idx="6">
                  <c:v>11.783775208679579</c:v>
                </c:pt>
                <c:pt idx="7">
                  <c:v>11.744038809419289</c:v>
                </c:pt>
                <c:pt idx="8">
                  <c:v>11.833285929453297</c:v>
                </c:pt>
                <c:pt idx="9">
                  <c:v>12.33791754713889</c:v>
                </c:pt>
                <c:pt idx="10">
                  <c:v>12.777766148801515</c:v>
                </c:pt>
                <c:pt idx="11">
                  <c:v>12.7247522164262</c:v>
                </c:pt>
                <c:pt idx="12">
                  <c:v>12.727226424499543</c:v>
                </c:pt>
                <c:pt idx="13">
                  <c:v>13.236508043103173</c:v>
                </c:pt>
                <c:pt idx="14">
                  <c:v>12.914098550164496</c:v>
                </c:pt>
                <c:pt idx="15">
                  <c:v>12.930740411327069</c:v>
                </c:pt>
                <c:pt idx="16">
                  <c:v>12.828557183654901</c:v>
                </c:pt>
                <c:pt idx="17">
                  <c:v>12.723773856312114</c:v>
                </c:pt>
                <c:pt idx="18">
                  <c:v>12.518927866924622</c:v>
                </c:pt>
                <c:pt idx="19">
                  <c:v>11.792637531073764</c:v>
                </c:pt>
                <c:pt idx="20">
                  <c:v>11.791749315247028</c:v>
                </c:pt>
                <c:pt idx="21">
                  <c:v>11.8008870179578</c:v>
                </c:pt>
                <c:pt idx="22">
                  <c:v>12.038081555605103</c:v>
                </c:pt>
                <c:pt idx="23">
                  <c:v>11.291599911869215</c:v>
                </c:pt>
                <c:pt idx="24">
                  <c:v>11.314949150680556</c:v>
                </c:pt>
                <c:pt idx="25">
                  <c:v>11.999468402821805</c:v>
                </c:pt>
                <c:pt idx="26">
                  <c:v>11.824672014457494</c:v>
                </c:pt>
                <c:pt idx="27">
                  <c:v>10.172085973289839</c:v>
                </c:pt>
                <c:pt idx="28">
                  <c:v>6.1732609232590043</c:v>
                </c:pt>
                <c:pt idx="29">
                  <c:v>7.7837280559847049</c:v>
                </c:pt>
                <c:pt idx="30">
                  <c:v>7.8363443318761359</c:v>
                </c:pt>
                <c:pt idx="31">
                  <c:v>7.6238752645564816</c:v>
                </c:pt>
                <c:pt idx="32">
                  <c:v>9.2133177664510679</c:v>
                </c:pt>
                <c:pt idx="33">
                  <c:v>10.162739248947277</c:v>
                </c:pt>
                <c:pt idx="34">
                  <c:v>10.525105295879147</c:v>
                </c:pt>
                <c:pt idx="35">
                  <c:v>10.459456718677055</c:v>
                </c:pt>
                <c:pt idx="36">
                  <c:v>10.563540084659561</c:v>
                </c:pt>
                <c:pt idx="37">
                  <c:v>11.015305877798998</c:v>
                </c:pt>
                <c:pt idx="38">
                  <c:v>11.033151594210006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6-4EEE-B2A2-58DCF41F6F31}"/>
            </c:ext>
          </c:extLst>
        </c:ser>
        <c:ser>
          <c:idx val="12"/>
          <c:order val="12"/>
          <c:tx>
            <c:v>Rolling 4Q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96-4EEE-B2A2-58DCF41F6F31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96-4EEE-B2A2-58DCF41F6F31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096-4EEE-B2A2-58DCF41F6F31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7096-4EEE-B2A2-58DCF41F6F31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7096-4EEE-B2A2-58DCF41F6F31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7096-4EEE-B2A2-58DCF41F6F31}"/>
              </c:ext>
            </c:extLst>
          </c:dPt>
          <c:cat>
            <c:numRef>
              <c:f>'COLL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'COLL - Freq'!$P$8:$P$52</c:f>
              <c:numCache>
                <c:formatCode>#,##0_);\(#,##0\)</c:formatCode>
                <c:ptCount val="45"/>
                <c:pt idx="3" formatCode="#,##0.00_);\(#,##0.00\)">
                  <c:v>11.600800821480673</c:v>
                </c:pt>
                <c:pt idx="4" formatCode="#,##0.00_);\(#,##0.00\)">
                  <c:v>11.633717008010649</c:v>
                </c:pt>
                <c:pt idx="5" formatCode="#,##0.00_);\(#,##0.00\)">
                  <c:v>11.621384392544194</c:v>
                </c:pt>
                <c:pt idx="6" formatCode="#,##0.00_);\(#,##0.00\)">
                  <c:v>11.606214032491451</c:v>
                </c:pt>
                <c:pt idx="7" formatCode="#,##0.00_);\(#,##0.00\)">
                  <c:v>11.743895008163632</c:v>
                </c:pt>
                <c:pt idx="8" formatCode="#,##0.00_);\(#,##0.00\)">
                  <c:v>11.83119923258738</c:v>
                </c:pt>
                <c:pt idx="9" formatCode="#,##0.00_);\(#,##0.00\)">
                  <c:v>11.925971761265391</c:v>
                </c:pt>
                <c:pt idx="10" formatCode="#,##0.00_);\(#,##0.00\)">
                  <c:v>12.17504594658816</c:v>
                </c:pt>
                <c:pt idx="11" formatCode="#,##0.00_);\(#,##0.00\)">
                  <c:v>12.419420144478561</c:v>
                </c:pt>
                <c:pt idx="12" formatCode="#,##0.00_);\(#,##0.00\)">
                  <c:v>12.642281305489284</c:v>
                </c:pt>
                <c:pt idx="13" formatCode="#,##0.00_);\(#,##0.00\)">
                  <c:v>12.867021418164015</c:v>
                </c:pt>
                <c:pt idx="14" formatCode="#,##0.00_);\(#,##0.00\)">
                  <c:v>12.90096704669042</c:v>
                </c:pt>
                <c:pt idx="15" formatCode="#,##0.00_);\(#,##0.00\)">
                  <c:v>12.952163603660871</c:v>
                </c:pt>
                <c:pt idx="16" formatCode="#,##0.00_);\(#,##0.00\)">
                  <c:v>12.97711258065485</c:v>
                </c:pt>
                <c:pt idx="17" formatCode="#,##0.00_);\(#,##0.00\)">
                  <c:v>12.849158027218447</c:v>
                </c:pt>
                <c:pt idx="18" formatCode="#,##0.00_);\(#,##0.00\)">
                  <c:v>12.750899909567618</c:v>
                </c:pt>
                <c:pt idx="19" formatCode="#,##0.00_);\(#,##0.00\)">
                  <c:v>12.468755578571574</c:v>
                </c:pt>
                <c:pt idx="20" formatCode="#,##0.00_);\(#,##0.00\)">
                  <c:v>12.210176439614948</c:v>
                </c:pt>
                <c:pt idx="21" formatCode="#,##0.00_);\(#,##0.00\)">
                  <c:v>11.978086862431534</c:v>
                </c:pt>
                <c:pt idx="22" formatCode="#,##0.00_);\(#,##0.00\)">
                  <c:v>11.855253638622877</c:v>
                </c:pt>
                <c:pt idx="23" formatCode="#,##0.00_);\(#,##0.00\)">
                  <c:v>11.731172923708105</c:v>
                </c:pt>
                <c:pt idx="24" formatCode="#,##0.00_);\(#,##0.00\)">
                  <c:v>11.612267252804505</c:v>
                </c:pt>
                <c:pt idx="25" formatCode="#,##0.00_);\(#,##0.00\)">
                  <c:v>11.660832930085419</c:v>
                </c:pt>
                <c:pt idx="26" formatCode="#,##0.00_);\(#,##0.00\)">
                  <c:v>11.606424124234264</c:v>
                </c:pt>
                <c:pt idx="27" formatCode="#,##0.00_);\(#,##0.00\)">
                  <c:v>11.328006548740269</c:v>
                </c:pt>
                <c:pt idx="28" formatCode="#,##0.00_);\(#,##0.00\)">
                  <c:v>10.039068389318455</c:v>
                </c:pt>
                <c:pt idx="29" formatCode="#,##0.00_);\(#,##0.00\)">
                  <c:v>8.9856023234420856</c:v>
                </c:pt>
                <c:pt idx="30" formatCode="#,##0.00_);\(#,##0.00\)">
                  <c:v>7.9895405144704519</c:v>
                </c:pt>
                <c:pt idx="31" formatCode="#,##0.00_);\(#,##0.00\)">
                  <c:v>7.3542193111708958</c:v>
                </c:pt>
                <c:pt idx="32" formatCode="#,##0.00_);\(#,##0.00\)">
                  <c:v>8.1198337260307678</c:v>
                </c:pt>
                <c:pt idx="33" formatCode="#,##0.00_);\(#,##0.00\)">
                  <c:v>8.7202178936103767</c:v>
                </c:pt>
                <c:pt idx="34" formatCode="#,##0.00_);\(#,##0.00\)">
                  <c:v>9.3922701342792507</c:v>
                </c:pt>
                <c:pt idx="35" formatCode="#,##0.00_);\(#,##0.00\)">
                  <c:v>10.093623238079457</c:v>
                </c:pt>
                <c:pt idx="36" formatCode="#,##0.00_);\(#,##0.00\)">
                  <c:v>10.428625582951051</c:v>
                </c:pt>
                <c:pt idx="37" formatCode="#,##0.00_);\(#,##0.00\)">
                  <c:v>10.642535300635569</c:v>
                </c:pt>
                <c:pt idx="38" formatCode="#,##0.00_);\(#,##0.00\)">
                  <c:v>10.770726177671218</c:v>
                </c:pt>
                <c:pt idx="39" formatCode="#,##0.00_);\(#,##0.00\)">
                  <c:v>10.770726177671218</c:v>
                </c:pt>
                <c:pt idx="40" formatCode="#,##0.00_);\(#,##0.00\)">
                  <c:v>10.770726177671218</c:v>
                </c:pt>
                <c:pt idx="41" formatCode="#,##0.00_);\(#,##0.00\)">
                  <c:v>10.770726177671218</c:v>
                </c:pt>
                <c:pt idx="42" formatCode="#,##0.00_);\(#,##0.00\)">
                  <c:v>10.770726177671218</c:v>
                </c:pt>
                <c:pt idx="43" formatCode="#,##0.00_);\(#,##0.00\)">
                  <c:v>10.770726177671218</c:v>
                </c:pt>
                <c:pt idx="44" formatCode="#,##0.00_);\(#,##0.00\)">
                  <c:v>10.770726177671218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96-4EEE-B2A2-58DCF41F6F31}"/>
            </c:ext>
          </c:extLst>
        </c:ser>
        <c:ser>
          <c:idx val="15"/>
          <c:order val="15"/>
          <c:tx>
            <c:v>Adjusted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7096-4EEE-B2A2-58DCF41F6F31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7096-4EEE-B2A2-58DCF41F6F31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7096-4EEE-B2A2-58DCF41F6F31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7096-4EEE-B2A2-58DCF41F6F31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7096-4EEE-B2A2-58DCF41F6F31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7096-4EEE-B2A2-58DCF41F6F31}"/>
              </c:ext>
            </c:extLst>
          </c:dPt>
          <c:cat>
            <c:numRef>
              <c:f>'COLL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'COLL - Freq'!$S$8:$S$52</c:f>
              <c:numCache>
                <c:formatCode>#,##0_);\(#,##0\)</c:formatCode>
                <c:ptCount val="45"/>
                <c:pt idx="27" formatCode="#,##0.00_);\(#,##0.00\)">
                  <c:v>11.580760363466531</c:v>
                </c:pt>
                <c:pt idx="28" formatCode="#,##0.00_);\(#,##0.00\)">
                  <c:v>11.555153349601177</c:v>
                </c:pt>
                <c:pt idx="29" formatCode="#,##0.00_);\(#,##0.00\)">
                  <c:v>11.529602957161231</c:v>
                </c:pt>
                <c:pt idx="30" formatCode="#,##0.00_);\(#,##0.00\)">
                  <c:v>11.504109060947176</c:v>
                </c:pt>
                <c:pt idx="31" formatCode="#,##0.00_);\(#,##0.00\)">
                  <c:v>11.478671536036329</c:v>
                </c:pt>
                <c:pt idx="32" formatCode="#,##0.00_);\(#,##0.00\)">
                  <c:v>11.453290257782234</c:v>
                </c:pt>
                <c:pt idx="33" formatCode="#,##0.00_);\(#,##0.00\)">
                  <c:v>11.427965101814049</c:v>
                </c:pt>
                <c:pt idx="34" formatCode="#,##0.00_);\(#,##0.00\)">
                  <c:v>11.402695944035937</c:v>
                </c:pt>
                <c:pt idx="35" formatCode="#,##0.00_);\(#,##0.00\)">
                  <c:v>11.377482660626457</c:v>
                </c:pt>
                <c:pt idx="36" formatCode="#,##0.00_);\(#,##0.00\)">
                  <c:v>11.352325128037959</c:v>
                </c:pt>
                <c:pt idx="37" formatCode="#,##0.00_);\(#,##0.00\)">
                  <c:v>11.327223222995977</c:v>
                </c:pt>
                <c:pt idx="38" formatCode="#,##0.00_);\(#,##0.00\)">
                  <c:v>11.302176822498627</c:v>
                </c:pt>
                <c:pt idx="39" formatCode="#,##0.00_);\(#,##0.00\)">
                  <c:v>11.302176822498627</c:v>
                </c:pt>
                <c:pt idx="40" formatCode="#,##0.00_);\(#,##0.00\)">
                  <c:v>11.302176822498627</c:v>
                </c:pt>
                <c:pt idx="41" formatCode="#,##0.00_);\(#,##0.00\)">
                  <c:v>11.302176822498627</c:v>
                </c:pt>
                <c:pt idx="42" formatCode="#,##0.00_);\(#,##0.00\)">
                  <c:v>11.302176822498627</c:v>
                </c:pt>
                <c:pt idx="43" formatCode="#,##0.00_);\(#,##0.00\)">
                  <c:v>11.302176822498627</c:v>
                </c:pt>
                <c:pt idx="44" formatCode="#,##0.00_);\(#,##0.00\)">
                  <c:v>11.302176822498627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96-4EEE-B2A2-58DCF41F6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663791"/>
        <c:axId val="1916667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'COLL - Freq'!$D$7</c15:sqref>
                        </c15:formulaRef>
                      </c:ext>
                    </c:extLst>
                    <c:strCache>
                      <c:ptCount val="1"/>
                      <c:pt idx="0">
                        <c:v>Earned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'COLL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'COLL - Freq'!$D$8:$D$52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749398.22833333339</c:v>
                      </c:pt>
                      <c:pt idx="1">
                        <c:v>755624.15249999997</c:v>
                      </c:pt>
                      <c:pt idx="2">
                        <c:v>761160.46749999991</c:v>
                      </c:pt>
                      <c:pt idx="3">
                        <c:v>766478.47750000004</c:v>
                      </c:pt>
                      <c:pt idx="4">
                        <c:v>773292.25583333336</c:v>
                      </c:pt>
                      <c:pt idx="5">
                        <c:v>776447.43083333329</c:v>
                      </c:pt>
                      <c:pt idx="6">
                        <c:v>779020.29166666663</c:v>
                      </c:pt>
                      <c:pt idx="7">
                        <c:v>783614.57666666666</c:v>
                      </c:pt>
                      <c:pt idx="8">
                        <c:v>790101.75666666671</c:v>
                      </c:pt>
                      <c:pt idx="9">
                        <c:v>792751.28583333327</c:v>
                      </c:pt>
                      <c:pt idx="10">
                        <c:v>794152.89666666661</c:v>
                      </c:pt>
                      <c:pt idx="11">
                        <c:v>796298.41333333345</c:v>
                      </c:pt>
                      <c:pt idx="12">
                        <c:v>800724.34166666667</c:v>
                      </c:pt>
                      <c:pt idx="13">
                        <c:v>801404.71833333327</c:v>
                      </c:pt>
                      <c:pt idx="14">
                        <c:v>802177.55500000005</c:v>
                      </c:pt>
                      <c:pt idx="15">
                        <c:v>804145.75416666677</c:v>
                      </c:pt>
                      <c:pt idx="16">
                        <c:v>808064.3716666667</c:v>
                      </c:pt>
                      <c:pt idx="17">
                        <c:v>805932.27416666655</c:v>
                      </c:pt>
                      <c:pt idx="18">
                        <c:v>799701.06916666671</c:v>
                      </c:pt>
                      <c:pt idx="19">
                        <c:v>793342.4541666666</c:v>
                      </c:pt>
                      <c:pt idx="20">
                        <c:v>787669.39083333325</c:v>
                      </c:pt>
                      <c:pt idx="21">
                        <c:v>782246.28250000009</c:v>
                      </c:pt>
                      <c:pt idx="22">
                        <c:v>777914.65</c:v>
                      </c:pt>
                      <c:pt idx="23">
                        <c:v>775744.8075</c:v>
                      </c:pt>
                      <c:pt idx="24">
                        <c:v>773710.94499999995</c:v>
                      </c:pt>
                      <c:pt idx="25">
                        <c:v>769492.42166666675</c:v>
                      </c:pt>
                      <c:pt idx="26">
                        <c:v>766541.34583333333</c:v>
                      </c:pt>
                      <c:pt idx="27">
                        <c:v>767610.5</c:v>
                      </c:pt>
                      <c:pt idx="28">
                        <c:v>770694.78500000003</c:v>
                      </c:pt>
                      <c:pt idx="29">
                        <c:v>765108.95000000007</c:v>
                      </c:pt>
                      <c:pt idx="30">
                        <c:v>770767.56</c:v>
                      </c:pt>
                      <c:pt idx="31">
                        <c:v>778514.83583333332</c:v>
                      </c:pt>
                      <c:pt idx="32">
                        <c:v>788098.29249999998</c:v>
                      </c:pt>
                      <c:pt idx="33">
                        <c:v>794559.4</c:v>
                      </c:pt>
                      <c:pt idx="34">
                        <c:v>799383.92666666664</c:v>
                      </c:pt>
                      <c:pt idx="35">
                        <c:v>803454.73249999993</c:v>
                      </c:pt>
                      <c:pt idx="36">
                        <c:v>810637.33666666655</c:v>
                      </c:pt>
                      <c:pt idx="37">
                        <c:v>818206.96583333332</c:v>
                      </c:pt>
                      <c:pt idx="38">
                        <c:v>830433.61833333329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7096-4EEE-B2A2-58DCF41F6F3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Freq'!$E$7</c15:sqref>
                        </c15:formulaRef>
                      </c:ext>
                    </c:extLst>
                    <c:strCache>
                      <c:ptCount val="1"/>
                      <c:pt idx="0">
                        <c:v>Closed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Freq'!$E$8:$E$52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46653</c:v>
                      </c:pt>
                      <c:pt idx="1">
                        <c:v>49694</c:v>
                      </c:pt>
                      <c:pt idx="2">
                        <c:v>49345</c:v>
                      </c:pt>
                      <c:pt idx="3">
                        <c:v>48951</c:v>
                      </c:pt>
                      <c:pt idx="4">
                        <c:v>47250</c:v>
                      </c:pt>
                      <c:pt idx="5">
                        <c:v>51488</c:v>
                      </c:pt>
                      <c:pt idx="6">
                        <c:v>52110</c:v>
                      </c:pt>
                      <c:pt idx="7">
                        <c:v>52169</c:v>
                      </c:pt>
                      <c:pt idx="8">
                        <c:v>53516</c:v>
                      </c:pt>
                      <c:pt idx="9">
                        <c:v>53434</c:v>
                      </c:pt>
                      <c:pt idx="10">
                        <c:v>54944</c:v>
                      </c:pt>
                      <c:pt idx="11">
                        <c:v>57029</c:v>
                      </c:pt>
                      <c:pt idx="12">
                        <c:v>56054</c:v>
                      </c:pt>
                      <c:pt idx="13">
                        <c:v>57205</c:v>
                      </c:pt>
                      <c:pt idx="14">
                        <c:v>57069</c:v>
                      </c:pt>
                      <c:pt idx="15">
                        <c:v>60330</c:v>
                      </c:pt>
                      <c:pt idx="16">
                        <c:v>58701</c:v>
                      </c:pt>
                      <c:pt idx="17">
                        <c:v>57964</c:v>
                      </c:pt>
                      <c:pt idx="18">
                        <c:v>58058</c:v>
                      </c:pt>
                      <c:pt idx="19">
                        <c:v>57281</c:v>
                      </c:pt>
                      <c:pt idx="20">
                        <c:v>54558</c:v>
                      </c:pt>
                      <c:pt idx="21">
                        <c:v>53097</c:v>
                      </c:pt>
                      <c:pt idx="22">
                        <c:v>53781</c:v>
                      </c:pt>
                      <c:pt idx="23">
                        <c:v>53414</c:v>
                      </c:pt>
                      <c:pt idx="24">
                        <c:v>52901</c:v>
                      </c:pt>
                      <c:pt idx="25">
                        <c:v>53567</c:v>
                      </c:pt>
                      <c:pt idx="26">
                        <c:v>51923</c:v>
                      </c:pt>
                      <c:pt idx="27">
                        <c:v>50335</c:v>
                      </c:pt>
                      <c:pt idx="28">
                        <c:v>30066</c:v>
                      </c:pt>
                      <c:pt idx="29">
                        <c:v>36741</c:v>
                      </c:pt>
                      <c:pt idx="30">
                        <c:v>37435</c:v>
                      </c:pt>
                      <c:pt idx="31">
                        <c:v>37040</c:v>
                      </c:pt>
                      <c:pt idx="32">
                        <c:v>41422</c:v>
                      </c:pt>
                      <c:pt idx="33">
                        <c:v>45984</c:v>
                      </c:pt>
                      <c:pt idx="34">
                        <c:v>45075</c:v>
                      </c:pt>
                      <c:pt idx="35">
                        <c:v>49014</c:v>
                      </c:pt>
                      <c:pt idx="36">
                        <c:v>49674</c:v>
                      </c:pt>
                      <c:pt idx="37">
                        <c:v>49756</c:v>
                      </c:pt>
                      <c:pt idx="38">
                        <c:v>50084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096-4EEE-B2A2-58DCF41F6F3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Freq'!$F$7</c15:sqref>
                        </c15:formulaRef>
                      </c:ext>
                    </c:extLst>
                    <c:strCache>
                      <c:ptCount val="1"/>
                      <c:pt idx="0">
                        <c:v>Reported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Freq'!$F$8:$F$52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85011</c:v>
                      </c:pt>
                      <c:pt idx="1">
                        <c:v>90856</c:v>
                      </c:pt>
                      <c:pt idx="2">
                        <c:v>90192</c:v>
                      </c:pt>
                      <c:pt idx="3">
                        <c:v>85754</c:v>
                      </c:pt>
                      <c:pt idx="4">
                        <c:v>88789</c:v>
                      </c:pt>
                      <c:pt idx="5">
                        <c:v>92899</c:v>
                      </c:pt>
                      <c:pt idx="6">
                        <c:v>91798</c:v>
                      </c:pt>
                      <c:pt idx="7">
                        <c:v>92028</c:v>
                      </c:pt>
                      <c:pt idx="8">
                        <c:v>93495</c:v>
                      </c:pt>
                      <c:pt idx="9">
                        <c:v>97809</c:v>
                      </c:pt>
                      <c:pt idx="10">
                        <c:v>101475</c:v>
                      </c:pt>
                      <c:pt idx="11">
                        <c:v>101327</c:v>
                      </c:pt>
                      <c:pt idx="12">
                        <c:v>101910</c:v>
                      </c:pt>
                      <c:pt idx="13">
                        <c:v>106078</c:v>
                      </c:pt>
                      <c:pt idx="14">
                        <c:v>103594</c:v>
                      </c:pt>
                      <c:pt idx="15">
                        <c:v>103982</c:v>
                      </c:pt>
                      <c:pt idx="16">
                        <c:v>103663</c:v>
                      </c:pt>
                      <c:pt idx="17">
                        <c:v>102545</c:v>
                      </c:pt>
                      <c:pt idx="18">
                        <c:v>100114</c:v>
                      </c:pt>
                      <c:pt idx="19">
                        <c:v>93556</c:v>
                      </c:pt>
                      <c:pt idx="20">
                        <c:v>92880</c:v>
                      </c:pt>
                      <c:pt idx="21">
                        <c:v>92312</c:v>
                      </c:pt>
                      <c:pt idx="22">
                        <c:v>93646</c:v>
                      </c:pt>
                      <c:pt idx="23">
                        <c:v>87594</c:v>
                      </c:pt>
                      <c:pt idx="24">
                        <c:v>87545</c:v>
                      </c:pt>
                      <c:pt idx="25">
                        <c:v>92335</c:v>
                      </c:pt>
                      <c:pt idx="26">
                        <c:v>90641</c:v>
                      </c:pt>
                      <c:pt idx="27">
                        <c:v>78082</c:v>
                      </c:pt>
                      <c:pt idx="28">
                        <c:v>47577</c:v>
                      </c:pt>
                      <c:pt idx="29">
                        <c:v>59554</c:v>
                      </c:pt>
                      <c:pt idx="30">
                        <c:v>60400</c:v>
                      </c:pt>
                      <c:pt idx="31">
                        <c:v>59353</c:v>
                      </c:pt>
                      <c:pt idx="32">
                        <c:v>72610</c:v>
                      </c:pt>
                      <c:pt idx="33">
                        <c:v>80749</c:v>
                      </c:pt>
                      <c:pt idx="34">
                        <c:v>84136</c:v>
                      </c:pt>
                      <c:pt idx="35">
                        <c:v>84037</c:v>
                      </c:pt>
                      <c:pt idx="36">
                        <c:v>85632</c:v>
                      </c:pt>
                      <c:pt idx="37">
                        <c:v>90128</c:v>
                      </c:pt>
                      <c:pt idx="38">
                        <c:v>91623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096-4EEE-B2A2-58DCF41F6F3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Freq'!$G$7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Freq'!$G$8:$G$52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7096-4EEE-B2A2-58DCF41F6F3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Freq'!$H$7</c15:sqref>
                        </c15:formulaRef>
                      </c:ext>
                    </c:extLst>
                    <c:strCache>
                      <c:ptCount val="1"/>
                      <c:pt idx="0">
                        <c:v>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Freq'!$H$8:$H$52</c15:sqref>
                        </c15:formulaRef>
                      </c:ext>
                    </c:extLst>
                    <c:numCache>
                      <c:formatCode>#,##0.00_);\(#,##0.00\)</c:formatCode>
                      <c:ptCount val="45"/>
                      <c:pt idx="0">
                        <c:v>6.2253950217838891</c:v>
                      </c:pt>
                      <c:pt idx="1">
                        <c:v>6.5765499733678778</c:v>
                      </c:pt>
                      <c:pt idx="2">
                        <c:v>6.482864271980862</c:v>
                      </c:pt>
                      <c:pt idx="3">
                        <c:v>6.3864806954086974</c:v>
                      </c:pt>
                      <c:pt idx="4">
                        <c:v>6.1102383534258138</c:v>
                      </c:pt>
                      <c:pt idx="5">
                        <c:v>6.6312280722907113</c:v>
                      </c:pt>
                      <c:pt idx="6">
                        <c:v>6.6891710726191507</c:v>
                      </c:pt>
                      <c:pt idx="7">
                        <c:v>6.6574820777219417</c:v>
                      </c:pt>
                      <c:pt idx="8">
                        <c:v>6.77330477352396</c:v>
                      </c:pt>
                      <c:pt idx="9">
                        <c:v>6.740323346663593</c:v>
                      </c:pt>
                      <c:pt idx="10">
                        <c:v>6.9185669699901506</c:v>
                      </c:pt>
                      <c:pt idx="11">
                        <c:v>7.1617623550541287</c:v>
                      </c:pt>
                      <c:pt idx="12">
                        <c:v>7.0004116377087371</c:v>
                      </c:pt>
                      <c:pt idx="13">
                        <c:v>7.1380912404618968</c:v>
                      </c:pt>
                      <c:pt idx="14">
                        <c:v>7.1142603834134936</c:v>
                      </c:pt>
                      <c:pt idx="15">
                        <c:v>7.5023712663284225</c:v>
                      </c:pt>
                      <c:pt idx="16">
                        <c:v>7.2643965082790025</c:v>
                      </c:pt>
                      <c:pt idx="17">
                        <c:v>7.192167612338733</c:v>
                      </c:pt>
                      <c:pt idx="18">
                        <c:v>7.2599627834060154</c:v>
                      </c:pt>
                      <c:pt idx="19">
                        <c:v>7.2202111079720837</c:v>
                      </c:pt>
                      <c:pt idx="20">
                        <c:v>6.9265101113398719</c:v>
                      </c:pt>
                      <c:pt idx="21">
                        <c:v>6.7877599661203885</c:v>
                      </c:pt>
                      <c:pt idx="22">
                        <c:v>6.913483375072059</c:v>
                      </c:pt>
                      <c:pt idx="23">
                        <c:v>6.8855117667029955</c:v>
                      </c:pt>
                      <c:pt idx="24">
                        <c:v>6.8373079561385817</c:v>
                      </c:pt>
                      <c:pt idx="25">
                        <c:v>6.9613421122429795</c:v>
                      </c:pt>
                      <c:pt idx="26">
                        <c:v>6.77367245514366</c:v>
                      </c:pt>
                      <c:pt idx="27">
                        <c:v>6.5573620996586159</c:v>
                      </c:pt>
                      <c:pt idx="28">
                        <c:v>3.9011552413709403</c:v>
                      </c:pt>
                      <c:pt idx="29">
                        <c:v>4.8020611966439546</c:v>
                      </c:pt>
                      <c:pt idx="30">
                        <c:v>4.8568468553606481</c:v>
                      </c:pt>
                      <c:pt idx="31">
                        <c:v>4.757777025578692</c:v>
                      </c:pt>
                      <c:pt idx="32">
                        <c:v>5.2559433758702125</c:v>
                      </c:pt>
                      <c:pt idx="33">
                        <c:v>5.7873583774856856</c:v>
                      </c:pt>
                      <c:pt idx="34">
                        <c:v>5.6387173292259254</c:v>
                      </c:pt>
                      <c:pt idx="35">
                        <c:v>6.1004059117916771</c:v>
                      </c:pt>
                      <c:pt idx="36">
                        <c:v>6.1277710454664032</c:v>
                      </c:pt>
                      <c:pt idx="37">
                        <c:v>6.0811019800258181</c:v>
                      </c:pt>
                      <c:pt idx="38">
                        <c:v>6.0310660472197366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7096-4EEE-B2A2-58DCF41F6F3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Freq'!$J$7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Freq'!$J$8:$J$52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7096-4EEE-B2A2-58DCF41F6F3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Freq'!$K$7</c15:sqref>
                        </c15:formulaRef>
                      </c:ext>
                    </c:extLst>
                    <c:strCache>
                      <c:ptCount val="1"/>
                      <c:pt idx="0">
                        <c:v>Earned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Freq'!$K$8:$K$52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3032661.3258333332</c:v>
                      </c:pt>
                      <c:pt idx="4">
                        <c:v>3056555.3533333335</c:v>
                      </c:pt>
                      <c:pt idx="5">
                        <c:v>3077378.6316666664</c:v>
                      </c:pt>
                      <c:pt idx="6">
                        <c:v>3095238.4558333331</c:v>
                      </c:pt>
                      <c:pt idx="7">
                        <c:v>3112374.5549999997</c:v>
                      </c:pt>
                      <c:pt idx="8">
                        <c:v>3129184.0558333332</c:v>
                      </c:pt>
                      <c:pt idx="9">
                        <c:v>3145487.9108333332</c:v>
                      </c:pt>
                      <c:pt idx="10">
                        <c:v>3160620.5158333331</c:v>
                      </c:pt>
                      <c:pt idx="11">
                        <c:v>3173304.3525</c:v>
                      </c:pt>
                      <c:pt idx="12">
                        <c:v>3183926.9375</c:v>
                      </c:pt>
                      <c:pt idx="13">
                        <c:v>3192580.37</c:v>
                      </c:pt>
                      <c:pt idx="14">
                        <c:v>3200605.0283333338</c:v>
                      </c:pt>
                      <c:pt idx="15">
                        <c:v>3208452.3691666671</c:v>
                      </c:pt>
                      <c:pt idx="16">
                        <c:v>3215792.3991666669</c:v>
                      </c:pt>
                      <c:pt idx="17">
                        <c:v>3220319.9550000001</c:v>
                      </c:pt>
                      <c:pt idx="18">
                        <c:v>3217843.4691666667</c:v>
                      </c:pt>
                      <c:pt idx="19">
                        <c:v>3207040.1691666665</c:v>
                      </c:pt>
                      <c:pt idx="20">
                        <c:v>3186645.188333333</c:v>
                      </c:pt>
                      <c:pt idx="21">
                        <c:v>3162959.1966666668</c:v>
                      </c:pt>
                      <c:pt idx="22">
                        <c:v>3141172.7774999999</c:v>
                      </c:pt>
                      <c:pt idx="23">
                        <c:v>3123575.1308333334</c:v>
                      </c:pt>
                      <c:pt idx="24">
                        <c:v>3109616.6850000001</c:v>
                      </c:pt>
                      <c:pt idx="25">
                        <c:v>3096862.8241666667</c:v>
                      </c:pt>
                      <c:pt idx="26">
                        <c:v>3085489.52</c:v>
                      </c:pt>
                      <c:pt idx="27">
                        <c:v>3077355.2124999999</c:v>
                      </c:pt>
                      <c:pt idx="28">
                        <c:v>3074339.0525000002</c:v>
                      </c:pt>
                      <c:pt idx="29">
                        <c:v>3069955.5808333335</c:v>
                      </c:pt>
                      <c:pt idx="30">
                        <c:v>3074181.7950000004</c:v>
                      </c:pt>
                      <c:pt idx="31">
                        <c:v>3085086.1308333334</c:v>
                      </c:pt>
                      <c:pt idx="32">
                        <c:v>3102489.6383333337</c:v>
                      </c:pt>
                      <c:pt idx="33">
                        <c:v>3131940.0883333334</c:v>
                      </c:pt>
                      <c:pt idx="34">
                        <c:v>3160556.4550000001</c:v>
                      </c:pt>
                      <c:pt idx="35">
                        <c:v>3185496.3516666666</c:v>
                      </c:pt>
                      <c:pt idx="36">
                        <c:v>3208035.395833333</c:v>
                      </c:pt>
                      <c:pt idx="37">
                        <c:v>3231682.9616666664</c:v>
                      </c:pt>
                      <c:pt idx="38">
                        <c:v>3262732.6533333329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7096-4EEE-B2A2-58DCF41F6F3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Freq'!$L$7</c15:sqref>
                        </c15:formulaRef>
                      </c:ext>
                    </c:extLst>
                    <c:strCache>
                      <c:ptCount val="1"/>
                      <c:pt idx="0">
                        <c:v>Closed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Freq'!$L$8:$L$52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194643</c:v>
                      </c:pt>
                      <c:pt idx="4">
                        <c:v>195240</c:v>
                      </c:pt>
                      <c:pt idx="5">
                        <c:v>197034</c:v>
                      </c:pt>
                      <c:pt idx="6">
                        <c:v>199799</c:v>
                      </c:pt>
                      <c:pt idx="7">
                        <c:v>203017</c:v>
                      </c:pt>
                      <c:pt idx="8">
                        <c:v>209283</c:v>
                      </c:pt>
                      <c:pt idx="9">
                        <c:v>211229</c:v>
                      </c:pt>
                      <c:pt idx="10">
                        <c:v>214063</c:v>
                      </c:pt>
                      <c:pt idx="11">
                        <c:v>218923</c:v>
                      </c:pt>
                      <c:pt idx="12">
                        <c:v>221461</c:v>
                      </c:pt>
                      <c:pt idx="13">
                        <c:v>225232</c:v>
                      </c:pt>
                      <c:pt idx="14">
                        <c:v>227357</c:v>
                      </c:pt>
                      <c:pt idx="15">
                        <c:v>230658</c:v>
                      </c:pt>
                      <c:pt idx="16">
                        <c:v>233305</c:v>
                      </c:pt>
                      <c:pt idx="17">
                        <c:v>234064</c:v>
                      </c:pt>
                      <c:pt idx="18">
                        <c:v>235053</c:v>
                      </c:pt>
                      <c:pt idx="19">
                        <c:v>232004</c:v>
                      </c:pt>
                      <c:pt idx="20">
                        <c:v>227861</c:v>
                      </c:pt>
                      <c:pt idx="21">
                        <c:v>222994</c:v>
                      </c:pt>
                      <c:pt idx="22">
                        <c:v>218717</c:v>
                      </c:pt>
                      <c:pt idx="23">
                        <c:v>214850</c:v>
                      </c:pt>
                      <c:pt idx="24">
                        <c:v>213193</c:v>
                      </c:pt>
                      <c:pt idx="25">
                        <c:v>213663</c:v>
                      </c:pt>
                      <c:pt idx="26">
                        <c:v>211805</c:v>
                      </c:pt>
                      <c:pt idx="27">
                        <c:v>208726</c:v>
                      </c:pt>
                      <c:pt idx="28">
                        <c:v>185891</c:v>
                      </c:pt>
                      <c:pt idx="29">
                        <c:v>169065</c:v>
                      </c:pt>
                      <c:pt idx="30">
                        <c:v>154577</c:v>
                      </c:pt>
                      <c:pt idx="31">
                        <c:v>141282</c:v>
                      </c:pt>
                      <c:pt idx="32">
                        <c:v>152638</c:v>
                      </c:pt>
                      <c:pt idx="33">
                        <c:v>161881</c:v>
                      </c:pt>
                      <c:pt idx="34">
                        <c:v>169521</c:v>
                      </c:pt>
                      <c:pt idx="35">
                        <c:v>181495</c:v>
                      </c:pt>
                      <c:pt idx="36">
                        <c:v>189747</c:v>
                      </c:pt>
                      <c:pt idx="37">
                        <c:v>193519</c:v>
                      </c:pt>
                      <c:pt idx="38">
                        <c:v>198528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7096-4EEE-B2A2-58DCF41F6F3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Freq'!$M$7</c15:sqref>
                        </c15:formulaRef>
                      </c:ext>
                    </c:extLst>
                    <c:strCache>
                      <c:ptCount val="1"/>
                      <c:pt idx="0">
                        <c:v>Reported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Freq'!$M$8:$M$52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351813</c:v>
                      </c:pt>
                      <c:pt idx="4">
                        <c:v>355591</c:v>
                      </c:pt>
                      <c:pt idx="5">
                        <c:v>357634</c:v>
                      </c:pt>
                      <c:pt idx="6">
                        <c:v>359240</c:v>
                      </c:pt>
                      <c:pt idx="7">
                        <c:v>365514</c:v>
                      </c:pt>
                      <c:pt idx="8">
                        <c:v>370220</c:v>
                      </c:pt>
                      <c:pt idx="9">
                        <c:v>375130</c:v>
                      </c:pt>
                      <c:pt idx="10">
                        <c:v>384807</c:v>
                      </c:pt>
                      <c:pt idx="11">
                        <c:v>394106</c:v>
                      </c:pt>
                      <c:pt idx="12">
                        <c:v>402521</c:v>
                      </c:pt>
                      <c:pt idx="13">
                        <c:v>410790</c:v>
                      </c:pt>
                      <c:pt idx="14">
                        <c:v>412909</c:v>
                      </c:pt>
                      <c:pt idx="15">
                        <c:v>415564</c:v>
                      </c:pt>
                      <c:pt idx="16">
                        <c:v>417317</c:v>
                      </c:pt>
                      <c:pt idx="17">
                        <c:v>413784</c:v>
                      </c:pt>
                      <c:pt idx="18">
                        <c:v>410304</c:v>
                      </c:pt>
                      <c:pt idx="19">
                        <c:v>399878</c:v>
                      </c:pt>
                      <c:pt idx="20">
                        <c:v>389095</c:v>
                      </c:pt>
                      <c:pt idx="21">
                        <c:v>378862</c:v>
                      </c:pt>
                      <c:pt idx="22">
                        <c:v>372394</c:v>
                      </c:pt>
                      <c:pt idx="23">
                        <c:v>366432</c:v>
                      </c:pt>
                      <c:pt idx="24">
                        <c:v>361097</c:v>
                      </c:pt>
                      <c:pt idx="25">
                        <c:v>361120</c:v>
                      </c:pt>
                      <c:pt idx="26">
                        <c:v>358115</c:v>
                      </c:pt>
                      <c:pt idx="27">
                        <c:v>348603</c:v>
                      </c:pt>
                      <c:pt idx="28">
                        <c:v>308635</c:v>
                      </c:pt>
                      <c:pt idx="29">
                        <c:v>275854</c:v>
                      </c:pt>
                      <c:pt idx="30">
                        <c:v>245613</c:v>
                      </c:pt>
                      <c:pt idx="31">
                        <c:v>226884</c:v>
                      </c:pt>
                      <c:pt idx="32">
                        <c:v>251917</c:v>
                      </c:pt>
                      <c:pt idx="33">
                        <c:v>273112</c:v>
                      </c:pt>
                      <c:pt idx="34">
                        <c:v>296848</c:v>
                      </c:pt>
                      <c:pt idx="35">
                        <c:v>321532</c:v>
                      </c:pt>
                      <c:pt idx="36">
                        <c:v>334554</c:v>
                      </c:pt>
                      <c:pt idx="37">
                        <c:v>343933</c:v>
                      </c:pt>
                      <c:pt idx="38">
                        <c:v>351420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7096-4EEE-B2A2-58DCF41F6F3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Freq'!$N$7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Freq'!$N$8:$N$52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7096-4EEE-B2A2-58DCF41F6F3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Freq'!$O$7</c15:sqref>
                        </c15:formulaRef>
                      </c:ext>
                    </c:extLst>
                    <c:strCache>
                      <c:ptCount val="1"/>
                      <c:pt idx="0">
                        <c:v>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Freq'!$O$8:$O$52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 formatCode="#,##0.00_);\(#,##0.00\)">
                        <c:v>6.418224097163729</c:v>
                      </c:pt>
                      <c:pt idx="4" formatCode="#,##0.00_);\(#,##0.00\)">
                        <c:v>6.3875826684139891</c:v>
                      </c:pt>
                      <c:pt idx="5" formatCode="#,##0.00_);\(#,##0.00\)">
                        <c:v>6.4026570527426152</c:v>
                      </c:pt>
                      <c:pt idx="6" formatCode="#,##0.00_);\(#,##0.00\)">
                        <c:v>6.4550438633720066</c:v>
                      </c:pt>
                      <c:pt idx="7" formatCode="#,##0.00_);\(#,##0.00\)">
                        <c:v>6.5228974344959587</c:v>
                      </c:pt>
                      <c:pt idx="8" formatCode="#,##0.00_);\(#,##0.00\)">
                        <c:v>6.6881013154167395</c:v>
                      </c:pt>
                      <c:pt idx="9" formatCode="#,##0.00_);\(#,##0.00\)">
                        <c:v>6.7153015998729169</c:v>
                      </c:pt>
                      <c:pt idx="10" formatCode="#,##0.00_);\(#,##0.00\)">
                        <c:v>6.7728156204655869</c:v>
                      </c:pt>
                      <c:pt idx="11" formatCode="#,##0.00_);\(#,##0.00\)">
                        <c:v>6.8988970385877924</c:v>
                      </c:pt>
                      <c:pt idx="12" formatCode="#,##0.00_);\(#,##0.00\)">
                        <c:v>6.9555930254445428</c:v>
                      </c:pt>
                      <c:pt idx="13" formatCode="#,##0.00_);\(#,##0.00\)">
                        <c:v>7.0548576354242263</c:v>
                      </c:pt>
                      <c:pt idx="14" formatCode="#,##0.00_);\(#,##0.00\)">
                        <c:v>7.1035631696920971</c:v>
                      </c:pt>
                      <c:pt idx="15" formatCode="#,##0.00_);\(#,##0.00\)">
                        <c:v>7.189073530173955</c:v>
                      </c:pt>
                      <c:pt idx="16" formatCode="#,##0.00_);\(#,##0.00\)">
                        <c:v>7.2549770333575676</c:v>
                      </c:pt>
                      <c:pt idx="17" formatCode="#,##0.00_);\(#,##0.00\)">
                        <c:v>7.2683461044478728</c:v>
                      </c:pt>
                      <c:pt idx="18" formatCode="#,##0.00_);\(#,##0.00\)">
                        <c:v>7.3046747690580576</c:v>
                      </c:pt>
                      <c:pt idx="19" formatCode="#,##0.00_);\(#,##0.00\)">
                        <c:v>7.2342093569811787</c:v>
                      </c:pt>
                      <c:pt idx="20" formatCode="#,##0.00_);\(#,##0.00\)">
                        <c:v>7.1504979856001789</c:v>
                      </c:pt>
                      <c:pt idx="21" formatCode="#,##0.00_);\(#,##0.00\)">
                        <c:v>7.050169987491639</c:v>
                      </c:pt>
                      <c:pt idx="22" formatCode="#,##0.00_);\(#,##0.00\)">
                        <c:v>6.9629089353713534</c:v>
                      </c:pt>
                      <c:pt idx="23" formatCode="#,##0.00_);\(#,##0.00\)">
                        <c:v>6.8783362333493967</c:v>
                      </c:pt>
                      <c:pt idx="24" formatCode="#,##0.00_);\(#,##0.00\)">
                        <c:v>6.8559253951906287</c:v>
                      </c:pt>
                      <c:pt idx="25" formatCode="#,##0.00_);\(#,##0.00\)">
                        <c:v>6.8993369138813723</c:v>
                      </c:pt>
                      <c:pt idx="26" formatCode="#,##0.00_);\(#,##0.00\)">
                        <c:v>6.8645509449016053</c:v>
                      </c:pt>
                      <c:pt idx="27" formatCode="#,##0.00_);\(#,##0.00\)">
                        <c:v>6.7826424181443103</c:v>
                      </c:pt>
                      <c:pt idx="28" formatCode="#,##0.00_);\(#,##0.00\)">
                        <c:v>6.0465354284471848</c:v>
                      </c:pt>
                      <c:pt idx="29" formatCode="#,##0.00_);\(#,##0.00\)">
                        <c:v>5.5070829381221094</c:v>
                      </c:pt>
                      <c:pt idx="30" formatCode="#,##0.00_);\(#,##0.00\)">
                        <c:v>5.0282322356931388</c:v>
                      </c:pt>
                      <c:pt idx="31" formatCode="#,##0.00_);\(#,##0.00\)">
                        <c:v>4.5795155794187625</c:v>
                      </c:pt>
                      <c:pt idx="32" formatCode="#,##0.00_);\(#,##0.00\)">
                        <c:v>4.9198552708784415</c:v>
                      </c:pt>
                      <c:pt idx="33" formatCode="#,##0.00_);\(#,##0.00\)">
                        <c:v>5.1687131756771638</c:v>
                      </c:pt>
                      <c:pt idx="34" formatCode="#,##0.00_);\(#,##0.00\)">
                        <c:v>5.3636441055124262</c:v>
                      </c:pt>
                      <c:pt idx="35" formatCode="#,##0.00_);\(#,##0.00\)">
                        <c:v>5.6975422340396333</c:v>
                      </c:pt>
                      <c:pt idx="36" formatCode="#,##0.00_);\(#,##0.00\)">
                        <c:v>5.9147414721934668</c:v>
                      </c:pt>
                      <c:pt idx="37" formatCode="#,##0.00_);\(#,##0.00\)">
                        <c:v>5.9881802236008017</c:v>
                      </c:pt>
                      <c:pt idx="38" formatCode="#,##0.00_);\(#,##0.00\)">
                        <c:v>6.0847155159089175</c:v>
                      </c:pt>
                      <c:pt idx="39" formatCode="#,##0.00_);\(#,##0.00\)">
                        <c:v>6.0847155159089175</c:v>
                      </c:pt>
                      <c:pt idx="40" formatCode="#,##0.00_);\(#,##0.00\)">
                        <c:v>6.0847155159089175</c:v>
                      </c:pt>
                      <c:pt idx="41" formatCode="#,##0.00_);\(#,##0.00\)">
                        <c:v>6.0847155159089175</c:v>
                      </c:pt>
                      <c:pt idx="42" formatCode="#,##0.00_);\(#,##0.00\)">
                        <c:v>6.0847155159089175</c:v>
                      </c:pt>
                      <c:pt idx="43" formatCode="#,##0.00_);\(#,##0.00\)">
                        <c:v>6.0847155159089175</c:v>
                      </c:pt>
                      <c:pt idx="44" formatCode="#,##0.00_);\(#,##0.00\)">
                        <c:v>6.0847155159089175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7096-4EEE-B2A2-58DCF41F6F3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Freq'!$Q$7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Freq'!$Q$8:$Q$52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096-4EEE-B2A2-58DCF41F6F3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Freq'!$R$7</c15:sqref>
                        </c15:formulaRef>
                      </c:ext>
                    </c:extLst>
                    <c:strCache>
                      <c:ptCount val="1"/>
                      <c:pt idx="0">
                        <c:v>Adjusted 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'COLL - Freq'!$R$8:$R$52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27" formatCode="#,##0.00_);\(#,##0.00\)">
                        <c:v>6.8523397470234428</c:v>
                      </c:pt>
                      <c:pt idx="28" formatCode="#,##0.00_);\(#,##0.00\)">
                        <c:v>6.8401502713751565</c:v>
                      </c:pt>
                      <c:pt idx="29" formatCode="#,##0.00_);\(#,##0.00\)">
                        <c:v>6.8279824793155512</c:v>
                      </c:pt>
                      <c:pt idx="30" formatCode="#,##0.00_);\(#,##0.00\)">
                        <c:v>6.8158363322721716</c:v>
                      </c:pt>
                      <c:pt idx="31" formatCode="#,##0.00_);\(#,##0.00\)">
                        <c:v>6.8037117917411756</c:v>
                      </c:pt>
                      <c:pt idx="32" formatCode="#,##0.00_);\(#,##0.00\)">
                        <c:v>6.7916088192872168</c:v>
                      </c:pt>
                      <c:pt idx="33" formatCode="#,##0.00_);\(#,##0.00\)">
                        <c:v>6.7795273765433208</c:v>
                      </c:pt>
                      <c:pt idx="34" formatCode="#,##0.00_);\(#,##0.00\)">
                        <c:v>6.7674674252107616</c:v>
                      </c:pt>
                      <c:pt idx="35" formatCode="#,##0.00_);\(#,##0.00\)">
                        <c:v>6.7554289270589427</c:v>
                      </c:pt>
                      <c:pt idx="36" formatCode="#,##0.00_);\(#,##0.00\)">
                        <c:v>6.7434118439252755</c:v>
                      </c:pt>
                      <c:pt idx="37" formatCode="#,##0.00_);\(#,##0.00\)">
                        <c:v>6.7314161377150574</c:v>
                      </c:pt>
                      <c:pt idx="38" formatCode="#,##0.00_);\(#,##0.00\)">
                        <c:v>6.7194417704013523</c:v>
                      </c:pt>
                      <c:pt idx="39" formatCode="#,##0.00_);\(#,##0.00\)">
                        <c:v>6.7194417704013523</c:v>
                      </c:pt>
                      <c:pt idx="40" formatCode="#,##0.00_);\(#,##0.00\)">
                        <c:v>6.7194417704013523</c:v>
                      </c:pt>
                      <c:pt idx="41" formatCode="#,##0.00_);\(#,##0.00\)">
                        <c:v>6.7194417704013523</c:v>
                      </c:pt>
                      <c:pt idx="42" formatCode="#,##0.00_);\(#,##0.00\)">
                        <c:v>6.7194417704013523</c:v>
                      </c:pt>
                      <c:pt idx="43" formatCode="#,##0.00_);\(#,##0.00\)">
                        <c:v>6.7194417704013523</c:v>
                      </c:pt>
                      <c:pt idx="44" formatCode="#,##0.00_);\(#,##0.00\)">
                        <c:v>6.7194417704013523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7096-4EEE-B2A2-58DCF41F6F31}"/>
                  </c:ext>
                </c:extLst>
              </c15:ser>
            </c15:filteredLineSeries>
          </c:ext>
        </c:extLst>
      </c:lineChart>
      <c:catAx>
        <c:axId val="19166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7535"/>
        <c:crosses val="autoZero"/>
        <c:auto val="1"/>
        <c:lblAlgn val="ctr"/>
        <c:lblOffset val="100"/>
        <c:noMultiLvlLbl val="0"/>
      </c:catAx>
      <c:valAx>
        <c:axId val="19166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3791"/>
        <c:crosses val="autoZero"/>
        <c:crossBetween val="between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Miscellaneous Damage </a:t>
            </a:r>
            <a:r>
              <a:rPr lang="en-US" b="1" baseline="0"/>
              <a:t>Reported Frequency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Quarterly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'Misc Dam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'Misc Dam - Freq'!$I$8:$I$52</c:f>
              <c:numCache>
                <c:formatCode>#,##0.00_);\(#,##0.00\)</c:formatCode>
                <c:ptCount val="45"/>
                <c:pt idx="0">
                  <c:v>11.157809246674818</c:v>
                </c:pt>
                <c:pt idx="1">
                  <c:v>12.663284736919056</c:v>
                </c:pt>
                <c:pt idx="2">
                  <c:v>11.880039711385505</c:v>
                </c:pt>
                <c:pt idx="3">
                  <c:v>11.1327918727028</c:v>
                </c:pt>
                <c:pt idx="4">
                  <c:v>11.071487718589818</c:v>
                </c:pt>
                <c:pt idx="5">
                  <c:v>11.631674778161988</c:v>
                </c:pt>
                <c:pt idx="6">
                  <c:v>11.915405343556044</c:v>
                </c:pt>
                <c:pt idx="7">
                  <c:v>11.739871939299052</c:v>
                </c:pt>
                <c:pt idx="8">
                  <c:v>11.824480584413083</c:v>
                </c:pt>
                <c:pt idx="9">
                  <c:v>11.946809748262945</c:v>
                </c:pt>
                <c:pt idx="10">
                  <c:v>12.756986663414363</c:v>
                </c:pt>
                <c:pt idx="11">
                  <c:v>12.180864760196334</c:v>
                </c:pt>
                <c:pt idx="12">
                  <c:v>12.744215928524305</c:v>
                </c:pt>
                <c:pt idx="13">
                  <c:v>12.779989023210863</c:v>
                </c:pt>
                <c:pt idx="14">
                  <c:v>12.318537253024887</c:v>
                </c:pt>
                <c:pt idx="15">
                  <c:v>12.953201991517163</c:v>
                </c:pt>
                <c:pt idx="16">
                  <c:v>12.475037603183965</c:v>
                </c:pt>
                <c:pt idx="17">
                  <c:v>12.608101616904911</c:v>
                </c:pt>
                <c:pt idx="18">
                  <c:v>11.943057367225695</c:v>
                </c:pt>
                <c:pt idx="19">
                  <c:v>11.406948854797648</c:v>
                </c:pt>
                <c:pt idx="20">
                  <c:v>11.241411236970896</c:v>
                </c:pt>
                <c:pt idx="21">
                  <c:v>11.413458701982295</c:v>
                </c:pt>
                <c:pt idx="22">
                  <c:v>11.522426178982741</c:v>
                </c:pt>
                <c:pt idx="23">
                  <c:v>11.154333084416765</c:v>
                </c:pt>
                <c:pt idx="24">
                  <c:v>10.776131508315576</c:v>
                </c:pt>
                <c:pt idx="25">
                  <c:v>11.165763978104897</c:v>
                </c:pt>
                <c:pt idx="26">
                  <c:v>11.081545143034889</c:v>
                </c:pt>
                <c:pt idx="27">
                  <c:v>9.9277281910848814</c:v>
                </c:pt>
                <c:pt idx="28">
                  <c:v>7.3314325829698381</c:v>
                </c:pt>
                <c:pt idx="29">
                  <c:v>8.7628130651918976</c:v>
                </c:pt>
                <c:pt idx="30">
                  <c:v>8.8515676565287684</c:v>
                </c:pt>
                <c:pt idx="31">
                  <c:v>8.3535530039811121</c:v>
                </c:pt>
                <c:pt idx="32">
                  <c:v>9.0293785800154893</c:v>
                </c:pt>
                <c:pt idx="33">
                  <c:v>9.713065398237223</c:v>
                </c:pt>
                <c:pt idx="34">
                  <c:v>10.051338013389007</c:v>
                </c:pt>
                <c:pt idx="35">
                  <c:v>9.5238872885305632</c:v>
                </c:pt>
                <c:pt idx="36">
                  <c:v>9.1950566581874025</c:v>
                </c:pt>
                <c:pt idx="37">
                  <c:v>9.880734441838527</c:v>
                </c:pt>
                <c:pt idx="38">
                  <c:v>9.9117629716966569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4-42DE-8415-7F86EA0927F4}"/>
            </c:ext>
          </c:extLst>
        </c:ser>
        <c:ser>
          <c:idx val="12"/>
          <c:order val="12"/>
          <c:tx>
            <c:v>Rolling 4Q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64-42DE-8415-7F86EA0927F4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564-42DE-8415-7F86EA0927F4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64-42DE-8415-7F86EA0927F4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64-42DE-8415-7F86EA0927F4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564-42DE-8415-7F86EA0927F4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8564-42DE-8415-7F86EA0927F4}"/>
              </c:ext>
            </c:extLst>
          </c:dPt>
          <c:cat>
            <c:numRef>
              <c:f>'Misc Dam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'Misc Dam - Freq'!$P$8:$P$52</c:f>
              <c:numCache>
                <c:formatCode>#,##0_);\(#,##0\)</c:formatCode>
                <c:ptCount val="45"/>
                <c:pt idx="3" formatCode="#,##0.00_);\(#,##0.00\)">
                  <c:v>11.707532496855595</c:v>
                </c:pt>
                <c:pt idx="4" formatCode="#,##0.00_);\(#,##0.00\)">
                  <c:v>11.67957272161145</c:v>
                </c:pt>
                <c:pt idx="5" formatCode="#,##0.00_);\(#,##0.00\)">
                  <c:v>11.427710680470561</c:v>
                </c:pt>
                <c:pt idx="6" formatCode="#,##0.00_);\(#,##0.00\)">
                  <c:v>11.440512467179174</c:v>
                </c:pt>
                <c:pt idx="7" formatCode="#,##0.00_);\(#,##0.00\)">
                  <c:v>11.591486509557305</c:v>
                </c:pt>
                <c:pt idx="8" formatCode="#,##0.00_);\(#,##0.00\)">
                  <c:v>11.778253655507113</c:v>
                </c:pt>
                <c:pt idx="9" formatCode="#,##0.00_);\(#,##0.00\)">
                  <c:v>11.856795165744616</c:v>
                </c:pt>
                <c:pt idx="10" formatCode="#,##0.00_);\(#,##0.00\)">
                  <c:v>12.069533333815802</c:v>
                </c:pt>
                <c:pt idx="11" formatCode="#,##0.00_);\(#,##0.00\)">
                  <c:v>12.178407438553403</c:v>
                </c:pt>
                <c:pt idx="12" formatCode="#,##0.00_);\(#,##0.00\)">
                  <c:v>12.408720931074637</c:v>
                </c:pt>
                <c:pt idx="13" formatCode="#,##0.00_);\(#,##0.00\)">
                  <c:v>12.616143960575149</c:v>
                </c:pt>
                <c:pt idx="14" formatCode="#,##0.00_);\(#,##0.00\)">
                  <c:v>12.506573592367518</c:v>
                </c:pt>
                <c:pt idx="15" formatCode="#,##0.00_);\(#,##0.00\)">
                  <c:v>12.699237223824456</c:v>
                </c:pt>
                <c:pt idx="16" formatCode="#,##0.00_);\(#,##0.00\)">
                  <c:v>12.63142800875239</c:v>
                </c:pt>
                <c:pt idx="17" formatCode="#,##0.00_);\(#,##0.00\)">
                  <c:v>12.588918969271267</c:v>
                </c:pt>
                <c:pt idx="18" formatCode="#,##0.00_);\(#,##0.00\)">
                  <c:v>12.494718019125802</c:v>
                </c:pt>
                <c:pt idx="19" formatCode="#,##0.00_);\(#,##0.00\)">
                  <c:v>12.111047612756934</c:v>
                </c:pt>
                <c:pt idx="20" formatCode="#,##0.00_);\(#,##0.00\)">
                  <c:v>11.803735695961057</c:v>
                </c:pt>
                <c:pt idx="21" formatCode="#,##0.00_);\(#,##0.00\)">
                  <c:v>11.502670606126335</c:v>
                </c:pt>
                <c:pt idx="22" formatCode="#,##0.00_);\(#,##0.00\)">
                  <c:v>11.395705206243642</c:v>
                </c:pt>
                <c:pt idx="23" formatCode="#,##0.00_);\(#,##0.00\)">
                  <c:v>11.332795287062034</c:v>
                </c:pt>
                <c:pt idx="24" formatCode="#,##0.00_);\(#,##0.00\)">
                  <c:v>11.217096020318076</c:v>
                </c:pt>
                <c:pt idx="25" formatCode="#,##0.00_);\(#,##0.00\)">
                  <c:v>11.154873875451052</c:v>
                </c:pt>
                <c:pt idx="26" formatCode="#,##0.00_);\(#,##0.00\)">
                  <c:v>11.044221080641234</c:v>
                </c:pt>
                <c:pt idx="27" formatCode="#,##0.00_);\(#,##0.00\)">
                  <c:v>10.737652832761487</c:v>
                </c:pt>
                <c:pt idx="28" formatCode="#,##0.00_);\(#,##0.00\)">
                  <c:v>9.8708541819966751</c:v>
                </c:pt>
                <c:pt idx="29" formatCode="#,##0.00_);\(#,##0.00\)">
                  <c:v>9.270901591368192</c:v>
                </c:pt>
                <c:pt idx="30" formatCode="#,##0.00_);\(#,##0.00\)">
                  <c:v>8.7158873968736561</c:v>
                </c:pt>
                <c:pt idx="31" formatCode="#,##0.00_);\(#,##0.00\)">
                  <c:v>8.3238942288898521</c:v>
                </c:pt>
                <c:pt idx="32" formatCode="#,##0.00_);\(#,##0.00\)">
                  <c:v>8.7499554829471862</c:v>
                </c:pt>
                <c:pt idx="33" formatCode="#,##0.00_);\(#,##0.00\)">
                  <c:v>8.9918137389188413</c:v>
                </c:pt>
                <c:pt idx="34" formatCode="#,##0.00_);\(#,##0.00\)">
                  <c:v>9.294469794346675</c:v>
                </c:pt>
                <c:pt idx="35" formatCode="#,##0.00_);\(#,##0.00\)">
                  <c:v>9.5814303159012173</c:v>
                </c:pt>
                <c:pt idx="36" formatCode="#,##0.00_);\(#,##0.00\)">
                  <c:v>9.6186556281113731</c:v>
                </c:pt>
                <c:pt idx="37" formatCode="#,##0.00_);\(#,##0.00\)">
                  <c:v>9.6620868932577988</c:v>
                </c:pt>
                <c:pt idx="38" formatCode="#,##0.00_);\(#,##0.00\)">
                  <c:v>9.6309952371894827</c:v>
                </c:pt>
                <c:pt idx="39" formatCode="#,##0.00_);\(#,##0.00\)">
                  <c:v>9.6309952371894827</c:v>
                </c:pt>
                <c:pt idx="40" formatCode="#,##0.00_);\(#,##0.00\)">
                  <c:v>9.6309952371894827</c:v>
                </c:pt>
                <c:pt idx="41" formatCode="#,##0.00_);\(#,##0.00\)">
                  <c:v>9.6309952371894827</c:v>
                </c:pt>
                <c:pt idx="42" formatCode="#,##0.00_);\(#,##0.00\)">
                  <c:v>9.6309952371894827</c:v>
                </c:pt>
                <c:pt idx="43" formatCode="#,##0.00_);\(#,##0.00\)">
                  <c:v>9.6309952371894827</c:v>
                </c:pt>
                <c:pt idx="44" formatCode="#,##0.00_);\(#,##0.00\)">
                  <c:v>9.6309952371894827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64-42DE-8415-7F86EA0927F4}"/>
            </c:ext>
          </c:extLst>
        </c:ser>
        <c:ser>
          <c:idx val="15"/>
          <c:order val="15"/>
          <c:tx>
            <c:v>Adjusted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8564-42DE-8415-7F86EA0927F4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8564-42DE-8415-7F86EA0927F4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8564-42DE-8415-7F86EA0927F4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8564-42DE-8415-7F86EA0927F4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8564-42DE-8415-7F86EA0927F4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8564-42DE-8415-7F86EA0927F4}"/>
              </c:ext>
            </c:extLst>
          </c:dPt>
          <c:cat>
            <c:numRef>
              <c:f>'Misc Dam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'Misc Dam - Freq'!$S$8:$S$52</c:f>
              <c:numCache>
                <c:formatCode>#,##0_);\(#,##0\)</c:formatCode>
                <c:ptCount val="45"/>
                <c:pt idx="27" formatCode="#,##0.00_);\(#,##0.00\)">
                  <c:v>10.939449765524918</c:v>
                </c:pt>
                <c:pt idx="28" formatCode="#,##0.00_);\(#,##0.00\)">
                  <c:v>10.835672366447682</c:v>
                </c:pt>
                <c:pt idx="29" formatCode="#,##0.00_);\(#,##0.00\)">
                  <c:v>10.732879454596958</c:v>
                </c:pt>
                <c:pt idx="30" formatCode="#,##0.00_);\(#,##0.00\)">
                  <c:v>10.631061690606876</c:v>
                </c:pt>
                <c:pt idx="31" formatCode="#,##0.00_);\(#,##0.00\)">
                  <c:v>10.53020982370972</c:v>
                </c:pt>
                <c:pt idx="32" formatCode="#,##0.00_);\(#,##0.00\)">
                  <c:v>10.430314690895448</c:v>
                </c:pt>
                <c:pt idx="33" formatCode="#,##0.00_);\(#,##0.00\)">
                  <c:v>10.331367216079171</c:v>
                </c:pt>
                <c:pt idx="34" formatCode="#,##0.00_);\(#,##0.00\)">
                  <c:v>10.23335840927653</c:v>
                </c:pt>
                <c:pt idx="35" formatCode="#,##0.00_);\(#,##0.00\)">
                  <c:v>10.136279365786912</c:v>
                </c:pt>
                <c:pt idx="36" formatCode="#,##0.00_);\(#,##0.00\)">
                  <c:v>10.040121265384396</c:v>
                </c:pt>
                <c:pt idx="37" formatCode="#,##0.00_);\(#,##0.00\)">
                  <c:v>9.9448753715163836</c:v>
                </c:pt>
                <c:pt idx="38" formatCode="#,##0.00_);\(#,##0.00\)">
                  <c:v>9.850533030509828</c:v>
                </c:pt>
                <c:pt idx="39" formatCode="#,##0.00_);\(#,##0.00\)">
                  <c:v>9.850533030509828</c:v>
                </c:pt>
                <c:pt idx="40" formatCode="#,##0.00_);\(#,##0.00\)">
                  <c:v>9.850533030509828</c:v>
                </c:pt>
                <c:pt idx="41" formatCode="#,##0.00_);\(#,##0.00\)">
                  <c:v>9.850533030509828</c:v>
                </c:pt>
                <c:pt idx="42" formatCode="#,##0.00_);\(#,##0.00\)">
                  <c:v>9.850533030509828</c:v>
                </c:pt>
                <c:pt idx="43" formatCode="#,##0.00_);\(#,##0.00\)">
                  <c:v>9.850533030509828</c:v>
                </c:pt>
                <c:pt idx="44" formatCode="#,##0.00_);\(#,##0.00\)">
                  <c:v>9.850533030509828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564-42DE-8415-7F86EA09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663791"/>
        <c:axId val="1916667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'Misc Dam - Freq'!$D$7</c15:sqref>
                        </c15:formulaRef>
                      </c:ext>
                    </c:extLst>
                    <c:strCache>
                      <c:ptCount val="1"/>
                      <c:pt idx="0">
                        <c:v>Earned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'Misc Dam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'Misc Dam - Freq'!$D$8:$D$52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882933.17999999993</c:v>
                      </c:pt>
                      <c:pt idx="1">
                        <c:v>893054.23</c:v>
                      </c:pt>
                      <c:pt idx="2">
                        <c:v>902446.47833333339</c:v>
                      </c:pt>
                      <c:pt idx="3">
                        <c:v>911451.51333333331</c:v>
                      </c:pt>
                      <c:pt idx="4">
                        <c:v>922658.29666666663</c:v>
                      </c:pt>
                      <c:pt idx="5">
                        <c:v>927974.70750000002</c:v>
                      </c:pt>
                      <c:pt idx="6">
                        <c:v>934026.13500000001</c:v>
                      </c:pt>
                      <c:pt idx="7">
                        <c:v>943076.72666666657</c:v>
                      </c:pt>
                      <c:pt idx="8">
                        <c:v>954316.76</c:v>
                      </c:pt>
                      <c:pt idx="9">
                        <c:v>959427.68333333335</c:v>
                      </c:pt>
                      <c:pt idx="10">
                        <c:v>963699.36916666664</c:v>
                      </c:pt>
                      <c:pt idx="11">
                        <c:v>969807.99249999993</c:v>
                      </c:pt>
                      <c:pt idx="12">
                        <c:v>979220.69666666666</c:v>
                      </c:pt>
                      <c:pt idx="13">
                        <c:v>982614.30249999999</c:v>
                      </c:pt>
                      <c:pt idx="14">
                        <c:v>986464.52500000002</c:v>
                      </c:pt>
                      <c:pt idx="15">
                        <c:v>992874.19499999995</c:v>
                      </c:pt>
                      <c:pt idx="16">
                        <c:v>1002642.2683333333</c:v>
                      </c:pt>
                      <c:pt idx="17">
                        <c:v>1001792.3699999999</c:v>
                      </c:pt>
                      <c:pt idx="18">
                        <c:v>995306.27999999991</c:v>
                      </c:pt>
                      <c:pt idx="19">
                        <c:v>988064.39333333343</c:v>
                      </c:pt>
                      <c:pt idx="20">
                        <c:v>982394.44916666672</c:v>
                      </c:pt>
                      <c:pt idx="21">
                        <c:v>976110.77333333332</c:v>
                      </c:pt>
                      <c:pt idx="22">
                        <c:v>971731.11166666658</c:v>
                      </c:pt>
                      <c:pt idx="23">
                        <c:v>970690.03749999998</c:v>
                      </c:pt>
                      <c:pt idx="24">
                        <c:v>969346.00250000006</c:v>
                      </c:pt>
                      <c:pt idx="25">
                        <c:v>963749.54916666658</c:v>
                      </c:pt>
                      <c:pt idx="26">
                        <c:v>960506.84833333339</c:v>
                      </c:pt>
                      <c:pt idx="27">
                        <c:v>963301.95750000002</c:v>
                      </c:pt>
                      <c:pt idx="28">
                        <c:v>970942.5708333333</c:v>
                      </c:pt>
                      <c:pt idx="29">
                        <c:v>961928.54249999998</c:v>
                      </c:pt>
                      <c:pt idx="30">
                        <c:v>970799.78749999986</c:v>
                      </c:pt>
                      <c:pt idx="31">
                        <c:v>982827.30666666676</c:v>
                      </c:pt>
                      <c:pt idx="32">
                        <c:v>996989.9833333334</c:v>
                      </c:pt>
                      <c:pt idx="33">
                        <c:v>1006582.33</c:v>
                      </c:pt>
                      <c:pt idx="34">
                        <c:v>1014312.72</c:v>
                      </c:pt>
                      <c:pt idx="35">
                        <c:v>1020885.6641666668</c:v>
                      </c:pt>
                      <c:pt idx="36">
                        <c:v>1032011.0416666667</c:v>
                      </c:pt>
                      <c:pt idx="37">
                        <c:v>1043890.0125</c:v>
                      </c:pt>
                      <c:pt idx="38">
                        <c:v>1063292.1741666668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8564-42DE-8415-7F86EA0927F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Freq'!$E$7</c15:sqref>
                        </c15:formulaRef>
                      </c:ext>
                    </c:extLst>
                    <c:strCache>
                      <c:ptCount val="1"/>
                      <c:pt idx="0">
                        <c:v>Closed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Freq'!$E$8:$E$52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66440</c:v>
                      </c:pt>
                      <c:pt idx="1">
                        <c:v>77278</c:v>
                      </c:pt>
                      <c:pt idx="2">
                        <c:v>75093</c:v>
                      </c:pt>
                      <c:pt idx="3">
                        <c:v>71443</c:v>
                      </c:pt>
                      <c:pt idx="4">
                        <c:v>73668</c:v>
                      </c:pt>
                      <c:pt idx="5">
                        <c:v>78359</c:v>
                      </c:pt>
                      <c:pt idx="6">
                        <c:v>81245</c:v>
                      </c:pt>
                      <c:pt idx="7">
                        <c:v>81145</c:v>
                      </c:pt>
                      <c:pt idx="8">
                        <c:v>80794</c:v>
                      </c:pt>
                      <c:pt idx="9">
                        <c:v>79674</c:v>
                      </c:pt>
                      <c:pt idx="10">
                        <c:v>89302</c:v>
                      </c:pt>
                      <c:pt idx="11">
                        <c:v>85019</c:v>
                      </c:pt>
                      <c:pt idx="12">
                        <c:v>91287</c:v>
                      </c:pt>
                      <c:pt idx="13">
                        <c:v>89459</c:v>
                      </c:pt>
                      <c:pt idx="14">
                        <c:v>90499</c:v>
                      </c:pt>
                      <c:pt idx="15">
                        <c:v>97517</c:v>
                      </c:pt>
                      <c:pt idx="16">
                        <c:v>95361</c:v>
                      </c:pt>
                      <c:pt idx="17">
                        <c:v>96835</c:v>
                      </c:pt>
                      <c:pt idx="18">
                        <c:v>93834</c:v>
                      </c:pt>
                      <c:pt idx="19">
                        <c:v>88198</c:v>
                      </c:pt>
                      <c:pt idx="20">
                        <c:v>86965</c:v>
                      </c:pt>
                      <c:pt idx="21">
                        <c:v>86180</c:v>
                      </c:pt>
                      <c:pt idx="22">
                        <c:v>88742</c:v>
                      </c:pt>
                      <c:pt idx="23">
                        <c:v>86324</c:v>
                      </c:pt>
                      <c:pt idx="24">
                        <c:v>82373</c:v>
                      </c:pt>
                      <c:pt idx="25">
                        <c:v>85011</c:v>
                      </c:pt>
                      <c:pt idx="26">
                        <c:v>84817</c:v>
                      </c:pt>
                      <c:pt idx="27">
                        <c:v>78005</c:v>
                      </c:pt>
                      <c:pt idx="28">
                        <c:v>57147</c:v>
                      </c:pt>
                      <c:pt idx="29">
                        <c:v>67024</c:v>
                      </c:pt>
                      <c:pt idx="30">
                        <c:v>68507</c:v>
                      </c:pt>
                      <c:pt idx="31">
                        <c:v>64216</c:v>
                      </c:pt>
                      <c:pt idx="32">
                        <c:v>67758</c:v>
                      </c:pt>
                      <c:pt idx="33">
                        <c:v>72514</c:v>
                      </c:pt>
                      <c:pt idx="34">
                        <c:v>76679</c:v>
                      </c:pt>
                      <c:pt idx="35">
                        <c:v>71922</c:v>
                      </c:pt>
                      <c:pt idx="36">
                        <c:v>70716</c:v>
                      </c:pt>
                      <c:pt idx="37">
                        <c:v>74588</c:v>
                      </c:pt>
                      <c:pt idx="38">
                        <c:v>80640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8564-42DE-8415-7F86EA0927F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Freq'!$F$7</c15:sqref>
                        </c15:formulaRef>
                      </c:ext>
                    </c:extLst>
                    <c:strCache>
                      <c:ptCount val="1"/>
                      <c:pt idx="0">
                        <c:v>Reported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Freq'!$F$8:$F$52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98516</c:v>
                      </c:pt>
                      <c:pt idx="1">
                        <c:v>113090</c:v>
                      </c:pt>
                      <c:pt idx="2">
                        <c:v>107211</c:v>
                      </c:pt>
                      <c:pt idx="3">
                        <c:v>101470</c:v>
                      </c:pt>
                      <c:pt idx="4">
                        <c:v>102152</c:v>
                      </c:pt>
                      <c:pt idx="5">
                        <c:v>107939</c:v>
                      </c:pt>
                      <c:pt idx="6">
                        <c:v>111293</c:v>
                      </c:pt>
                      <c:pt idx="7">
                        <c:v>110716</c:v>
                      </c:pt>
                      <c:pt idx="8">
                        <c:v>112843</c:v>
                      </c:pt>
                      <c:pt idx="9">
                        <c:v>114621</c:v>
                      </c:pt>
                      <c:pt idx="10">
                        <c:v>122939</c:v>
                      </c:pt>
                      <c:pt idx="11">
                        <c:v>118131</c:v>
                      </c:pt>
                      <c:pt idx="12">
                        <c:v>124794</c:v>
                      </c:pt>
                      <c:pt idx="13">
                        <c:v>125578</c:v>
                      </c:pt>
                      <c:pt idx="14">
                        <c:v>121518</c:v>
                      </c:pt>
                      <c:pt idx="15">
                        <c:v>128609</c:v>
                      </c:pt>
                      <c:pt idx="16">
                        <c:v>125080</c:v>
                      </c:pt>
                      <c:pt idx="17">
                        <c:v>126307</c:v>
                      </c:pt>
                      <c:pt idx="18">
                        <c:v>118870</c:v>
                      </c:pt>
                      <c:pt idx="19">
                        <c:v>112708</c:v>
                      </c:pt>
                      <c:pt idx="20">
                        <c:v>110435</c:v>
                      </c:pt>
                      <c:pt idx="21">
                        <c:v>111408</c:v>
                      </c:pt>
                      <c:pt idx="22">
                        <c:v>111967</c:v>
                      </c:pt>
                      <c:pt idx="23">
                        <c:v>108274</c:v>
                      </c:pt>
                      <c:pt idx="24">
                        <c:v>104458</c:v>
                      </c:pt>
                      <c:pt idx="25">
                        <c:v>107610</c:v>
                      </c:pt>
                      <c:pt idx="26">
                        <c:v>106439</c:v>
                      </c:pt>
                      <c:pt idx="27">
                        <c:v>95634</c:v>
                      </c:pt>
                      <c:pt idx="28">
                        <c:v>71184</c:v>
                      </c:pt>
                      <c:pt idx="29">
                        <c:v>84292</c:v>
                      </c:pt>
                      <c:pt idx="30">
                        <c:v>85931</c:v>
                      </c:pt>
                      <c:pt idx="31">
                        <c:v>82101</c:v>
                      </c:pt>
                      <c:pt idx="32">
                        <c:v>90022</c:v>
                      </c:pt>
                      <c:pt idx="33">
                        <c:v>97770</c:v>
                      </c:pt>
                      <c:pt idx="34">
                        <c:v>101952</c:v>
                      </c:pt>
                      <c:pt idx="35">
                        <c:v>97228</c:v>
                      </c:pt>
                      <c:pt idx="36">
                        <c:v>94894</c:v>
                      </c:pt>
                      <c:pt idx="37">
                        <c:v>103144</c:v>
                      </c:pt>
                      <c:pt idx="38">
                        <c:v>105391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564-42DE-8415-7F86EA0927F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Freq'!$G$7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Freq'!$G$8:$G$52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564-42DE-8415-7F86EA0927F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Freq'!$H$7</c15:sqref>
                        </c15:formulaRef>
                      </c:ext>
                    </c:extLst>
                    <c:strCache>
                      <c:ptCount val="1"/>
                      <c:pt idx="0">
                        <c:v>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Freq'!$H$8:$H$52</c15:sqref>
                        </c15:formulaRef>
                      </c:ext>
                    </c:extLst>
                    <c:numCache>
                      <c:formatCode>#,##0.00_);\(#,##0.00\)</c:formatCode>
                      <c:ptCount val="45"/>
                      <c:pt idx="0">
                        <c:v>7.5249182503255794</c:v>
                      </c:pt>
                      <c:pt idx="1">
                        <c:v>8.6532259076808806</c:v>
                      </c:pt>
                      <c:pt idx="2">
                        <c:v>8.3210474862380899</c:v>
                      </c:pt>
                      <c:pt idx="3">
                        <c:v>7.8383763650488421</c:v>
                      </c:pt>
                      <c:pt idx="4">
                        <c:v>7.9843209849349464</c:v>
                      </c:pt>
                      <c:pt idx="5">
                        <c:v>8.444087900962538</c:v>
                      </c:pt>
                      <c:pt idx="6">
                        <c:v>8.6983647411536289</c:v>
                      </c:pt>
                      <c:pt idx="7">
                        <c:v>8.6042840105713854</c:v>
                      </c:pt>
                      <c:pt idx="8">
                        <c:v>8.466161696667676</c:v>
                      </c:pt>
                      <c:pt idx="9">
                        <c:v>8.3043257333569063</c:v>
                      </c:pt>
                      <c:pt idx="10">
                        <c:v>9.266582801358636</c:v>
                      </c:pt>
                      <c:pt idx="11">
                        <c:v>8.7665806693173867</c:v>
                      </c:pt>
                      <c:pt idx="12">
                        <c:v>9.3224132527781638</c:v>
                      </c:pt>
                      <c:pt idx="13">
                        <c:v>9.1041825640432297</c:v>
                      </c:pt>
                      <c:pt idx="14">
                        <c:v>9.1740754691609414</c:v>
                      </c:pt>
                      <c:pt idx="15">
                        <c:v>9.8216874293928047</c:v>
                      </c:pt>
                      <c:pt idx="16">
                        <c:v>9.5109694665592102</c:v>
                      </c:pt>
                      <c:pt idx="17">
                        <c:v>9.6661746385630796</c:v>
                      </c:pt>
                      <c:pt idx="18">
                        <c:v>9.4276507528918643</c:v>
                      </c:pt>
                      <c:pt idx="19">
                        <c:v>8.9263412987138704</c:v>
                      </c:pt>
                      <c:pt idx="20">
                        <c:v>8.8523505068427024</c:v>
                      </c:pt>
                      <c:pt idx="21">
                        <c:v>8.8289159749464492</c:v>
                      </c:pt>
                      <c:pt idx="22">
                        <c:v>9.1323617134984989</c:v>
                      </c:pt>
                      <c:pt idx="23">
                        <c:v>8.893055111838418</c:v>
                      </c:pt>
                      <c:pt idx="24">
                        <c:v>8.4977912724202938</c:v>
                      </c:pt>
                      <c:pt idx="25">
                        <c:v>8.8208601574451766</c:v>
                      </c:pt>
                      <c:pt idx="26">
                        <c:v>8.830441984580748</c:v>
                      </c:pt>
                      <c:pt idx="27">
                        <c:v>8.0976685859168924</c:v>
                      </c:pt>
                      <c:pt idx="28">
                        <c:v>5.8857240084706861</c:v>
                      </c:pt>
                      <c:pt idx="29">
                        <c:v>6.9676693266433567</c:v>
                      </c:pt>
                      <c:pt idx="30">
                        <c:v>7.056758858221321</c:v>
                      </c:pt>
                      <c:pt idx="31">
                        <c:v>6.5338029951358827</c:v>
                      </c:pt>
                      <c:pt idx="32">
                        <c:v>6.7962568463785473</c:v>
                      </c:pt>
                      <c:pt idx="33">
                        <c:v>7.2039810196151564</c:v>
                      </c:pt>
                      <c:pt idx="34">
                        <c:v>7.55970012877291</c:v>
                      </c:pt>
                      <c:pt idx="35">
                        <c:v>7.0450592582969431</c:v>
                      </c:pt>
                      <c:pt idx="36">
                        <c:v>6.8522522671652615</c:v>
                      </c:pt>
                      <c:pt idx="37">
                        <c:v>7.1451972053425505</c:v>
                      </c:pt>
                      <c:pt idx="38">
                        <c:v>7.5839926183224211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8564-42DE-8415-7F86EA0927F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Freq'!$J$7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Freq'!$J$8:$J$52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8564-42DE-8415-7F86EA0927F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Freq'!$K$7</c15:sqref>
                        </c15:formulaRef>
                      </c:ext>
                    </c:extLst>
                    <c:strCache>
                      <c:ptCount val="1"/>
                      <c:pt idx="0">
                        <c:v>Earned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Freq'!$K$8:$K$52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3589885.4016666664</c:v>
                      </c:pt>
                      <c:pt idx="4">
                        <c:v>3629610.5183333335</c:v>
                      </c:pt>
                      <c:pt idx="5">
                        <c:v>3664530.9958333331</c:v>
                      </c:pt>
                      <c:pt idx="6">
                        <c:v>3696110.6524999999</c:v>
                      </c:pt>
                      <c:pt idx="7">
                        <c:v>3727735.8658333332</c:v>
                      </c:pt>
                      <c:pt idx="8">
                        <c:v>3759394.3291666666</c:v>
                      </c:pt>
                      <c:pt idx="9">
                        <c:v>3790847.3049999997</c:v>
                      </c:pt>
                      <c:pt idx="10">
                        <c:v>3820520.5391666666</c:v>
                      </c:pt>
                      <c:pt idx="11">
                        <c:v>3847251.8049999997</c:v>
                      </c:pt>
                      <c:pt idx="12">
                        <c:v>3872155.7416666667</c:v>
                      </c:pt>
                      <c:pt idx="13">
                        <c:v>3895342.3608333329</c:v>
                      </c:pt>
                      <c:pt idx="14">
                        <c:v>3918107.5166666661</c:v>
                      </c:pt>
                      <c:pt idx="15">
                        <c:v>3941173.7191666663</c:v>
                      </c:pt>
                      <c:pt idx="16">
                        <c:v>3964595.2908333335</c:v>
                      </c:pt>
                      <c:pt idx="17">
                        <c:v>3983773.3583333334</c:v>
                      </c:pt>
                      <c:pt idx="18">
                        <c:v>3992615.1133333328</c:v>
                      </c:pt>
                      <c:pt idx="19">
                        <c:v>3987805.3116666665</c:v>
                      </c:pt>
                      <c:pt idx="20">
                        <c:v>3967557.4925000002</c:v>
                      </c:pt>
                      <c:pt idx="21">
                        <c:v>3941875.8958333335</c:v>
                      </c:pt>
                      <c:pt idx="22">
                        <c:v>3918300.7275</c:v>
                      </c:pt>
                      <c:pt idx="23">
                        <c:v>3900926.3716666666</c:v>
                      </c:pt>
                      <c:pt idx="24">
                        <c:v>3887877.9249999998</c:v>
                      </c:pt>
                      <c:pt idx="25">
                        <c:v>3875516.7008333327</c:v>
                      </c:pt>
                      <c:pt idx="26">
                        <c:v>3864292.4375</c:v>
                      </c:pt>
                      <c:pt idx="27">
                        <c:v>3856904.3575000004</c:v>
                      </c:pt>
                      <c:pt idx="28">
                        <c:v>3858500.9258333333</c:v>
                      </c:pt>
                      <c:pt idx="29">
                        <c:v>3856679.9191666669</c:v>
                      </c:pt>
                      <c:pt idx="30">
                        <c:v>3866972.8583333334</c:v>
                      </c:pt>
                      <c:pt idx="31">
                        <c:v>3886498.2074999996</c:v>
                      </c:pt>
                      <c:pt idx="32">
                        <c:v>3912545.62</c:v>
                      </c:pt>
                      <c:pt idx="33">
                        <c:v>3957199.4075000002</c:v>
                      </c:pt>
                      <c:pt idx="34">
                        <c:v>4000712.34</c:v>
                      </c:pt>
                      <c:pt idx="35">
                        <c:v>4038770.6974999998</c:v>
                      </c:pt>
                      <c:pt idx="36">
                        <c:v>4073791.7558333334</c:v>
                      </c:pt>
                      <c:pt idx="37">
                        <c:v>4111099.4383333335</c:v>
                      </c:pt>
                      <c:pt idx="38">
                        <c:v>4160078.8925000005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8564-42DE-8415-7F86EA0927F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Freq'!$L$7</c15:sqref>
                        </c15:formulaRef>
                      </c:ext>
                    </c:extLst>
                    <c:strCache>
                      <c:ptCount val="1"/>
                      <c:pt idx="0">
                        <c:v>Closed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Freq'!$L$8:$L$52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290254</c:v>
                      </c:pt>
                      <c:pt idx="4">
                        <c:v>297482</c:v>
                      </c:pt>
                      <c:pt idx="5">
                        <c:v>298563</c:v>
                      </c:pt>
                      <c:pt idx="6">
                        <c:v>304715</c:v>
                      </c:pt>
                      <c:pt idx="7">
                        <c:v>314417</c:v>
                      </c:pt>
                      <c:pt idx="8">
                        <c:v>321543</c:v>
                      </c:pt>
                      <c:pt idx="9">
                        <c:v>322858</c:v>
                      </c:pt>
                      <c:pt idx="10">
                        <c:v>330915</c:v>
                      </c:pt>
                      <c:pt idx="11">
                        <c:v>334789</c:v>
                      </c:pt>
                      <c:pt idx="12">
                        <c:v>345282</c:v>
                      </c:pt>
                      <c:pt idx="13">
                        <c:v>355067</c:v>
                      </c:pt>
                      <c:pt idx="14">
                        <c:v>356264</c:v>
                      </c:pt>
                      <c:pt idx="15">
                        <c:v>368762</c:v>
                      </c:pt>
                      <c:pt idx="16">
                        <c:v>372836</c:v>
                      </c:pt>
                      <c:pt idx="17">
                        <c:v>380212</c:v>
                      </c:pt>
                      <c:pt idx="18">
                        <c:v>383547</c:v>
                      </c:pt>
                      <c:pt idx="19">
                        <c:v>374228</c:v>
                      </c:pt>
                      <c:pt idx="20">
                        <c:v>365832</c:v>
                      </c:pt>
                      <c:pt idx="21">
                        <c:v>355177</c:v>
                      </c:pt>
                      <c:pt idx="22">
                        <c:v>350085</c:v>
                      </c:pt>
                      <c:pt idx="23">
                        <c:v>348211</c:v>
                      </c:pt>
                      <c:pt idx="24">
                        <c:v>343619</c:v>
                      </c:pt>
                      <c:pt idx="25">
                        <c:v>342450</c:v>
                      </c:pt>
                      <c:pt idx="26">
                        <c:v>338525</c:v>
                      </c:pt>
                      <c:pt idx="27">
                        <c:v>330206</c:v>
                      </c:pt>
                      <c:pt idx="28">
                        <c:v>304980</c:v>
                      </c:pt>
                      <c:pt idx="29">
                        <c:v>286993</c:v>
                      </c:pt>
                      <c:pt idx="30">
                        <c:v>270683</c:v>
                      </c:pt>
                      <c:pt idx="31">
                        <c:v>256894</c:v>
                      </c:pt>
                      <c:pt idx="32">
                        <c:v>267505</c:v>
                      </c:pt>
                      <c:pt idx="33">
                        <c:v>272995</c:v>
                      </c:pt>
                      <c:pt idx="34">
                        <c:v>281167</c:v>
                      </c:pt>
                      <c:pt idx="35">
                        <c:v>288873</c:v>
                      </c:pt>
                      <c:pt idx="36">
                        <c:v>291831</c:v>
                      </c:pt>
                      <c:pt idx="37">
                        <c:v>293905</c:v>
                      </c:pt>
                      <c:pt idx="38">
                        <c:v>297866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8564-42DE-8415-7F86EA0927F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Freq'!$M$7</c15:sqref>
                        </c15:formulaRef>
                      </c:ext>
                    </c:extLst>
                    <c:strCache>
                      <c:ptCount val="1"/>
                      <c:pt idx="0">
                        <c:v>Reported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Freq'!$M$8:$M$52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420287</c:v>
                      </c:pt>
                      <c:pt idx="4">
                        <c:v>423923</c:v>
                      </c:pt>
                      <c:pt idx="5">
                        <c:v>418772</c:v>
                      </c:pt>
                      <c:pt idx="6">
                        <c:v>422854</c:v>
                      </c:pt>
                      <c:pt idx="7">
                        <c:v>432100</c:v>
                      </c:pt>
                      <c:pt idx="8">
                        <c:v>442791</c:v>
                      </c:pt>
                      <c:pt idx="9">
                        <c:v>449473</c:v>
                      </c:pt>
                      <c:pt idx="10">
                        <c:v>461119</c:v>
                      </c:pt>
                      <c:pt idx="11">
                        <c:v>468534</c:v>
                      </c:pt>
                      <c:pt idx="12">
                        <c:v>480485</c:v>
                      </c:pt>
                      <c:pt idx="13">
                        <c:v>491442</c:v>
                      </c:pt>
                      <c:pt idx="14">
                        <c:v>490021</c:v>
                      </c:pt>
                      <c:pt idx="15">
                        <c:v>500499</c:v>
                      </c:pt>
                      <c:pt idx="16">
                        <c:v>500785</c:v>
                      </c:pt>
                      <c:pt idx="17">
                        <c:v>501514</c:v>
                      </c:pt>
                      <c:pt idx="18">
                        <c:v>498866</c:v>
                      </c:pt>
                      <c:pt idx="19">
                        <c:v>482965</c:v>
                      </c:pt>
                      <c:pt idx="20">
                        <c:v>468320</c:v>
                      </c:pt>
                      <c:pt idx="21">
                        <c:v>453421</c:v>
                      </c:pt>
                      <c:pt idx="22">
                        <c:v>446518</c:v>
                      </c:pt>
                      <c:pt idx="23">
                        <c:v>442084</c:v>
                      </c:pt>
                      <c:pt idx="24">
                        <c:v>436107</c:v>
                      </c:pt>
                      <c:pt idx="25">
                        <c:v>432309</c:v>
                      </c:pt>
                      <c:pt idx="26">
                        <c:v>426781</c:v>
                      </c:pt>
                      <c:pt idx="27">
                        <c:v>414141</c:v>
                      </c:pt>
                      <c:pt idx="28">
                        <c:v>380867</c:v>
                      </c:pt>
                      <c:pt idx="29">
                        <c:v>357549</c:v>
                      </c:pt>
                      <c:pt idx="30">
                        <c:v>337041</c:v>
                      </c:pt>
                      <c:pt idx="31">
                        <c:v>323508</c:v>
                      </c:pt>
                      <c:pt idx="32">
                        <c:v>342346</c:v>
                      </c:pt>
                      <c:pt idx="33">
                        <c:v>355824</c:v>
                      </c:pt>
                      <c:pt idx="34">
                        <c:v>371845</c:v>
                      </c:pt>
                      <c:pt idx="35">
                        <c:v>386972</c:v>
                      </c:pt>
                      <c:pt idx="36">
                        <c:v>391844</c:v>
                      </c:pt>
                      <c:pt idx="37">
                        <c:v>397218</c:v>
                      </c:pt>
                      <c:pt idx="38">
                        <c:v>400657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564-42DE-8415-7F86EA0927F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Freq'!$N$7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Freq'!$N$8:$N$52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8564-42DE-8415-7F86EA0927F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Freq'!$O$7</c15:sqref>
                        </c15:formulaRef>
                      </c:ext>
                    </c:extLst>
                    <c:strCache>
                      <c:ptCount val="1"/>
                      <c:pt idx="0">
                        <c:v>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Freq'!$O$8:$O$52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 formatCode="#,##0.00_);\(#,##0.00\)">
                        <c:v>8.0853277340063432</c:v>
                      </c:pt>
                      <c:pt idx="4" formatCode="#,##0.00_);\(#,##0.00\)">
                        <c:v>8.1959758078009859</c:v>
                      </c:pt>
                      <c:pt idx="5" formatCode="#,##0.00_);\(#,##0.00\)">
                        <c:v>8.1473727562810598</c:v>
                      </c:pt>
                      <c:pt idx="6" formatCode="#,##0.00_);\(#,##0.00\)">
                        <c:v>8.2442066444600304</c:v>
                      </c:pt>
                      <c:pt idx="7" formatCode="#,##0.00_);\(#,##0.00\)">
                        <c:v>8.4345300020261025</c:v>
                      </c:pt>
                      <c:pt idx="8" formatCode="#,##0.00_);\(#,##0.00\)">
                        <c:v>8.5530532805606345</c:v>
                      </c:pt>
                      <c:pt idx="9" formatCode="#,##0.00_);\(#,##0.00\)">
                        <c:v>8.5167766998729064</c:v>
                      </c:pt>
                      <c:pt idx="10" formatCode="#,##0.00_);\(#,##0.00\)">
                        <c:v>8.6615160580233219</c:v>
                      </c:pt>
                      <c:pt idx="11" formatCode="#,##0.00_);\(#,##0.00\)">
                        <c:v>8.7020298376336722</c:v>
                      </c:pt>
                      <c:pt idx="12" formatCode="#,##0.00_);\(#,##0.00\)">
                        <c:v>8.9170483584780218</c:v>
                      </c:pt>
                      <c:pt idx="13" formatCode="#,##0.00_);\(#,##0.00\)">
                        <c:v>9.1151679906266398</c:v>
                      </c:pt>
                      <c:pt idx="14" formatCode="#,##0.00_);\(#,##0.00\)">
                        <c:v>9.0927571151261297</c:v>
                      </c:pt>
                      <c:pt idx="15" formatCode="#,##0.00_);\(#,##0.00\)">
                        <c:v>9.3566542932792149</c:v>
                      </c:pt>
                      <c:pt idx="16" formatCode="#,##0.00_);\(#,##0.00\)">
                        <c:v>9.4041376899691613</c:v>
                      </c:pt>
                      <c:pt idx="17" formatCode="#,##0.00_);\(#,##0.00\)">
                        <c:v>9.54401683531181</c:v>
                      </c:pt>
                      <c:pt idx="18" formatCode="#,##0.00_);\(#,##0.00\)">
                        <c:v>9.6064105633208996</c:v>
                      </c:pt>
                      <c:pt idx="19" formatCode="#,##0.00_);\(#,##0.00\)">
                        <c:v>9.3843096829517698</c:v>
                      </c:pt>
                      <c:pt idx="20" formatCode="#,##0.00_);\(#,##0.00\)">
                        <c:v>9.2205847222515072</c:v>
                      </c:pt>
                      <c:pt idx="21" formatCode="#,##0.00_);\(#,##0.00\)">
                        <c:v>9.0103546987725167</c:v>
                      </c:pt>
                      <c:pt idx="22" formatCode="#,##0.00_);\(#,##0.00\)">
                        <c:v>8.9346128423217088</c:v>
                      </c:pt>
                      <c:pt idx="23" formatCode="#,##0.00_);\(#,##0.00\)">
                        <c:v>8.9263668888789418</c:v>
                      </c:pt>
                      <c:pt idx="24" formatCode="#,##0.00_);\(#,##0.00\)">
                        <c:v>8.8382147441010517</c:v>
                      </c:pt>
                      <c:pt idx="25" formatCode="#,##0.00_);\(#,##0.00\)">
                        <c:v>8.8362411114462418</c:v>
                      </c:pt>
                      <c:pt idx="26" formatCode="#,##0.00_);\(#,##0.00\)">
                        <c:v>8.7603359599515311</c:v>
                      </c:pt>
                      <c:pt idx="27" formatCode="#,##0.00_);\(#,##0.00\)">
                        <c:v>8.5614256769912647</c:v>
                      </c:pt>
                      <c:pt idx="28" formatCode="#,##0.00_);\(#,##0.00\)">
                        <c:v>7.9041059173552597</c:v>
                      </c:pt>
                      <c:pt idx="29" formatCode="#,##0.00_);\(#,##0.00\)">
                        <c:v>7.4414523894949545</c:v>
                      </c:pt>
                      <c:pt idx="30" formatCode="#,##0.00_);\(#,##0.00\)">
                        <c:v>6.9998681117370047</c:v>
                      </c:pt>
                      <c:pt idx="31" formatCode="#,##0.00_);\(#,##0.00\)">
                        <c:v>6.60990913373527</c:v>
                      </c:pt>
                      <c:pt idx="32" formatCode="#,##0.00_);\(#,##0.00\)">
                        <c:v>6.8371087772773373</c:v>
                      </c:pt>
                      <c:pt idx="33" formatCode="#,##0.00_);\(#,##0.00\)">
                        <c:v>6.8986920265528715</c:v>
                      </c:pt>
                      <c:pt idx="34" formatCode="#,##0.00_);\(#,##0.00\)">
                        <c:v>7.0279234322555677</c:v>
                      </c:pt>
                      <c:pt idx="35" formatCode="#,##0.00_);\(#,##0.00\)">
                        <c:v>7.1524981643254089</c:v>
                      </c:pt>
                      <c:pt idx="36" formatCode="#,##0.00_);\(#,##0.00\)">
                        <c:v>7.1636209578489654</c:v>
                      </c:pt>
                      <c:pt idx="37" formatCode="#,##0.00_);\(#,##0.00\)">
                        <c:v>7.1490608390428774</c:v>
                      </c:pt>
                      <c:pt idx="38" formatCode="#,##0.00_);\(#,##0.00\)">
                        <c:v>7.1601045965019514</c:v>
                      </c:pt>
                      <c:pt idx="39" formatCode="#,##0.00_);\(#,##0.00\)">
                        <c:v>7.1601045965019514</c:v>
                      </c:pt>
                      <c:pt idx="40" formatCode="#,##0.00_);\(#,##0.00\)">
                        <c:v>7.1601045965019514</c:v>
                      </c:pt>
                      <c:pt idx="41" formatCode="#,##0.00_);\(#,##0.00\)">
                        <c:v>7.1601045965019514</c:v>
                      </c:pt>
                      <c:pt idx="42" formatCode="#,##0.00_);\(#,##0.00\)">
                        <c:v>7.1601045965019514</c:v>
                      </c:pt>
                      <c:pt idx="43" formatCode="#,##0.00_);\(#,##0.00\)">
                        <c:v>7.1601045965019514</c:v>
                      </c:pt>
                      <c:pt idx="44" formatCode="#,##0.00_);\(#,##0.00\)">
                        <c:v>7.1601045965019514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8564-42DE-8415-7F86EA0927F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Freq'!$Q$7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Freq'!$Q$8:$Q$52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8564-42DE-8415-7F86EA0927F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Freq'!$R$7</c15:sqref>
                        </c15:formulaRef>
                      </c:ext>
                    </c:extLst>
                    <c:strCache>
                      <c:ptCount val="1"/>
                      <c:pt idx="0">
                        <c:v>Adjusted 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Dam - Freq'!$R$8:$R$52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27" formatCode="#,##0.00_);\(#,##0.00\)">
                        <c:v>8.6883368564162904</c:v>
                      </c:pt>
                      <c:pt idx="28" formatCode="#,##0.00_);\(#,##0.00\)">
                        <c:v>8.6169294962723502</c:v>
                      </c:pt>
                      <c:pt idx="29" formatCode="#,##0.00_);\(#,##0.00\)">
                        <c:v>8.5461090161224753</c:v>
                      </c:pt>
                      <c:pt idx="30" formatCode="#,##0.00_);\(#,##0.00\)">
                        <c:v>8.4758705925405255</c:v>
                      </c:pt>
                      <c:pt idx="31" formatCode="#,##0.00_);\(#,##0.00\)">
                        <c:v>8.4062094417429467</c:v>
                      </c:pt>
                      <c:pt idx="32" formatCode="#,##0.00_);\(#,##0.00\)">
                        <c:v>8.3371208192629567</c:v>
                      </c:pt>
                      <c:pt idx="33" formatCode="#,##0.00_);\(#,##0.00\)">
                        <c:v>8.2686000196274083</c:v>
                      </c:pt>
                      <c:pt idx="34" formatCode="#,##0.00_);\(#,##0.00\)">
                        <c:v>8.2006423760363116</c:v>
                      </c:pt>
                      <c:pt idx="35" formatCode="#,##0.00_);\(#,##0.00\)">
                        <c:v>8.1332432600449902</c:v>
                      </c:pt>
                      <c:pt idx="36" formatCode="#,##0.00_);\(#,##0.00\)">
                        <c:v>8.0663980812488436</c:v>
                      </c:pt>
                      <c:pt idx="37" formatCode="#,##0.00_);\(#,##0.00\)">
                        <c:v>8.0001022869707068</c:v>
                      </c:pt>
                      <c:pt idx="38" formatCode="#,##0.00_);\(#,##0.00\)">
                        <c:v>7.9343513619507826</c:v>
                      </c:pt>
                      <c:pt idx="39" formatCode="#,##0.00_);\(#,##0.00\)">
                        <c:v>7.9343513619507826</c:v>
                      </c:pt>
                      <c:pt idx="40" formatCode="#,##0.00_);\(#,##0.00\)">
                        <c:v>7.9343513619507826</c:v>
                      </c:pt>
                      <c:pt idx="41" formatCode="#,##0.00_);\(#,##0.00\)">
                        <c:v>7.9343513619507826</c:v>
                      </c:pt>
                      <c:pt idx="42" formatCode="#,##0.00_);\(#,##0.00\)">
                        <c:v>7.9343513619507826</c:v>
                      </c:pt>
                      <c:pt idx="43" formatCode="#,##0.00_);\(#,##0.00\)">
                        <c:v>7.9343513619507826</c:v>
                      </c:pt>
                      <c:pt idx="44" formatCode="#,##0.00_);\(#,##0.00\)">
                        <c:v>7.9343513619507826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8564-42DE-8415-7F86EA0927F4}"/>
                  </c:ext>
                </c:extLst>
              </c15:ser>
            </c15:filteredLineSeries>
          </c:ext>
        </c:extLst>
      </c:lineChart>
      <c:catAx>
        <c:axId val="19166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7535"/>
        <c:crosses val="autoZero"/>
        <c:auto val="1"/>
        <c:lblAlgn val="ctr"/>
        <c:lblOffset val="100"/>
        <c:noMultiLvlLbl val="0"/>
      </c:catAx>
      <c:valAx>
        <c:axId val="19166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Miscellaneous Liability </a:t>
            </a:r>
            <a:r>
              <a:rPr lang="en-US" b="1" baseline="0"/>
              <a:t>Reported Frequency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Quarterly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'Misc Liab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'Misc Liab - Freq'!$I$8:$I$52</c:f>
              <c:numCache>
                <c:formatCode>#,##0.00_);\(#,##0.00\)</c:formatCode>
                <c:ptCount val="45"/>
                <c:pt idx="0">
                  <c:v>1.172782057261056E-2</c:v>
                </c:pt>
                <c:pt idx="1">
                  <c:v>1.841806153251109E-2</c:v>
                </c:pt>
                <c:pt idx="2">
                  <c:v>1.3395534007102645E-2</c:v>
                </c:pt>
                <c:pt idx="3">
                  <c:v>2.1740292280112795E-2</c:v>
                </c:pt>
                <c:pt idx="4">
                  <c:v>1.8346823599836092E-2</c:v>
                </c:pt>
                <c:pt idx="5">
                  <c:v>1.6748342517728922E-2</c:v>
                </c:pt>
                <c:pt idx="6">
                  <c:v>2.6888570947097953E-2</c:v>
                </c:pt>
                <c:pt idx="7">
                  <c:v>2.8562475395492629E-2</c:v>
                </c:pt>
                <c:pt idx="8">
                  <c:v>3.6953732499153215E-2</c:v>
                </c:pt>
                <c:pt idx="9">
                  <c:v>1.3495063231751354E-2</c:v>
                </c:pt>
                <c:pt idx="10">
                  <c:v>2.3739359467994169E-2</c:v>
                </c:pt>
                <c:pt idx="11">
                  <c:v>1.1908327145846883E-2</c:v>
                </c:pt>
                <c:pt idx="12">
                  <c:v>1.7000539072926889E-2</c:v>
                </c:pt>
                <c:pt idx="13">
                  <c:v>1.8789637327117723E-2</c:v>
                </c:pt>
                <c:pt idx="14">
                  <c:v>1.7140360771741889E-2</c:v>
                </c:pt>
                <c:pt idx="15">
                  <c:v>2.9142058234146409E-2</c:v>
                </c:pt>
                <c:pt idx="16">
                  <c:v>1.7080184577583975E-2</c:v>
                </c:pt>
                <c:pt idx="17">
                  <c:v>2.5783299873055925E-2</c:v>
                </c:pt>
                <c:pt idx="18">
                  <c:v>2.2562377380348893E-2</c:v>
                </c:pt>
                <c:pt idx="19">
                  <c:v>1.5767862721833569E-2</c:v>
                </c:pt>
                <c:pt idx="20">
                  <c:v>1.7627976279971397E-2</c:v>
                </c:pt>
                <c:pt idx="21">
                  <c:v>2.310276776044894E-2</c:v>
                </c:pt>
                <c:pt idx="22">
                  <c:v>2.6816968025324513E-2</c:v>
                </c:pt>
                <c:pt idx="23">
                  <c:v>1.6134293011041068E-2</c:v>
                </c:pt>
                <c:pt idx="24">
                  <c:v>2.3352974232552778E-2</c:v>
                </c:pt>
                <c:pt idx="25">
                  <c:v>3.618663383051305E-2</c:v>
                </c:pt>
                <c:pt idx="26">
                  <c:v>9.0920012331178208E-3</c:v>
                </c:pt>
                <c:pt idx="27">
                  <c:v>1.8193046047751772E-2</c:v>
                </c:pt>
                <c:pt idx="28">
                  <c:v>1.0812824496429868E-2</c:v>
                </c:pt>
                <c:pt idx="29">
                  <c:v>1.4566661618408E-2</c:v>
                </c:pt>
                <c:pt idx="30">
                  <c:v>1.4496675866921603E-2</c:v>
                </c:pt>
                <c:pt idx="31">
                  <c:v>1.4400045504143793E-2</c:v>
                </c:pt>
                <c:pt idx="32">
                  <c:v>7.1409742422232445E-3</c:v>
                </c:pt>
                <c:pt idx="33">
                  <c:v>1.070000534703045E-2</c:v>
                </c:pt>
                <c:pt idx="34">
                  <c:v>1.4347068713776173E-2</c:v>
                </c:pt>
                <c:pt idx="35">
                  <c:v>1.4310870538751949E-2</c:v>
                </c:pt>
                <c:pt idx="36">
                  <c:v>1.419451201130735E-2</c:v>
                </c:pt>
                <c:pt idx="37">
                  <c:v>2.1166879812736614E-2</c:v>
                </c:pt>
                <c:pt idx="38">
                  <c:v>1.7400334364825156E-2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2-4F8B-A834-DBA2DA3DD391}"/>
            </c:ext>
          </c:extLst>
        </c:ser>
        <c:ser>
          <c:idx val="12"/>
          <c:order val="12"/>
          <c:tx>
            <c:v>Rolling 4Q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02-4F8B-A834-DBA2DA3DD391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502-4F8B-A834-DBA2DA3DD391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2502-4F8B-A834-DBA2DA3DD391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502-4F8B-A834-DBA2DA3DD391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2502-4F8B-A834-DBA2DA3DD391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2502-4F8B-A834-DBA2DA3DD391}"/>
              </c:ext>
            </c:extLst>
          </c:dPt>
          <c:cat>
            <c:numRef>
              <c:f>'Misc Liab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'Misc Liab - Freq'!$P$8:$P$52</c:f>
              <c:numCache>
                <c:formatCode>#,##0_);\(#,##0\)</c:formatCode>
                <c:ptCount val="45"/>
                <c:pt idx="3" formatCode="#,##0.00_);\(#,##0.00\)">
                  <c:v>1.6322818929065293E-2</c:v>
                </c:pt>
                <c:pt idx="4" formatCode="#,##0.00_);\(#,##0.00\)">
                  <c:v>1.7976733925664394E-2</c:v>
                </c:pt>
                <c:pt idx="5" formatCode="#,##0.00_);\(#,##0.00\)">
                  <c:v>1.7559887692114796E-2</c:v>
                </c:pt>
                <c:pt idx="6" formatCode="#,##0.00_);\(#,##0.00\)">
                  <c:v>2.0923572925493652E-2</c:v>
                </c:pt>
                <c:pt idx="7" formatCode="#,##0.00_);\(#,##0.00\)">
                  <c:v>2.262379268025622E-2</c:v>
                </c:pt>
                <c:pt idx="8" formatCode="#,##0.00_);\(#,##0.00\)">
                  <c:v>2.7280572726665016E-2</c:v>
                </c:pt>
                <c:pt idx="9" formatCode="#,##0.00_);\(#,##0.00\)">
                  <c:v>2.6488581643143133E-2</c:v>
                </c:pt>
                <c:pt idx="10" formatCode="#,##0.00_);\(#,##0.00\)">
                  <c:v>2.5705068611112297E-2</c:v>
                </c:pt>
                <c:pt idx="11" formatCode="#,##0.00_);\(#,##0.00\)">
                  <c:v>2.1558007486926919E-2</c:v>
                </c:pt>
                <c:pt idx="12" formatCode="#,##0.00_);\(#,##0.00\)">
                  <c:v>1.6535317769324154E-2</c:v>
                </c:pt>
                <c:pt idx="13" formatCode="#,##0.00_);\(#,##0.00\)">
                  <c:v>1.7863161231096325E-2</c:v>
                </c:pt>
                <c:pt idx="14" formatCode="#,##0.00_);\(#,##0.00\)">
                  <c:v>1.6205465054272172E-2</c:v>
                </c:pt>
                <c:pt idx="15" formatCode="#,##0.00_);\(#,##0.00\)">
                  <c:v>2.0509197805515838E-2</c:v>
                </c:pt>
                <c:pt idx="16" formatCode="#,##0.00_);\(#,##0.00\)">
                  <c:v>2.0533262004013217E-2</c:v>
                </c:pt>
                <c:pt idx="17" formatCode="#,##0.00_);\(#,##0.00\)">
                  <c:v>2.2279221722661058E-2</c:v>
                </c:pt>
                <c:pt idx="18" formatCode="#,##0.00_);\(#,##0.00\)">
                  <c:v>2.3637863462056208E-2</c:v>
                </c:pt>
                <c:pt idx="19" formatCode="#,##0.00_);\(#,##0.00\)">
                  <c:v>2.0309329818042808E-2</c:v>
                </c:pt>
                <c:pt idx="20" formatCode="#,##0.00_);\(#,##0.00\)">
                  <c:v>2.0470261502763491E-2</c:v>
                </c:pt>
                <c:pt idx="21" formatCode="#,##0.00_);\(#,##0.00\)">
                  <c:v>1.9763324309728839E-2</c:v>
                </c:pt>
                <c:pt idx="22" formatCode="#,##0.00_);\(#,##0.00\)">
                  <c:v>2.0795431370565266E-2</c:v>
                </c:pt>
                <c:pt idx="23" formatCode="#,##0.00_);\(#,##0.00\)">
                  <c:v>2.0915394348431267E-2</c:v>
                </c:pt>
                <c:pt idx="24" formatCode="#,##0.00_);\(#,##0.00\)">
                  <c:v>2.235593230815958E-2</c:v>
                </c:pt>
                <c:pt idx="25" formatCode="#,##0.00_);\(#,##0.00\)">
                  <c:v>2.5600374346339445E-2</c:v>
                </c:pt>
                <c:pt idx="26" formatCode="#,##0.00_);\(#,##0.00\)">
                  <c:v>2.1198705377021173E-2</c:v>
                </c:pt>
                <c:pt idx="27" formatCode="#,##0.00_);\(#,##0.00\)">
                  <c:v>2.1729692255798738E-2</c:v>
                </c:pt>
                <c:pt idx="28" formatCode="#,##0.00_);\(#,##0.00\)">
                  <c:v>1.8575727396035503E-2</c:v>
                </c:pt>
                <c:pt idx="29" formatCode="#,##0.00_);\(#,##0.00\)">
                  <c:v>1.3159743211056755E-2</c:v>
                </c:pt>
                <c:pt idx="30" formatCode="#,##0.00_);\(#,##0.00\)">
                  <c:v>1.450847683451151E-2</c:v>
                </c:pt>
                <c:pt idx="31" formatCode="#,##0.00_);\(#,##0.00\)">
                  <c:v>1.3565451063079933E-2</c:v>
                </c:pt>
                <c:pt idx="32" formatCode="#,##0.00_);\(#,##0.00\)">
                  <c:v>1.2631096211563584E-2</c:v>
                </c:pt>
                <c:pt idx="33" formatCode="#,##0.00_);\(#,##0.00\)">
                  <c:v>1.166809044171759E-2</c:v>
                </c:pt>
                <c:pt idx="34" formatCode="#,##0.00_);\(#,##0.00\)">
                  <c:v>1.1638035433371567E-2</c:v>
                </c:pt>
                <c:pt idx="35" formatCode="#,##0.00_);\(#,##0.00\)">
                  <c:v>1.162002946116944E-2</c:v>
                </c:pt>
                <c:pt idx="36" formatCode="#,##0.00_);\(#,##0.00\)">
                  <c:v>1.3387082270321527E-2</c:v>
                </c:pt>
                <c:pt idx="37" formatCode="#,##0.00_);\(#,##0.00\)">
                  <c:v>1.6020347086827265E-2</c:v>
                </c:pt>
                <c:pt idx="38" formatCode="#,##0.00_);\(#,##0.00\)">
                  <c:v>1.6782682603462811E-2</c:v>
                </c:pt>
                <c:pt idx="39" formatCode="#,##0.00_);\(#,##0.00\)">
                  <c:v>1.6782682603462811E-2</c:v>
                </c:pt>
                <c:pt idx="40" formatCode="#,##0.00_);\(#,##0.00\)">
                  <c:v>1.6782682603462811E-2</c:v>
                </c:pt>
                <c:pt idx="41" formatCode="#,##0.00_);\(#,##0.00\)">
                  <c:v>1.6782682603462811E-2</c:v>
                </c:pt>
                <c:pt idx="42" formatCode="#,##0.00_);\(#,##0.00\)">
                  <c:v>1.6782682603462811E-2</c:v>
                </c:pt>
                <c:pt idx="43" formatCode="#,##0.00_);\(#,##0.00\)">
                  <c:v>1.6782682603462811E-2</c:v>
                </c:pt>
                <c:pt idx="44" formatCode="#,##0.00_);\(#,##0.00\)">
                  <c:v>1.6782682603462811E-2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02-4F8B-A834-DBA2DA3DD391}"/>
            </c:ext>
          </c:extLst>
        </c:ser>
        <c:ser>
          <c:idx val="15"/>
          <c:order val="15"/>
          <c:tx>
            <c:v>Adjusted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02-4F8B-A834-DBA2DA3DD391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02-4F8B-A834-DBA2DA3DD391}"/>
              </c:ext>
            </c:extLst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502-4F8B-A834-DBA2DA3DD391}"/>
              </c:ext>
            </c:extLst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502-4F8B-A834-DBA2DA3DD391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502-4F8B-A834-DBA2DA3DD391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4">
                    <a:lumMod val="80000"/>
                    <a:lumOff val="20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502-4F8B-A834-DBA2DA3DD391}"/>
              </c:ext>
            </c:extLst>
          </c:dPt>
          <c:cat>
            <c:numRef>
              <c:f>'Misc Liab - Freq'!$C$8:$C$52</c:f>
              <c:numCache>
                <c:formatCode>General</c:formatCode>
                <c:ptCount val="45"/>
                <c:pt idx="0">
                  <c:v>20132</c:v>
                </c:pt>
                <c:pt idx="1">
                  <c:v>20133</c:v>
                </c:pt>
                <c:pt idx="2">
                  <c:v>20134</c:v>
                </c:pt>
                <c:pt idx="3">
                  <c:v>20141</c:v>
                </c:pt>
                <c:pt idx="4">
                  <c:v>20142</c:v>
                </c:pt>
                <c:pt idx="5">
                  <c:v>20143</c:v>
                </c:pt>
                <c:pt idx="6">
                  <c:v>20144</c:v>
                </c:pt>
                <c:pt idx="7">
                  <c:v>20151</c:v>
                </c:pt>
                <c:pt idx="8">
                  <c:v>20152</c:v>
                </c:pt>
                <c:pt idx="9">
                  <c:v>20153</c:v>
                </c:pt>
                <c:pt idx="10">
                  <c:v>20154</c:v>
                </c:pt>
                <c:pt idx="11">
                  <c:v>20161</c:v>
                </c:pt>
                <c:pt idx="12">
                  <c:v>20162</c:v>
                </c:pt>
                <c:pt idx="13">
                  <c:v>20163</c:v>
                </c:pt>
                <c:pt idx="14">
                  <c:v>20164</c:v>
                </c:pt>
                <c:pt idx="15">
                  <c:v>20171</c:v>
                </c:pt>
                <c:pt idx="16">
                  <c:v>20172</c:v>
                </c:pt>
                <c:pt idx="17">
                  <c:v>20173</c:v>
                </c:pt>
                <c:pt idx="18">
                  <c:v>20174</c:v>
                </c:pt>
                <c:pt idx="19">
                  <c:v>20181</c:v>
                </c:pt>
                <c:pt idx="20">
                  <c:v>20182</c:v>
                </c:pt>
                <c:pt idx="21">
                  <c:v>20183</c:v>
                </c:pt>
                <c:pt idx="22">
                  <c:v>20184</c:v>
                </c:pt>
                <c:pt idx="23">
                  <c:v>20191</c:v>
                </c:pt>
                <c:pt idx="24">
                  <c:v>20192</c:v>
                </c:pt>
                <c:pt idx="25">
                  <c:v>20193</c:v>
                </c:pt>
                <c:pt idx="26">
                  <c:v>20194</c:v>
                </c:pt>
                <c:pt idx="27">
                  <c:v>20201</c:v>
                </c:pt>
                <c:pt idx="28">
                  <c:v>20202</c:v>
                </c:pt>
                <c:pt idx="29">
                  <c:v>20203</c:v>
                </c:pt>
                <c:pt idx="30">
                  <c:v>20204</c:v>
                </c:pt>
                <c:pt idx="31">
                  <c:v>20211</c:v>
                </c:pt>
                <c:pt idx="32">
                  <c:v>20212</c:v>
                </c:pt>
                <c:pt idx="33">
                  <c:v>20213</c:v>
                </c:pt>
                <c:pt idx="34">
                  <c:v>20214</c:v>
                </c:pt>
                <c:pt idx="35">
                  <c:v>20221</c:v>
                </c:pt>
                <c:pt idx="36">
                  <c:v>20222</c:v>
                </c:pt>
                <c:pt idx="37">
                  <c:v>20223</c:v>
                </c:pt>
                <c:pt idx="38">
                  <c:v>20224</c:v>
                </c:pt>
                <c:pt idx="39">
                  <c:v>20231</c:v>
                </c:pt>
                <c:pt idx="40">
                  <c:v>20232</c:v>
                </c:pt>
                <c:pt idx="41">
                  <c:v>20233</c:v>
                </c:pt>
                <c:pt idx="42">
                  <c:v>20234</c:v>
                </c:pt>
                <c:pt idx="43">
                  <c:v>20241</c:v>
                </c:pt>
                <c:pt idx="44">
                  <c:v>20242</c:v>
                </c:pt>
              </c:numCache>
            </c:numRef>
          </c:cat>
          <c:val>
            <c:numRef>
              <c:f>'Misc Liab - Freq'!$S$8:$S$52</c:f>
              <c:numCache>
                <c:formatCode>#,##0_);\(#,##0\)</c:formatCode>
                <c:ptCount val="45"/>
                <c:pt idx="27" formatCode="#,##0.00_);\(#,##0.00\)">
                  <c:v>2.1332308339968156E-2</c:v>
                </c:pt>
                <c:pt idx="28" formatCode="#,##0.00_);\(#,##0.00\)">
                  <c:v>2.1466753323755125E-2</c:v>
                </c:pt>
                <c:pt idx="29" formatCode="#,##0.00_);\(#,##0.00\)">
                  <c:v>2.1602045635143844E-2</c:v>
                </c:pt>
                <c:pt idx="30" formatCode="#,##0.00_);\(#,##0.00\)">
                  <c:v>2.1738190614341471E-2</c:v>
                </c:pt>
                <c:pt idx="31" formatCode="#,##0.00_);\(#,##0.00\)">
                  <c:v>2.1875193635211343E-2</c:v>
                </c:pt>
                <c:pt idx="32" formatCode="#,##0.00_);\(#,##0.00\)">
                  <c:v>2.2013060105485101E-2</c:v>
                </c:pt>
                <c:pt idx="33" formatCode="#,##0.00_);\(#,##0.00\)">
                  <c:v>2.215179546697613E-2</c:v>
                </c:pt>
                <c:pt idx="34" formatCode="#,##0.00_);\(#,##0.00\)">
                  <c:v>2.2291405195794364E-2</c:v>
                </c:pt>
                <c:pt idx="35" formatCode="#,##0.00_);\(#,##0.00\)">
                  <c:v>2.2431894802562434E-2</c:v>
                </c:pt>
                <c:pt idx="36" formatCode="#,##0.00_);\(#,##0.00\)">
                  <c:v>2.2573269832633185E-2</c:v>
                </c:pt>
                <c:pt idx="37" formatCode="#,##0.00_);\(#,##0.00\)">
                  <c:v>2.2715535866308555E-2</c:v>
                </c:pt>
                <c:pt idx="38" formatCode="#,##0.00_);\(#,##0.00\)">
                  <c:v>2.285869851905984E-2</c:v>
                </c:pt>
                <c:pt idx="39" formatCode="#,##0.00_);\(#,##0.00\)">
                  <c:v>2.285869851905984E-2</c:v>
                </c:pt>
                <c:pt idx="40" formatCode="#,##0.00_);\(#,##0.00\)">
                  <c:v>2.285869851905984E-2</c:v>
                </c:pt>
                <c:pt idx="41" formatCode="#,##0.00_);\(#,##0.00\)">
                  <c:v>2.285869851905984E-2</c:v>
                </c:pt>
                <c:pt idx="42" formatCode="#,##0.00_);\(#,##0.00\)">
                  <c:v>2.285869851905984E-2</c:v>
                </c:pt>
                <c:pt idx="43" formatCode="#,##0.00_);\(#,##0.00\)">
                  <c:v>2.285869851905984E-2</c:v>
                </c:pt>
                <c:pt idx="44" formatCode="#,##0.00_);\(#,##0.00\)">
                  <c:v>2.285869851905984E-2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502-4F8B-A834-DBA2DA3DD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663791"/>
        <c:axId val="19166675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'Misc Liab - Freq'!$D$7</c15:sqref>
                        </c15:formulaRef>
                      </c:ext>
                    </c:extLst>
                    <c:strCache>
                      <c:ptCount val="1"/>
                      <c:pt idx="0">
                        <c:v>Earned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'Misc Liab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'Misc Liab - Freq'!$D$8:$D$52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59687.13416666667</c:v>
                      </c:pt>
                      <c:pt idx="1">
                        <c:v>59723.98333333333</c:v>
                      </c:pt>
                      <c:pt idx="2">
                        <c:v>59721.396666666667</c:v>
                      </c:pt>
                      <c:pt idx="3">
                        <c:v>59796.804166666669</c:v>
                      </c:pt>
                      <c:pt idx="4">
                        <c:v>59955.882500000007</c:v>
                      </c:pt>
                      <c:pt idx="5">
                        <c:v>59707.400833333333</c:v>
                      </c:pt>
                      <c:pt idx="6">
                        <c:v>59504.835833333331</c:v>
                      </c:pt>
                      <c:pt idx="7">
                        <c:v>59518.650833333333</c:v>
                      </c:pt>
                      <c:pt idx="8">
                        <c:v>59533.904999999999</c:v>
                      </c:pt>
                      <c:pt idx="9">
                        <c:v>59280.9375</c:v>
                      </c:pt>
                      <c:pt idx="10">
                        <c:v>58973.79</c:v>
                      </c:pt>
                      <c:pt idx="11">
                        <c:v>58782.395833333328</c:v>
                      </c:pt>
                      <c:pt idx="12">
                        <c:v>58821.664166666662</c:v>
                      </c:pt>
                      <c:pt idx="13">
                        <c:v>58542.907499999994</c:v>
                      </c:pt>
                      <c:pt idx="14">
                        <c:v>58341.829166666663</c:v>
                      </c:pt>
                      <c:pt idx="15">
                        <c:v>58334.932500000003</c:v>
                      </c:pt>
                      <c:pt idx="16">
                        <c:v>58547.376666666671</c:v>
                      </c:pt>
                      <c:pt idx="17">
                        <c:v>58177.192499999997</c:v>
                      </c:pt>
                      <c:pt idx="18">
                        <c:v>57618.041666666664</c:v>
                      </c:pt>
                      <c:pt idx="19">
                        <c:v>57078.122500000005</c:v>
                      </c:pt>
                      <c:pt idx="20">
                        <c:v>56728.00916666667</c:v>
                      </c:pt>
                      <c:pt idx="21">
                        <c:v>56270.314166666671</c:v>
                      </c:pt>
                      <c:pt idx="22">
                        <c:v>55934.735000000008</c:v>
                      </c:pt>
                      <c:pt idx="23">
                        <c:v>55781.805833333339</c:v>
                      </c:pt>
                      <c:pt idx="24">
                        <c:v>55667.427500000005</c:v>
                      </c:pt>
                      <c:pt idx="25">
                        <c:v>55269.02583333334</c:v>
                      </c:pt>
                      <c:pt idx="26">
                        <c:v>54993.393333333333</c:v>
                      </c:pt>
                      <c:pt idx="27">
                        <c:v>54966.056666666664</c:v>
                      </c:pt>
                      <c:pt idx="28">
                        <c:v>55489.664166666669</c:v>
                      </c:pt>
                      <c:pt idx="29">
                        <c:v>54919.927499999998</c:v>
                      </c:pt>
                      <c:pt idx="30">
                        <c:v>55185.065000000002</c:v>
                      </c:pt>
                      <c:pt idx="31">
                        <c:v>55555.38</c:v>
                      </c:pt>
                      <c:pt idx="32">
                        <c:v>56014.765833333331</c:v>
                      </c:pt>
                      <c:pt idx="33">
                        <c:v>56074.738333333335</c:v>
                      </c:pt>
                      <c:pt idx="34">
                        <c:v>55760.519166666665</c:v>
                      </c:pt>
                      <c:pt idx="35">
                        <c:v>55901.560833333337</c:v>
                      </c:pt>
                      <c:pt idx="36">
                        <c:v>56359.81</c:v>
                      </c:pt>
                      <c:pt idx="37">
                        <c:v>56692.342499999999</c:v>
                      </c:pt>
                      <c:pt idx="38">
                        <c:v>57470.159999999996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2502-4F8B-A834-DBA2DA3DD3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Freq'!$E$7</c15:sqref>
                        </c15:formulaRef>
                      </c:ext>
                    </c:extLst>
                    <c:strCache>
                      <c:ptCount val="1"/>
                      <c:pt idx="0">
                        <c:v>Closed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Freq'!$E$8:$E$52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6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8</c:v>
                      </c:pt>
                      <c:pt idx="10">
                        <c:v>10</c:v>
                      </c:pt>
                      <c:pt idx="11">
                        <c:v>7</c:v>
                      </c:pt>
                      <c:pt idx="12">
                        <c:v>9</c:v>
                      </c:pt>
                      <c:pt idx="13">
                        <c:v>8</c:v>
                      </c:pt>
                      <c:pt idx="14">
                        <c:v>6</c:v>
                      </c:pt>
                      <c:pt idx="15">
                        <c:v>11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5</c:v>
                      </c:pt>
                      <c:pt idx="19">
                        <c:v>13</c:v>
                      </c:pt>
                      <c:pt idx="20">
                        <c:v>6</c:v>
                      </c:pt>
                      <c:pt idx="21">
                        <c:v>7</c:v>
                      </c:pt>
                      <c:pt idx="22">
                        <c:v>12</c:v>
                      </c:pt>
                      <c:pt idx="23">
                        <c:v>4</c:v>
                      </c:pt>
                      <c:pt idx="24">
                        <c:v>13</c:v>
                      </c:pt>
                      <c:pt idx="25">
                        <c:v>9</c:v>
                      </c:pt>
                      <c:pt idx="26">
                        <c:v>11</c:v>
                      </c:pt>
                      <c:pt idx="27">
                        <c:v>6</c:v>
                      </c:pt>
                      <c:pt idx="28">
                        <c:v>3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8</c:v>
                      </c:pt>
                      <c:pt idx="37">
                        <c:v>7</c:v>
                      </c:pt>
                      <c:pt idx="38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502-4F8B-A834-DBA2DA3DD3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Freq'!$F$7</c15:sqref>
                        </c15:formulaRef>
                      </c:ext>
                    </c:extLst>
                    <c:strCache>
                      <c:ptCount val="1"/>
                      <c:pt idx="0">
                        <c:v>Reported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Freq'!$F$8:$F$52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0">
                        <c:v>7</c:v>
                      </c:pt>
                      <c:pt idx="1">
                        <c:v>11</c:v>
                      </c:pt>
                      <c:pt idx="2">
                        <c:v>8</c:v>
                      </c:pt>
                      <c:pt idx="3">
                        <c:v>13</c:v>
                      </c:pt>
                      <c:pt idx="4">
                        <c:v>11</c:v>
                      </c:pt>
                      <c:pt idx="5">
                        <c:v>10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22</c:v>
                      </c:pt>
                      <c:pt idx="9">
                        <c:v>8</c:v>
                      </c:pt>
                      <c:pt idx="10">
                        <c:v>14</c:v>
                      </c:pt>
                      <c:pt idx="11">
                        <c:v>7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10</c:v>
                      </c:pt>
                      <c:pt idx="15">
                        <c:v>17</c:v>
                      </c:pt>
                      <c:pt idx="16">
                        <c:v>10</c:v>
                      </c:pt>
                      <c:pt idx="17">
                        <c:v>15</c:v>
                      </c:pt>
                      <c:pt idx="18">
                        <c:v>13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13</c:v>
                      </c:pt>
                      <c:pt idx="22">
                        <c:v>15</c:v>
                      </c:pt>
                      <c:pt idx="23">
                        <c:v>9</c:v>
                      </c:pt>
                      <c:pt idx="24">
                        <c:v>13</c:v>
                      </c:pt>
                      <c:pt idx="25">
                        <c:v>20</c:v>
                      </c:pt>
                      <c:pt idx="26">
                        <c:v>5</c:v>
                      </c:pt>
                      <c:pt idx="27">
                        <c:v>10</c:v>
                      </c:pt>
                      <c:pt idx="28">
                        <c:v>6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4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12</c:v>
                      </c:pt>
                      <c:pt idx="3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502-4F8B-A834-DBA2DA3DD3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Freq'!$G$7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Freq'!$G$8:$G$52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502-4F8B-A834-DBA2DA3DD39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Freq'!$H$7</c15:sqref>
                        </c15:formulaRef>
                      </c:ext>
                    </c:extLst>
                    <c:strCache>
                      <c:ptCount val="1"/>
                      <c:pt idx="0">
                        <c:v>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Freq'!$H$8:$H$52</c15:sqref>
                        </c15:formulaRef>
                      </c:ext>
                    </c:extLst>
                    <c:numCache>
                      <c:formatCode>#,##0.00_);\(#,##0.00\)</c:formatCode>
                      <c:ptCount val="45"/>
                      <c:pt idx="0">
                        <c:v>1.0052417633666193E-2</c:v>
                      </c:pt>
                      <c:pt idx="1">
                        <c:v>1.0046215381369685E-2</c:v>
                      </c:pt>
                      <c:pt idx="2">
                        <c:v>1.1721092256214816E-2</c:v>
                      </c:pt>
                      <c:pt idx="3">
                        <c:v>1.1706311227753044E-2</c:v>
                      </c:pt>
                      <c:pt idx="4">
                        <c:v>1.1675251381713877E-2</c:v>
                      </c:pt>
                      <c:pt idx="5">
                        <c:v>3.0147016531912062E-2</c:v>
                      </c:pt>
                      <c:pt idx="6">
                        <c:v>8.4026784209681113E-3</c:v>
                      </c:pt>
                      <c:pt idx="7">
                        <c:v>1.6801456114995662E-2</c:v>
                      </c:pt>
                      <c:pt idx="8">
                        <c:v>1.8476866249576607E-2</c:v>
                      </c:pt>
                      <c:pt idx="9">
                        <c:v>1.3495063231751354E-2</c:v>
                      </c:pt>
                      <c:pt idx="10">
                        <c:v>1.6956685334281549E-2</c:v>
                      </c:pt>
                      <c:pt idx="11">
                        <c:v>1.1908327145846883E-2</c:v>
                      </c:pt>
                      <c:pt idx="12">
                        <c:v>1.5300485165634198E-2</c:v>
                      </c:pt>
                      <c:pt idx="13">
                        <c:v>1.3665190783358342E-2</c:v>
                      </c:pt>
                      <c:pt idx="14">
                        <c:v>1.0284216463045132E-2</c:v>
                      </c:pt>
                      <c:pt idx="15">
                        <c:v>1.8856625916212382E-2</c:v>
                      </c:pt>
                      <c:pt idx="16">
                        <c:v>1.1956129204308783E-2</c:v>
                      </c:pt>
                      <c:pt idx="17">
                        <c:v>1.3751093265629824E-2</c:v>
                      </c:pt>
                      <c:pt idx="18">
                        <c:v>8.6778374539803436E-3</c:v>
                      </c:pt>
                      <c:pt idx="19">
                        <c:v>2.2775801709315157E-2</c:v>
                      </c:pt>
                      <c:pt idx="20">
                        <c:v>1.0576785767982839E-2</c:v>
                      </c:pt>
                      <c:pt idx="21">
                        <c:v>1.2439951871010966E-2</c:v>
                      </c:pt>
                      <c:pt idx="22">
                        <c:v>2.1453574420259608E-2</c:v>
                      </c:pt>
                      <c:pt idx="23">
                        <c:v>7.1707968937960295E-3</c:v>
                      </c:pt>
                      <c:pt idx="24">
                        <c:v>2.3352974232552778E-2</c:v>
                      </c:pt>
                      <c:pt idx="25">
                        <c:v>1.6283985223730875E-2</c:v>
                      </c:pt>
                      <c:pt idx="26">
                        <c:v>2.0002402712859205E-2</c:v>
                      </c:pt>
                      <c:pt idx="27">
                        <c:v>1.0915827628651065E-2</c:v>
                      </c:pt>
                      <c:pt idx="28">
                        <c:v>5.406412248214934E-3</c:v>
                      </c:pt>
                      <c:pt idx="29">
                        <c:v>1.2745828916107E-2</c:v>
                      </c:pt>
                      <c:pt idx="30">
                        <c:v>7.2483379334608014E-3</c:v>
                      </c:pt>
                      <c:pt idx="31">
                        <c:v>9.000028440089871E-3</c:v>
                      </c:pt>
                      <c:pt idx="32">
                        <c:v>8.926217802779057E-3</c:v>
                      </c:pt>
                      <c:pt idx="33">
                        <c:v>5.3500026735152249E-3</c:v>
                      </c:pt>
                      <c:pt idx="34">
                        <c:v>8.9669179461101083E-3</c:v>
                      </c:pt>
                      <c:pt idx="35">
                        <c:v>1.7888588173439936E-3</c:v>
                      </c:pt>
                      <c:pt idx="36">
                        <c:v>1.419451201130735E-2</c:v>
                      </c:pt>
                      <c:pt idx="37">
                        <c:v>1.2347346557429691E-2</c:v>
                      </c:pt>
                      <c:pt idx="38">
                        <c:v>1.2180234055377609E-2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502-4F8B-A834-DBA2DA3DD39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Freq'!$J$7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Freq'!$J$8:$J$52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502-4F8B-A834-DBA2DA3DD3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Freq'!$K$7</c15:sqref>
                        </c15:formulaRef>
                      </c:ext>
                    </c:extLst>
                    <c:strCache>
                      <c:ptCount val="1"/>
                      <c:pt idx="0">
                        <c:v>Earned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Freq'!$K$8:$K$52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238929.31833333333</c:v>
                      </c:pt>
                      <c:pt idx="4">
                        <c:v>239198.06666666668</c:v>
                      </c:pt>
                      <c:pt idx="5">
                        <c:v>239181.48416666669</c:v>
                      </c:pt>
                      <c:pt idx="6">
                        <c:v>238964.92333333334</c:v>
                      </c:pt>
                      <c:pt idx="7">
                        <c:v>238686.77000000002</c:v>
                      </c:pt>
                      <c:pt idx="8">
                        <c:v>238264.79250000001</c:v>
                      </c:pt>
                      <c:pt idx="9">
                        <c:v>237838.32916666666</c:v>
                      </c:pt>
                      <c:pt idx="10">
                        <c:v>237307.28333333335</c:v>
                      </c:pt>
                      <c:pt idx="11">
                        <c:v>236571.02833333332</c:v>
                      </c:pt>
                      <c:pt idx="12">
                        <c:v>235858.78750000001</c:v>
                      </c:pt>
                      <c:pt idx="13">
                        <c:v>235120.75749999998</c:v>
                      </c:pt>
                      <c:pt idx="14">
                        <c:v>234488.79666666666</c:v>
                      </c:pt>
                      <c:pt idx="15">
                        <c:v>234041.33333333331</c:v>
                      </c:pt>
                      <c:pt idx="16">
                        <c:v>233767.04583333334</c:v>
                      </c:pt>
                      <c:pt idx="17">
                        <c:v>233401.33083333334</c:v>
                      </c:pt>
                      <c:pt idx="18">
                        <c:v>232677.54333333333</c:v>
                      </c:pt>
                      <c:pt idx="19">
                        <c:v>231420.73333333334</c:v>
                      </c:pt>
                      <c:pt idx="20">
                        <c:v>229601.36583333334</c:v>
                      </c:pt>
                      <c:pt idx="21">
                        <c:v>227694.48750000002</c:v>
                      </c:pt>
                      <c:pt idx="22">
                        <c:v>226011.18083333338</c:v>
                      </c:pt>
                      <c:pt idx="23">
                        <c:v>224714.8641666667</c:v>
                      </c:pt>
                      <c:pt idx="24">
                        <c:v>223654.28250000003</c:v>
                      </c:pt>
                      <c:pt idx="25">
                        <c:v>222652.9941666667</c:v>
                      </c:pt>
                      <c:pt idx="26">
                        <c:v>221711.65250000003</c:v>
                      </c:pt>
                      <c:pt idx="27">
                        <c:v>220895.90333333335</c:v>
                      </c:pt>
                      <c:pt idx="28">
                        <c:v>220718.14</c:v>
                      </c:pt>
                      <c:pt idx="29">
                        <c:v>220369.04166666666</c:v>
                      </c:pt>
                      <c:pt idx="30">
                        <c:v>220560.71333333332</c:v>
                      </c:pt>
                      <c:pt idx="31">
                        <c:v>221150.03666666668</c:v>
                      </c:pt>
                      <c:pt idx="32">
                        <c:v>221675.13833333334</c:v>
                      </c:pt>
                      <c:pt idx="33">
                        <c:v>222829.94916666669</c:v>
                      </c:pt>
                      <c:pt idx="34">
                        <c:v>223405.40333333332</c:v>
                      </c:pt>
                      <c:pt idx="35">
                        <c:v>223751.58416666667</c:v>
                      </c:pt>
                      <c:pt idx="36">
                        <c:v>224096.62833333336</c:v>
                      </c:pt>
                      <c:pt idx="37">
                        <c:v>224714.23250000001</c:v>
                      </c:pt>
                      <c:pt idx="38">
                        <c:v>226423.87333333332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502-4F8B-A834-DBA2DA3DD39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Freq'!$L$7</c15:sqref>
                        </c15:formulaRef>
                      </c:ext>
                    </c:extLst>
                    <c:strCache>
                      <c:ptCount val="1"/>
                      <c:pt idx="0">
                        <c:v>Closed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Freq'!$L$8:$L$52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26</c:v>
                      </c:pt>
                      <c:pt idx="4">
                        <c:v>27</c:v>
                      </c:pt>
                      <c:pt idx="5">
                        <c:v>39</c:v>
                      </c:pt>
                      <c:pt idx="6">
                        <c:v>37</c:v>
                      </c:pt>
                      <c:pt idx="7">
                        <c:v>40</c:v>
                      </c:pt>
                      <c:pt idx="8">
                        <c:v>44</c:v>
                      </c:pt>
                      <c:pt idx="9">
                        <c:v>34</c:v>
                      </c:pt>
                      <c:pt idx="10">
                        <c:v>39</c:v>
                      </c:pt>
                      <c:pt idx="11">
                        <c:v>36</c:v>
                      </c:pt>
                      <c:pt idx="12">
                        <c:v>34</c:v>
                      </c:pt>
                      <c:pt idx="13">
                        <c:v>34</c:v>
                      </c:pt>
                      <c:pt idx="14">
                        <c:v>30</c:v>
                      </c:pt>
                      <c:pt idx="15">
                        <c:v>34</c:v>
                      </c:pt>
                      <c:pt idx="16">
                        <c:v>32</c:v>
                      </c:pt>
                      <c:pt idx="17">
                        <c:v>32</c:v>
                      </c:pt>
                      <c:pt idx="18">
                        <c:v>31</c:v>
                      </c:pt>
                      <c:pt idx="19">
                        <c:v>33</c:v>
                      </c:pt>
                      <c:pt idx="20">
                        <c:v>32</c:v>
                      </c:pt>
                      <c:pt idx="21">
                        <c:v>31</c:v>
                      </c:pt>
                      <c:pt idx="22">
                        <c:v>38</c:v>
                      </c:pt>
                      <c:pt idx="23">
                        <c:v>29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37</c:v>
                      </c:pt>
                      <c:pt idx="27">
                        <c:v>39</c:v>
                      </c:pt>
                      <c:pt idx="28">
                        <c:v>29</c:v>
                      </c:pt>
                      <c:pt idx="29">
                        <c:v>27</c:v>
                      </c:pt>
                      <c:pt idx="30">
                        <c:v>20</c:v>
                      </c:pt>
                      <c:pt idx="31">
                        <c:v>19</c:v>
                      </c:pt>
                      <c:pt idx="32">
                        <c:v>21</c:v>
                      </c:pt>
                      <c:pt idx="33">
                        <c:v>17</c:v>
                      </c:pt>
                      <c:pt idx="34">
                        <c:v>18</c:v>
                      </c:pt>
                      <c:pt idx="35">
                        <c:v>14</c:v>
                      </c:pt>
                      <c:pt idx="36">
                        <c:v>17</c:v>
                      </c:pt>
                      <c:pt idx="37">
                        <c:v>21</c:v>
                      </c:pt>
                      <c:pt idx="38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502-4F8B-A834-DBA2DA3DD39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Freq'!$M$7</c15:sqref>
                        </c15:formulaRef>
                      </c:ext>
                    </c:extLst>
                    <c:strCache>
                      <c:ptCount val="1"/>
                      <c:pt idx="0">
                        <c:v>Reported Claims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Freq'!$M$8:$M$52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>
                        <c:v>39</c:v>
                      </c:pt>
                      <c:pt idx="4">
                        <c:v>43</c:v>
                      </c:pt>
                      <c:pt idx="5">
                        <c:v>42</c:v>
                      </c:pt>
                      <c:pt idx="6">
                        <c:v>50</c:v>
                      </c:pt>
                      <c:pt idx="7">
                        <c:v>54</c:v>
                      </c:pt>
                      <c:pt idx="8">
                        <c:v>65</c:v>
                      </c:pt>
                      <c:pt idx="9">
                        <c:v>63</c:v>
                      </c:pt>
                      <c:pt idx="10">
                        <c:v>61</c:v>
                      </c:pt>
                      <c:pt idx="11">
                        <c:v>51</c:v>
                      </c:pt>
                      <c:pt idx="12">
                        <c:v>39</c:v>
                      </c:pt>
                      <c:pt idx="13">
                        <c:v>42</c:v>
                      </c:pt>
                      <c:pt idx="14">
                        <c:v>38</c:v>
                      </c:pt>
                      <c:pt idx="15">
                        <c:v>48</c:v>
                      </c:pt>
                      <c:pt idx="16">
                        <c:v>48</c:v>
                      </c:pt>
                      <c:pt idx="17">
                        <c:v>52</c:v>
                      </c:pt>
                      <c:pt idx="18">
                        <c:v>55</c:v>
                      </c:pt>
                      <c:pt idx="19">
                        <c:v>47</c:v>
                      </c:pt>
                      <c:pt idx="20">
                        <c:v>47</c:v>
                      </c:pt>
                      <c:pt idx="21">
                        <c:v>45</c:v>
                      </c:pt>
                      <c:pt idx="22">
                        <c:v>47</c:v>
                      </c:pt>
                      <c:pt idx="23">
                        <c:v>47</c:v>
                      </c:pt>
                      <c:pt idx="24">
                        <c:v>50</c:v>
                      </c:pt>
                      <c:pt idx="25">
                        <c:v>57</c:v>
                      </c:pt>
                      <c:pt idx="26">
                        <c:v>47</c:v>
                      </c:pt>
                      <c:pt idx="27">
                        <c:v>48</c:v>
                      </c:pt>
                      <c:pt idx="28">
                        <c:v>41</c:v>
                      </c:pt>
                      <c:pt idx="29">
                        <c:v>29</c:v>
                      </c:pt>
                      <c:pt idx="30">
                        <c:v>32</c:v>
                      </c:pt>
                      <c:pt idx="31">
                        <c:v>30</c:v>
                      </c:pt>
                      <c:pt idx="32">
                        <c:v>28</c:v>
                      </c:pt>
                      <c:pt idx="33">
                        <c:v>26</c:v>
                      </c:pt>
                      <c:pt idx="34">
                        <c:v>26</c:v>
                      </c:pt>
                      <c:pt idx="35">
                        <c:v>26</c:v>
                      </c:pt>
                      <c:pt idx="36">
                        <c:v>30</c:v>
                      </c:pt>
                      <c:pt idx="37">
                        <c:v>36</c:v>
                      </c:pt>
                      <c:pt idx="38">
                        <c:v>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502-4F8B-A834-DBA2DA3DD39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Freq'!$N$7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Freq'!$N$8:$N$52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502-4F8B-A834-DBA2DA3DD39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Freq'!$O$7</c15:sqref>
                        </c15:formulaRef>
                      </c:ext>
                    </c:extLst>
                    <c:strCache>
                      <c:ptCount val="1"/>
                      <c:pt idx="0">
                        <c:v>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Freq'!$O$8:$O$52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3" formatCode="#,##0.00_);\(#,##0.00\)">
                        <c:v>1.0881879286043528E-2</c:v>
                      </c:pt>
                      <c:pt idx="4" formatCode="#,##0.00_);\(#,##0.00\)">
                        <c:v>1.1287716650998571E-2</c:v>
                      </c:pt>
                      <c:pt idx="5" formatCode="#,##0.00_);\(#,##0.00\)">
                        <c:v>1.6305609999820881E-2</c:v>
                      </c:pt>
                      <c:pt idx="6" formatCode="#,##0.00_);\(#,##0.00\)">
                        <c:v>1.5483443964865303E-2</c:v>
                      </c:pt>
                      <c:pt idx="7" formatCode="#,##0.00_);\(#,##0.00\)">
                        <c:v>1.6758364948337937E-2</c:v>
                      </c:pt>
                      <c:pt idx="8" formatCode="#,##0.00_);\(#,##0.00\)">
                        <c:v>1.8466849230357858E-2</c:v>
                      </c:pt>
                      <c:pt idx="9" formatCode="#,##0.00_);\(#,##0.00\)">
                        <c:v>1.4295425013759785E-2</c:v>
                      </c:pt>
                      <c:pt idx="10" formatCode="#,##0.00_);\(#,##0.00\)">
                        <c:v>1.643438812841606E-2</c:v>
                      </c:pt>
                      <c:pt idx="11" formatCode="#,##0.00_);\(#,##0.00\)">
                        <c:v>1.5217417049595471E-2</c:v>
                      </c:pt>
                      <c:pt idx="12" formatCode="#,##0.00_);\(#,##0.00\)">
                        <c:v>1.4415405234795417E-2</c:v>
                      </c:pt>
                      <c:pt idx="13" formatCode="#,##0.00_);\(#,##0.00\)">
                        <c:v>1.4460654329935121E-2</c:v>
                      </c:pt>
                      <c:pt idx="14" formatCode="#,##0.00_);\(#,##0.00\)">
                        <c:v>1.2793788200741191E-2</c:v>
                      </c:pt>
                      <c:pt idx="15" formatCode="#,##0.00_);\(#,##0.00\)">
                        <c:v>1.4527348445573718E-2</c:v>
                      </c:pt>
                      <c:pt idx="16" formatCode="#,##0.00_);\(#,##0.00\)">
                        <c:v>1.3688841336008813E-2</c:v>
                      </c:pt>
                      <c:pt idx="17" formatCode="#,##0.00_);\(#,##0.00\)">
                        <c:v>1.3710290290868343E-2</c:v>
                      </c:pt>
                      <c:pt idx="18" formatCode="#,##0.00_);\(#,##0.00\)">
                        <c:v>1.3323159405886225E-2</c:v>
                      </c:pt>
                      <c:pt idx="19" formatCode="#,##0.00_);\(#,##0.00\)">
                        <c:v>1.4259742212668354E-2</c:v>
                      </c:pt>
                      <c:pt idx="20" formatCode="#,##0.00_);\(#,##0.00\)">
                        <c:v>1.3937199321030462E-2</c:v>
                      </c:pt>
                      <c:pt idx="21" formatCode="#,##0.00_);\(#,##0.00\)">
                        <c:v>1.3614734524479869E-2</c:v>
                      </c:pt>
                      <c:pt idx="22" formatCode="#,##0.00_);\(#,##0.00\)">
                        <c:v>1.681332749109532E-2</c:v>
                      </c:pt>
                      <c:pt idx="23" formatCode="#,##0.00_);\(#,##0.00\)">
                        <c:v>1.2905243321372481E-2</c:v>
                      </c:pt>
                      <c:pt idx="24" formatCode="#,##0.00_);\(#,##0.00\)">
                        <c:v>1.6096271261874896E-2</c:v>
                      </c:pt>
                      <c:pt idx="25" formatCode="#,##0.00_);\(#,##0.00\)">
                        <c:v>1.7066916230892962E-2</c:v>
                      </c:pt>
                      <c:pt idx="26" formatCode="#,##0.00_);\(#,##0.00\)">
                        <c:v>1.6688342530846455E-2</c:v>
                      </c:pt>
                      <c:pt idx="27" formatCode="#,##0.00_);\(#,##0.00\)">
                        <c:v>1.7655374957836475E-2</c:v>
                      </c:pt>
                      <c:pt idx="28" formatCode="#,##0.00_);\(#,##0.00\)">
                        <c:v>1.3138929133781209E-2</c:v>
                      </c:pt>
                      <c:pt idx="29" formatCode="#,##0.00_);\(#,##0.00\)">
                        <c:v>1.2252174713742498E-2</c:v>
                      </c:pt>
                      <c:pt idx="30" formatCode="#,##0.00_);\(#,##0.00\)">
                        <c:v>9.0677980215696924E-3</c:v>
                      </c:pt>
                      <c:pt idx="31" formatCode="#,##0.00_);\(#,##0.00\)">
                        <c:v>8.5914523399506244E-3</c:v>
                      </c:pt>
                      <c:pt idx="32" formatCode="#,##0.00_);\(#,##0.00\)">
                        <c:v>9.4733221586726871E-3</c:v>
                      </c:pt>
                      <c:pt idx="33" formatCode="#,##0.00_);\(#,##0.00\)">
                        <c:v>7.6291360580461164E-3</c:v>
                      </c:pt>
                      <c:pt idx="34" formatCode="#,##0.00_);\(#,##0.00\)">
                        <c:v>8.0571014538726241E-3</c:v>
                      </c:pt>
                      <c:pt idx="35" formatCode="#,##0.00_);\(#,##0.00\)">
                        <c:v>6.2569389406296975E-3</c:v>
                      </c:pt>
                      <c:pt idx="36" formatCode="#,##0.00_);\(#,##0.00\)">
                        <c:v>7.5860132865155326E-3</c:v>
                      </c:pt>
                      <c:pt idx="37" formatCode="#,##0.00_);\(#,##0.00\)">
                        <c:v>9.3452024673159051E-3</c:v>
                      </c:pt>
                      <c:pt idx="38" formatCode="#,##0.00_);\(#,##0.00\)">
                        <c:v>1.0157939470516963E-2</c:v>
                      </c:pt>
                      <c:pt idx="39" formatCode="#,##0.00_);\(#,##0.00\)">
                        <c:v>1.0157939470516963E-2</c:v>
                      </c:pt>
                      <c:pt idx="40" formatCode="#,##0.00_);\(#,##0.00\)">
                        <c:v>1.0157939470516963E-2</c:v>
                      </c:pt>
                      <c:pt idx="41" formatCode="#,##0.00_);\(#,##0.00\)">
                        <c:v>1.0157939470516963E-2</c:v>
                      </c:pt>
                      <c:pt idx="42" formatCode="#,##0.00_);\(#,##0.00\)">
                        <c:v>1.0157939470516963E-2</c:v>
                      </c:pt>
                      <c:pt idx="43" formatCode="#,##0.00_);\(#,##0.00\)">
                        <c:v>1.0157939470516963E-2</c:v>
                      </c:pt>
                      <c:pt idx="44" formatCode="#,##0.00_);\(#,##0.00\)">
                        <c:v>1.0157939470516963E-2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502-4F8B-A834-DBA2DA3DD39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Freq'!$Q$7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Freq'!$Q$8:$Q$52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502-4F8B-A834-DBA2DA3DD39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Freq'!$R$7</c15:sqref>
                        </c15:formulaRef>
                      </c:ext>
                    </c:extLst>
                    <c:strCache>
                      <c:ptCount val="1"/>
                      <c:pt idx="0">
                        <c:v>Adjusted Closed Frequency per 100 Exposures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Freq'!$C$8:$C$52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20132</c:v>
                      </c:pt>
                      <c:pt idx="1">
                        <c:v>20133</c:v>
                      </c:pt>
                      <c:pt idx="2">
                        <c:v>20134</c:v>
                      </c:pt>
                      <c:pt idx="3">
                        <c:v>20141</c:v>
                      </c:pt>
                      <c:pt idx="4">
                        <c:v>20142</c:v>
                      </c:pt>
                      <c:pt idx="5">
                        <c:v>20143</c:v>
                      </c:pt>
                      <c:pt idx="6">
                        <c:v>20144</c:v>
                      </c:pt>
                      <c:pt idx="7">
                        <c:v>20151</c:v>
                      </c:pt>
                      <c:pt idx="8">
                        <c:v>20152</c:v>
                      </c:pt>
                      <c:pt idx="9">
                        <c:v>20153</c:v>
                      </c:pt>
                      <c:pt idx="10">
                        <c:v>20154</c:v>
                      </c:pt>
                      <c:pt idx="11">
                        <c:v>20161</c:v>
                      </c:pt>
                      <c:pt idx="12">
                        <c:v>20162</c:v>
                      </c:pt>
                      <c:pt idx="13">
                        <c:v>20163</c:v>
                      </c:pt>
                      <c:pt idx="14">
                        <c:v>20164</c:v>
                      </c:pt>
                      <c:pt idx="15">
                        <c:v>20171</c:v>
                      </c:pt>
                      <c:pt idx="16">
                        <c:v>20172</c:v>
                      </c:pt>
                      <c:pt idx="17">
                        <c:v>20173</c:v>
                      </c:pt>
                      <c:pt idx="18">
                        <c:v>20174</c:v>
                      </c:pt>
                      <c:pt idx="19">
                        <c:v>20181</c:v>
                      </c:pt>
                      <c:pt idx="20">
                        <c:v>20182</c:v>
                      </c:pt>
                      <c:pt idx="21">
                        <c:v>20183</c:v>
                      </c:pt>
                      <c:pt idx="22">
                        <c:v>20184</c:v>
                      </c:pt>
                      <c:pt idx="23">
                        <c:v>20191</c:v>
                      </c:pt>
                      <c:pt idx="24">
                        <c:v>20192</c:v>
                      </c:pt>
                      <c:pt idx="25">
                        <c:v>20193</c:v>
                      </c:pt>
                      <c:pt idx="26">
                        <c:v>20194</c:v>
                      </c:pt>
                      <c:pt idx="27">
                        <c:v>20201</c:v>
                      </c:pt>
                      <c:pt idx="28">
                        <c:v>20202</c:v>
                      </c:pt>
                      <c:pt idx="29">
                        <c:v>20203</c:v>
                      </c:pt>
                      <c:pt idx="30">
                        <c:v>20204</c:v>
                      </c:pt>
                      <c:pt idx="31">
                        <c:v>20211</c:v>
                      </c:pt>
                      <c:pt idx="32">
                        <c:v>20212</c:v>
                      </c:pt>
                      <c:pt idx="33">
                        <c:v>20213</c:v>
                      </c:pt>
                      <c:pt idx="34">
                        <c:v>20214</c:v>
                      </c:pt>
                      <c:pt idx="35">
                        <c:v>20221</c:v>
                      </c:pt>
                      <c:pt idx="36">
                        <c:v>20222</c:v>
                      </c:pt>
                      <c:pt idx="37">
                        <c:v>20223</c:v>
                      </c:pt>
                      <c:pt idx="38">
                        <c:v>20224</c:v>
                      </c:pt>
                      <c:pt idx="39">
                        <c:v>20231</c:v>
                      </c:pt>
                      <c:pt idx="40">
                        <c:v>20232</c:v>
                      </c:pt>
                      <c:pt idx="41">
                        <c:v>20233</c:v>
                      </c:pt>
                      <c:pt idx="42">
                        <c:v>20234</c:v>
                      </c:pt>
                      <c:pt idx="43">
                        <c:v>20241</c:v>
                      </c:pt>
                      <c:pt idx="44">
                        <c:v>20242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'Misc Liab - Freq'!$R$8:$R$52</c15:sqref>
                        </c15:formulaRef>
                      </c:ext>
                    </c:extLst>
                    <c:numCache>
                      <c:formatCode>#,##0_);\(#,##0\)</c:formatCode>
                      <c:ptCount val="45"/>
                      <c:pt idx="27" formatCode="#,##0.00_);\(#,##0.00\)">
                        <c:v>1.6834977011302453E-2</c:v>
                      </c:pt>
                      <c:pt idx="28" formatCode="#,##0.00_);\(#,##0.00\)">
                        <c:v>1.6982899916346984E-2</c:v>
                      </c:pt>
                      <c:pt idx="29" formatCode="#,##0.00_);\(#,##0.00\)">
                        <c:v>1.7132122566904807E-2</c:v>
                      </c:pt>
                      <c:pt idx="30" formatCode="#,##0.00_);\(#,##0.00\)">
                        <c:v>1.7282656383373587E-2</c:v>
                      </c:pt>
                      <c:pt idx="31" formatCode="#,##0.00_);\(#,##0.00\)">
                        <c:v>1.7434512886497926E-2</c:v>
                      </c:pt>
                      <c:pt idx="32" formatCode="#,##0.00_);\(#,##0.00\)">
                        <c:v>1.7587703698251078E-2</c:v>
                      </c:pt>
                      <c:pt idx="33" formatCode="#,##0.00_);\(#,##0.00\)">
                        <c:v>1.774224054272441E-2</c:v>
                      </c:pt>
                      <c:pt idx="34" formatCode="#,##0.00_);\(#,##0.00\)">
                        <c:v>1.7898135247024671E-2</c:v>
                      </c:pt>
                      <c:pt idx="35" formatCode="#,##0.00_);\(#,##0.00\)">
                        <c:v>1.8055399742179155E-2</c:v>
                      </c:pt>
                      <c:pt idx="36" formatCode="#,##0.00_);\(#,##0.00\)">
                        <c:v>1.8214046064048816E-2</c:v>
                      </c:pt>
                      <c:pt idx="37" formatCode="#,##0.00_);\(#,##0.00\)">
                        <c:v>1.8374086354249402E-2</c:v>
                      </c:pt>
                      <c:pt idx="38" formatCode="#,##0.00_);\(#,##0.00\)">
                        <c:v>1.8535532861080679E-2</c:v>
                      </c:pt>
                      <c:pt idx="39" formatCode="#,##0.00_);\(#,##0.00\)">
                        <c:v>1.8535532861080679E-2</c:v>
                      </c:pt>
                      <c:pt idx="40" formatCode="#,##0.00_);\(#,##0.00\)">
                        <c:v>1.8535532861080679E-2</c:v>
                      </c:pt>
                      <c:pt idx="41" formatCode="#,##0.00_);\(#,##0.00\)">
                        <c:v>1.8535532861080679E-2</c:v>
                      </c:pt>
                      <c:pt idx="42" formatCode="#,##0.00_);\(#,##0.00\)">
                        <c:v>1.8535532861080679E-2</c:v>
                      </c:pt>
                      <c:pt idx="43" formatCode="#,##0.00_);\(#,##0.00\)">
                        <c:v>1.8535532861080679E-2</c:v>
                      </c:pt>
                      <c:pt idx="44" formatCode="#,##0.00_);\(#,##0.00\)">
                        <c:v>1.8535532861080679E-2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502-4F8B-A834-DBA2DA3DD391}"/>
                  </c:ext>
                </c:extLst>
              </c15:ser>
            </c15:filteredLineSeries>
          </c:ext>
        </c:extLst>
      </c:lineChart>
      <c:catAx>
        <c:axId val="19166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7535"/>
        <c:crosses val="autoZero"/>
        <c:auto val="1"/>
        <c:lblAlgn val="ctr"/>
        <c:lblOffset val="100"/>
        <c:noMultiLvlLbl val="0"/>
      </c:catAx>
      <c:valAx>
        <c:axId val="19166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6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62</xdr:row>
      <xdr:rowOff>71436</xdr:rowOff>
    </xdr:from>
    <xdr:to>
      <xdr:col>11</xdr:col>
      <xdr:colOff>800100</xdr:colOff>
      <xdr:row>89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149B8-9930-428C-8553-9BDD5F39B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70</xdr:row>
      <xdr:rowOff>45244</xdr:rowOff>
    </xdr:from>
    <xdr:to>
      <xdr:col>11</xdr:col>
      <xdr:colOff>666750</xdr:colOff>
      <xdr:row>71</xdr:row>
      <xdr:rowOff>35719</xdr:rowOff>
    </xdr:to>
    <xdr:sp macro="" textlink="">
      <xdr:nvSpPr>
        <xdr:cNvPr id="3" name="Star: 5 Points 2">
          <a:extLst>
            <a:ext uri="{FF2B5EF4-FFF2-40B4-BE49-F238E27FC236}">
              <a16:creationId xmlns:a16="http://schemas.microsoft.com/office/drawing/2014/main" id="{EE2B538F-FF7F-4D8E-A87F-241885EB3469}"/>
            </a:ext>
          </a:extLst>
        </xdr:cNvPr>
        <xdr:cNvSpPr/>
      </xdr:nvSpPr>
      <xdr:spPr>
        <a:xfrm>
          <a:off x="9160669" y="15082838"/>
          <a:ext cx="209550" cy="180975"/>
        </a:xfrm>
        <a:prstGeom prst="star5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62</xdr:row>
      <xdr:rowOff>71436</xdr:rowOff>
    </xdr:from>
    <xdr:to>
      <xdr:col>11</xdr:col>
      <xdr:colOff>800100</xdr:colOff>
      <xdr:row>89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B7431-218B-4316-B625-B8717B21F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0.95532</cdr:x>
      <cdr:y>0.47961</cdr:y>
    </cdr:from>
    <cdr:to>
      <cdr:x>0.98142</cdr:x>
      <cdr:y>0.51212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5CE92113-58B3-A437-52CE-B896AC2DA80F}"/>
            </a:ext>
          </a:extLst>
        </cdr:cNvPr>
        <cdr:cNvSpPr/>
      </cdr:nvSpPr>
      <cdr:spPr>
        <a:xfrm xmlns:a="http://schemas.openxmlformats.org/drawingml/2006/main">
          <a:off x="7670815" y="2670179"/>
          <a:ext cx="209571" cy="180995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2">
            <a:lumMod val="75000"/>
          </a:schemeClr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62</xdr:row>
      <xdr:rowOff>71436</xdr:rowOff>
    </xdr:from>
    <xdr:to>
      <xdr:col>11</xdr:col>
      <xdr:colOff>800100</xdr:colOff>
      <xdr:row>89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258DB-05F7-4F91-A98B-4DD7D2F5E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0.95532</cdr:x>
      <cdr:y>0.29313</cdr:y>
    </cdr:from>
    <cdr:to>
      <cdr:x>0.98142</cdr:x>
      <cdr:y>0.32564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5CE92113-58B3-A437-52CE-B896AC2DA80F}"/>
            </a:ext>
          </a:extLst>
        </cdr:cNvPr>
        <cdr:cNvSpPr/>
      </cdr:nvSpPr>
      <cdr:spPr>
        <a:xfrm xmlns:a="http://schemas.openxmlformats.org/drawingml/2006/main">
          <a:off x="7670784" y="1631944"/>
          <a:ext cx="209572" cy="180995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2">
            <a:lumMod val="7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62</xdr:row>
      <xdr:rowOff>71436</xdr:rowOff>
    </xdr:from>
    <xdr:to>
      <xdr:col>11</xdr:col>
      <xdr:colOff>800100</xdr:colOff>
      <xdr:row>89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ADE15-8986-467B-84B9-334FA58DE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0.95532</cdr:x>
      <cdr:y>0.37183</cdr:y>
    </cdr:from>
    <cdr:to>
      <cdr:x>0.98142</cdr:x>
      <cdr:y>0.40434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5CE92113-58B3-A437-52CE-B896AC2DA80F}"/>
            </a:ext>
          </a:extLst>
        </cdr:cNvPr>
        <cdr:cNvSpPr/>
      </cdr:nvSpPr>
      <cdr:spPr>
        <a:xfrm xmlns:a="http://schemas.openxmlformats.org/drawingml/2006/main">
          <a:off x="7670815" y="2070116"/>
          <a:ext cx="209571" cy="180995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2">
            <a:lumMod val="75000"/>
          </a:schemeClr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62</xdr:row>
      <xdr:rowOff>71436</xdr:rowOff>
    </xdr:from>
    <xdr:to>
      <xdr:col>11</xdr:col>
      <xdr:colOff>800100</xdr:colOff>
      <xdr:row>89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D43A9-1E7B-4191-9D5F-4E7DC93A0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0.95532</cdr:x>
      <cdr:y>0.19903</cdr:y>
    </cdr:from>
    <cdr:to>
      <cdr:x>0.98142</cdr:x>
      <cdr:y>0.23154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5CE92113-58B3-A437-52CE-B896AC2DA80F}"/>
            </a:ext>
          </a:extLst>
        </cdr:cNvPr>
        <cdr:cNvSpPr/>
      </cdr:nvSpPr>
      <cdr:spPr>
        <a:xfrm xmlns:a="http://schemas.openxmlformats.org/drawingml/2006/main">
          <a:off x="7670815" y="1108088"/>
          <a:ext cx="209571" cy="180995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2">
            <a:lumMod val="75000"/>
          </a:schemeClr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62</xdr:row>
      <xdr:rowOff>71436</xdr:rowOff>
    </xdr:from>
    <xdr:to>
      <xdr:col>11</xdr:col>
      <xdr:colOff>800100</xdr:colOff>
      <xdr:row>89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AD421-A4F8-4E9F-BF43-42FF78B8C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0.95532</cdr:x>
      <cdr:y>0.27602</cdr:y>
    </cdr:from>
    <cdr:to>
      <cdr:x>0.98142</cdr:x>
      <cdr:y>0.30853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5CE92113-58B3-A437-52CE-B896AC2DA80F}"/>
            </a:ext>
          </a:extLst>
        </cdr:cNvPr>
        <cdr:cNvSpPr/>
      </cdr:nvSpPr>
      <cdr:spPr>
        <a:xfrm xmlns:a="http://schemas.openxmlformats.org/drawingml/2006/main">
          <a:off x="7670815" y="1536697"/>
          <a:ext cx="209571" cy="180995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2">
            <a:lumMod val="75000"/>
          </a:schemeClr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r.statefarm.org\dfs\PCACT\00\WORKGROUP\P-C%20ACTUARIAL\AUTO\STATE%20FILES\California\REVISIONS\2023\10-2-2023%20Rate%20Filing\Filing\Standard%20Exhibits%205,%207,%2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References"/>
      <sheetName val="Instructions"/>
      <sheetName val="1.General"/>
      <sheetName val="2.Exhibit 5"/>
      <sheetName val="3.Exhibit 7 - Annual"/>
      <sheetName val="4.Exhibit 8"/>
    </sheetNames>
    <sheetDataSet>
      <sheetData sheetId="0"/>
      <sheetData sheetId="1"/>
      <sheetData sheetId="2"/>
      <sheetData sheetId="3">
        <row r="37">
          <cell r="C37">
            <v>20224</v>
          </cell>
        </row>
        <row r="43">
          <cell r="C43" t="str">
            <v>Excludes DCCE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19FA1-4CB5-49F3-A15D-5E7CFDF5329C}">
  <sheetPr>
    <pageSetUpPr fitToPage="1"/>
  </sheetPr>
  <dimension ref="A1:S92"/>
  <sheetViews>
    <sheetView tabSelected="1" zoomScale="80" zoomScaleNormal="80" workbookViewId="0">
      <selection activeCell="A2" sqref="A2:S2"/>
    </sheetView>
  </sheetViews>
  <sheetFormatPr defaultRowHeight="14.5" x14ac:dyDescent="0.35"/>
  <cols>
    <col min="3" max="6" width="14.54296875" customWidth="1"/>
    <col min="7" max="7" width="4.81640625" customWidth="1"/>
    <col min="8" max="9" width="14.54296875" customWidth="1"/>
    <col min="10" max="10" width="5" customWidth="1"/>
    <col min="11" max="13" width="14.54296875" customWidth="1"/>
    <col min="14" max="14" width="5" customWidth="1"/>
    <col min="15" max="16" width="14.54296875" customWidth="1"/>
    <col min="17" max="17" width="5" customWidth="1"/>
    <col min="18" max="19" width="14.54296875" customWidth="1"/>
  </cols>
  <sheetData>
    <row r="1" spans="1:19" ht="21" x14ac:dyDescent="0.5">
      <c r="A1" s="111" t="s">
        <v>51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</row>
    <row r="2" spans="1:19" ht="21" x14ac:dyDescent="0.5">
      <c r="A2" s="111" t="s">
        <v>73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</row>
    <row r="3" spans="1:19" ht="21" x14ac:dyDescent="0.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</row>
    <row r="4" spans="1:19" x14ac:dyDescent="0.35">
      <c r="D4" s="68" t="s">
        <v>39</v>
      </c>
      <c r="E4" s="68" t="s">
        <v>40</v>
      </c>
      <c r="F4" s="68" t="s">
        <v>41</v>
      </c>
      <c r="H4" s="69" t="s">
        <v>42</v>
      </c>
      <c r="I4" s="69" t="s">
        <v>43</v>
      </c>
      <c r="J4" s="70"/>
      <c r="K4" s="69" t="s">
        <v>44</v>
      </c>
      <c r="L4" s="69" t="s">
        <v>45</v>
      </c>
      <c r="M4" s="69" t="s">
        <v>46</v>
      </c>
      <c r="N4" s="70"/>
      <c r="O4" s="69" t="s">
        <v>47</v>
      </c>
      <c r="P4" s="69" t="s">
        <v>48</v>
      </c>
      <c r="Q4" s="70"/>
      <c r="R4" s="69" t="s">
        <v>49</v>
      </c>
      <c r="S4" s="69" t="s">
        <v>50</v>
      </c>
    </row>
    <row r="5" spans="1:19" x14ac:dyDescent="0.35">
      <c r="A5" s="112" t="s">
        <v>26</v>
      </c>
      <c r="B5" s="110" t="s">
        <v>16</v>
      </c>
      <c r="C5" s="55"/>
      <c r="D5" s="113" t="s">
        <v>36</v>
      </c>
      <c r="E5" s="113"/>
      <c r="F5" s="113"/>
      <c r="G5" s="107"/>
      <c r="H5" s="107"/>
      <c r="I5" s="107"/>
    </row>
    <row r="6" spans="1:19" ht="15" thickBot="1" x14ac:dyDescent="0.4">
      <c r="A6" s="112"/>
      <c r="B6" s="110"/>
      <c r="C6" s="58"/>
      <c r="D6" s="114" t="s">
        <v>0</v>
      </c>
      <c r="E6" s="114"/>
      <c r="F6" s="114"/>
      <c r="G6" s="109"/>
      <c r="H6" s="115" t="s">
        <v>0</v>
      </c>
      <c r="I6" s="115"/>
      <c r="K6" s="5" t="s">
        <v>4</v>
      </c>
      <c r="L6" s="1"/>
      <c r="M6" s="1"/>
      <c r="O6" s="5" t="s">
        <v>4</v>
      </c>
      <c r="P6" s="1"/>
      <c r="R6" s="5" t="s">
        <v>20</v>
      </c>
      <c r="S6" s="1"/>
    </row>
    <row r="7" spans="1:19" ht="75" customHeight="1" thickBot="1" x14ac:dyDescent="0.4">
      <c r="A7" s="112"/>
      <c r="B7" s="110"/>
      <c r="C7" s="57" t="s">
        <v>54</v>
      </c>
      <c r="D7" s="2" t="s">
        <v>1</v>
      </c>
      <c r="E7" s="2" t="s">
        <v>2</v>
      </c>
      <c r="F7" s="2" t="s">
        <v>3</v>
      </c>
      <c r="G7" s="16"/>
      <c r="H7" s="2" t="s">
        <v>5</v>
      </c>
      <c r="I7" s="2" t="s">
        <v>6</v>
      </c>
      <c r="K7" s="2" t="s">
        <v>1</v>
      </c>
      <c r="L7" s="2" t="s">
        <v>2</v>
      </c>
      <c r="M7" s="2" t="s">
        <v>3</v>
      </c>
      <c r="O7" s="2" t="s">
        <v>5</v>
      </c>
      <c r="P7" s="2" t="s">
        <v>6</v>
      </c>
      <c r="R7" s="2" t="s">
        <v>18</v>
      </c>
      <c r="S7" s="2" t="s">
        <v>19</v>
      </c>
    </row>
    <row r="8" spans="1:19" x14ac:dyDescent="0.35">
      <c r="A8" s="112"/>
      <c r="B8" s="110"/>
      <c r="C8" s="107">
        <v>20132</v>
      </c>
      <c r="D8" s="32">
        <v>885187.76916666667</v>
      </c>
      <c r="E8" s="3">
        <v>37407</v>
      </c>
      <c r="F8" s="3">
        <v>62630</v>
      </c>
      <c r="G8" s="15"/>
      <c r="H8" s="9">
        <f>IFERROR(E8/D8*100,0)</f>
        <v>4.2258830615357112</v>
      </c>
      <c r="I8" s="9">
        <f>IFERROR(F8/D8*100,0)</f>
        <v>7.075334994626183</v>
      </c>
      <c r="K8" s="6"/>
      <c r="L8" s="6"/>
      <c r="M8" s="6"/>
      <c r="O8" s="6"/>
      <c r="P8" s="6"/>
      <c r="R8" s="6"/>
      <c r="S8" s="6"/>
    </row>
    <row r="9" spans="1:19" x14ac:dyDescent="0.35">
      <c r="A9" s="112"/>
      <c r="B9" s="110"/>
      <c r="C9" s="107">
        <v>20133</v>
      </c>
      <c r="D9" s="33">
        <v>891826.02</v>
      </c>
      <c r="E9" s="4">
        <v>38869</v>
      </c>
      <c r="F9" s="4">
        <v>66100</v>
      </c>
      <c r="G9" s="15"/>
      <c r="H9" s="9">
        <f t="shared" ref="H9:H46" si="0">IFERROR(E9/D9*100,0)</f>
        <v>4.3583612866554402</v>
      </c>
      <c r="I9" s="9">
        <f t="shared" ref="I9:I46" si="1">IFERROR(F9/D9*100,0)</f>
        <v>7.4117595268189191</v>
      </c>
      <c r="K9" s="7"/>
      <c r="L9" s="7"/>
      <c r="M9" s="7"/>
      <c r="O9" s="7"/>
      <c r="P9" s="7"/>
      <c r="R9" s="7"/>
      <c r="S9" s="7"/>
    </row>
    <row r="10" spans="1:19" x14ac:dyDescent="0.35">
      <c r="A10" s="112"/>
      <c r="B10" s="110"/>
      <c r="C10" s="107">
        <v>20134</v>
      </c>
      <c r="D10" s="33">
        <v>897317.34249999991</v>
      </c>
      <c r="E10" s="4">
        <v>38965</v>
      </c>
      <c r="F10" s="4">
        <v>66851</v>
      </c>
      <c r="G10" s="15"/>
      <c r="H10" s="9">
        <f t="shared" si="0"/>
        <v>4.3423879328399373</v>
      </c>
      <c r="I10" s="9">
        <f t="shared" si="1"/>
        <v>7.4500956165349059</v>
      </c>
      <c r="K10" s="7"/>
      <c r="L10" s="7"/>
      <c r="M10" s="7"/>
      <c r="O10" s="7"/>
      <c r="P10" s="7"/>
      <c r="R10" s="7"/>
      <c r="S10" s="7"/>
    </row>
    <row r="11" spans="1:19" x14ac:dyDescent="0.35">
      <c r="A11" s="112"/>
      <c r="B11" s="110"/>
      <c r="C11" s="107">
        <v>20141</v>
      </c>
      <c r="D11" s="33">
        <v>902857.04333333333</v>
      </c>
      <c r="E11" s="4">
        <v>38979</v>
      </c>
      <c r="F11" s="4">
        <v>65657</v>
      </c>
      <c r="G11" s="15"/>
      <c r="H11" s="9">
        <f t="shared" si="0"/>
        <v>4.3172947797017986</v>
      </c>
      <c r="I11" s="9">
        <f t="shared" si="1"/>
        <v>7.2721368775720494</v>
      </c>
      <c r="K11" s="8">
        <f>IF(COUNT(D8:D11)&lt;4,"",SUM(D8:D11))</f>
        <v>3577188.1749999998</v>
      </c>
      <c r="L11" s="8">
        <f>IF(COUNT(C8:C11)&lt;4,"",SUM(E8:E11))</f>
        <v>154220</v>
      </c>
      <c r="M11" s="8">
        <f>IF(COUNT(C8:C11)&lt;4,"",SUM(F8:F11))</f>
        <v>261238</v>
      </c>
      <c r="O11" s="9">
        <f>IFERROR(L11/K11*100,0)</f>
        <v>4.3112073633084735</v>
      </c>
      <c r="P11" s="9">
        <f>IFERROR(M11/K11*100,0)</f>
        <v>7.3028867149265917</v>
      </c>
      <c r="R11" s="27"/>
      <c r="S11" s="27"/>
    </row>
    <row r="12" spans="1:19" x14ac:dyDescent="0.35">
      <c r="A12" s="112"/>
      <c r="B12" s="110"/>
      <c r="C12" s="107">
        <v>20142</v>
      </c>
      <c r="D12" s="33">
        <v>910634.52249999996</v>
      </c>
      <c r="E12" s="4">
        <v>37134</v>
      </c>
      <c r="F12" s="4">
        <v>66916</v>
      </c>
      <c r="G12" s="15"/>
      <c r="H12" s="9">
        <f t="shared" si="0"/>
        <v>4.0778159714453395</v>
      </c>
      <c r="I12" s="9">
        <f t="shared" si="1"/>
        <v>7.3482828013474526</v>
      </c>
      <c r="K12" s="8">
        <f t="shared" ref="K12:K46" si="2">IF(COUNT(D9:D12)&lt;4,"",SUM(D9:D12))</f>
        <v>3602634.9283333332</v>
      </c>
      <c r="L12" s="8">
        <f t="shared" ref="L12:L46" si="3">IF(COUNT(C9:C12)&lt;4,"",SUM(E9:E12))</f>
        <v>153947</v>
      </c>
      <c r="M12" s="8">
        <f t="shared" ref="M12:M46" si="4">IF(COUNT(C9:C12)&lt;4,"",SUM(F9:F12))</f>
        <v>265524</v>
      </c>
      <c r="O12" s="9">
        <f t="shared" ref="O12:O46" si="5">IFERROR(L12/K12*100,0)</f>
        <v>4.2731779117907909</v>
      </c>
      <c r="P12" s="9">
        <f t="shared" ref="P12:P46" si="6">IFERROR(M12/K12*100,0)</f>
        <v>7.3702721836108402</v>
      </c>
      <c r="R12" s="27"/>
      <c r="S12" s="27"/>
    </row>
    <row r="13" spans="1:19" x14ac:dyDescent="0.35">
      <c r="A13" s="112"/>
      <c r="B13" s="110"/>
      <c r="C13" s="107">
        <v>20143</v>
      </c>
      <c r="D13" s="33">
        <v>913180.97583333345</v>
      </c>
      <c r="E13" s="4">
        <v>40558</v>
      </c>
      <c r="F13" s="4">
        <v>70152</v>
      </c>
      <c r="G13" s="15"/>
      <c r="H13" s="9">
        <f t="shared" si="0"/>
        <v>4.4413978251121966</v>
      </c>
      <c r="I13" s="9">
        <f t="shared" si="1"/>
        <v>7.6821574098148524</v>
      </c>
      <c r="K13" s="8">
        <f t="shared" si="2"/>
        <v>3623989.8841666668</v>
      </c>
      <c r="L13" s="8">
        <f t="shared" si="3"/>
        <v>155636</v>
      </c>
      <c r="M13" s="8">
        <f t="shared" si="4"/>
        <v>269576</v>
      </c>
      <c r="O13" s="9">
        <f t="shared" si="5"/>
        <v>4.294603599198191</v>
      </c>
      <c r="P13" s="9">
        <f t="shared" si="6"/>
        <v>7.438652110420799</v>
      </c>
      <c r="R13" s="27"/>
      <c r="S13" s="27"/>
    </row>
    <row r="14" spans="1:19" x14ac:dyDescent="0.35">
      <c r="A14" s="112"/>
      <c r="B14" s="110"/>
      <c r="C14" s="107">
        <v>20144</v>
      </c>
      <c r="D14" s="33">
        <v>915636.76250000007</v>
      </c>
      <c r="E14" s="4">
        <v>40948</v>
      </c>
      <c r="F14" s="4">
        <v>71804</v>
      </c>
      <c r="G14" s="15"/>
      <c r="H14" s="9">
        <f t="shared" si="0"/>
        <v>4.4720790685815217</v>
      </c>
      <c r="I14" s="9">
        <f t="shared" si="1"/>
        <v>7.841974344056549</v>
      </c>
      <c r="K14" s="8">
        <f t="shared" si="2"/>
        <v>3642309.3041666672</v>
      </c>
      <c r="L14" s="8">
        <f t="shared" si="3"/>
        <v>157619</v>
      </c>
      <c r="M14" s="8">
        <f t="shared" si="4"/>
        <v>274529</v>
      </c>
      <c r="O14" s="9">
        <f t="shared" si="5"/>
        <v>4.3274468705798732</v>
      </c>
      <c r="P14" s="9">
        <f t="shared" si="6"/>
        <v>7.5372236972282662</v>
      </c>
      <c r="R14" s="27"/>
      <c r="S14" s="27"/>
    </row>
    <row r="15" spans="1:19" x14ac:dyDescent="0.35">
      <c r="A15" s="112"/>
      <c r="B15" s="110"/>
      <c r="C15" s="107">
        <v>20151</v>
      </c>
      <c r="D15" s="33">
        <v>920580.71416666673</v>
      </c>
      <c r="E15" s="4">
        <v>41593</v>
      </c>
      <c r="F15" s="4">
        <v>72831</v>
      </c>
      <c r="G15" s="15"/>
      <c r="H15" s="9">
        <f t="shared" si="0"/>
        <v>4.5181263695765184</v>
      </c>
      <c r="I15" s="9">
        <f t="shared" si="1"/>
        <v>7.9114192682092508</v>
      </c>
      <c r="K15" s="8">
        <f t="shared" si="2"/>
        <v>3660032.9750000006</v>
      </c>
      <c r="L15" s="8">
        <f t="shared" si="3"/>
        <v>160233</v>
      </c>
      <c r="M15" s="8">
        <f t="shared" si="4"/>
        <v>281703</v>
      </c>
      <c r="O15" s="9">
        <f t="shared" si="5"/>
        <v>4.3779113766044677</v>
      </c>
      <c r="P15" s="9">
        <f t="shared" si="6"/>
        <v>7.6967339344804664</v>
      </c>
      <c r="R15" s="27"/>
      <c r="S15" s="27"/>
    </row>
    <row r="16" spans="1:19" x14ac:dyDescent="0.35">
      <c r="A16" s="112"/>
      <c r="B16" s="110"/>
      <c r="C16" s="107">
        <v>20152</v>
      </c>
      <c r="D16" s="33">
        <v>927952.5708333333</v>
      </c>
      <c r="E16" s="4">
        <v>45177</v>
      </c>
      <c r="F16" s="4">
        <v>74380</v>
      </c>
      <c r="G16" s="15"/>
      <c r="H16" s="9">
        <f t="shared" si="0"/>
        <v>4.8684600290971227</v>
      </c>
      <c r="I16" s="9">
        <f t="shared" si="1"/>
        <v>8.0154958710017041</v>
      </c>
      <c r="K16" s="8">
        <f t="shared" si="2"/>
        <v>3677351.0233333334</v>
      </c>
      <c r="L16" s="8">
        <f t="shared" si="3"/>
        <v>168276</v>
      </c>
      <c r="M16" s="8">
        <f t="shared" si="4"/>
        <v>289167</v>
      </c>
      <c r="O16" s="9">
        <f t="shared" si="5"/>
        <v>4.5760113443689221</v>
      </c>
      <c r="P16" s="9">
        <f t="shared" si="6"/>
        <v>7.8634592717745146</v>
      </c>
      <c r="R16" s="27"/>
      <c r="S16" s="27"/>
    </row>
    <row r="17" spans="1:19" x14ac:dyDescent="0.35">
      <c r="A17" s="112"/>
      <c r="B17" s="110"/>
      <c r="C17" s="107">
        <v>20153</v>
      </c>
      <c r="D17" s="33">
        <v>930170.87333333341</v>
      </c>
      <c r="E17" s="4">
        <v>43521</v>
      </c>
      <c r="F17" s="4">
        <v>72776</v>
      </c>
      <c r="G17" s="15"/>
      <c r="H17" s="9">
        <f t="shared" si="0"/>
        <v>4.6788177578641443</v>
      </c>
      <c r="I17" s="9">
        <f t="shared" si="1"/>
        <v>7.8239388145107185</v>
      </c>
      <c r="K17" s="8">
        <f t="shared" si="2"/>
        <v>3694340.9208333339</v>
      </c>
      <c r="L17" s="8">
        <f t="shared" si="3"/>
        <v>171239</v>
      </c>
      <c r="M17" s="8">
        <f t="shared" si="4"/>
        <v>291791</v>
      </c>
      <c r="O17" s="9">
        <f t="shared" si="5"/>
        <v>4.6351704856024378</v>
      </c>
      <c r="P17" s="9">
        <f t="shared" si="6"/>
        <v>7.8983235779490704</v>
      </c>
      <c r="R17" s="27"/>
      <c r="S17" s="27"/>
    </row>
    <row r="18" spans="1:19" x14ac:dyDescent="0.35">
      <c r="A18" s="112"/>
      <c r="B18" s="110"/>
      <c r="C18" s="107">
        <v>20154</v>
      </c>
      <c r="D18" s="33">
        <v>931141.50416666677</v>
      </c>
      <c r="E18" s="4">
        <v>43229</v>
      </c>
      <c r="F18" s="4">
        <v>76811</v>
      </c>
      <c r="G18" s="15"/>
      <c r="H18" s="9">
        <f t="shared" si="0"/>
        <v>4.6425811551261669</v>
      </c>
      <c r="I18" s="9">
        <f t="shared" si="1"/>
        <v>8.2491221426911565</v>
      </c>
      <c r="K18" s="8">
        <f t="shared" si="2"/>
        <v>3709845.6625000006</v>
      </c>
      <c r="L18" s="8">
        <f t="shared" si="3"/>
        <v>173520</v>
      </c>
      <c r="M18" s="8">
        <f t="shared" si="4"/>
        <v>296798</v>
      </c>
      <c r="O18" s="9">
        <f t="shared" si="5"/>
        <v>4.6772835256728147</v>
      </c>
      <c r="P18" s="9">
        <f t="shared" si="6"/>
        <v>8.0002789064813271</v>
      </c>
      <c r="R18" s="27"/>
      <c r="S18" s="27"/>
    </row>
    <row r="19" spans="1:19" x14ac:dyDescent="0.35">
      <c r="A19" s="112"/>
      <c r="B19" s="110"/>
      <c r="C19" s="107">
        <v>20161</v>
      </c>
      <c r="D19" s="33">
        <v>933240.14416666667</v>
      </c>
      <c r="E19" s="4">
        <v>46142</v>
      </c>
      <c r="F19" s="4">
        <v>78260</v>
      </c>
      <c r="G19" s="15"/>
      <c r="H19" s="9">
        <f t="shared" si="0"/>
        <v>4.9442793785089822</v>
      </c>
      <c r="I19" s="9">
        <f t="shared" si="1"/>
        <v>8.3858372884164734</v>
      </c>
      <c r="K19" s="8">
        <f t="shared" si="2"/>
        <v>3722505.0925000003</v>
      </c>
      <c r="L19" s="8">
        <f t="shared" si="3"/>
        <v>178069</v>
      </c>
      <c r="M19" s="8">
        <f t="shared" si="4"/>
        <v>302227</v>
      </c>
      <c r="O19" s="9">
        <f t="shared" si="5"/>
        <v>4.7835797554385744</v>
      </c>
      <c r="P19" s="9">
        <f t="shared" si="6"/>
        <v>8.1189143463878271</v>
      </c>
      <c r="R19" s="27"/>
      <c r="S19" s="27"/>
    </row>
    <row r="20" spans="1:19" x14ac:dyDescent="0.35">
      <c r="A20" s="112"/>
      <c r="B20" s="110"/>
      <c r="C20" s="107">
        <v>20162</v>
      </c>
      <c r="D20" s="33">
        <v>938758.71333333338</v>
      </c>
      <c r="E20" s="4">
        <v>44610</v>
      </c>
      <c r="F20" s="4">
        <v>76321</v>
      </c>
      <c r="G20" s="15"/>
      <c r="H20" s="9">
        <f t="shared" si="0"/>
        <v>4.7520198072622231</v>
      </c>
      <c r="I20" s="9">
        <f t="shared" si="1"/>
        <v>8.1299911165671404</v>
      </c>
      <c r="K20" s="8">
        <f t="shared" si="2"/>
        <v>3733311.2350000003</v>
      </c>
      <c r="L20" s="8">
        <f t="shared" si="3"/>
        <v>177502</v>
      </c>
      <c r="M20" s="8">
        <f t="shared" si="4"/>
        <v>304168</v>
      </c>
      <c r="O20" s="9">
        <f t="shared" si="5"/>
        <v>4.7545460002345603</v>
      </c>
      <c r="P20" s="9">
        <f t="shared" si="6"/>
        <v>8.1474053689499044</v>
      </c>
      <c r="R20" s="27"/>
      <c r="S20" s="27"/>
    </row>
    <row r="21" spans="1:19" x14ac:dyDescent="0.35">
      <c r="A21" s="112"/>
      <c r="B21" s="110"/>
      <c r="C21" s="107">
        <v>20163</v>
      </c>
      <c r="D21" s="33">
        <v>939179.83833333338</v>
      </c>
      <c r="E21" s="4">
        <v>45034</v>
      </c>
      <c r="F21" s="4">
        <v>78108</v>
      </c>
      <c r="G21" s="15"/>
      <c r="H21" s="9">
        <f t="shared" si="0"/>
        <v>4.7950347911979501</v>
      </c>
      <c r="I21" s="9">
        <f t="shared" si="1"/>
        <v>8.3166180546007364</v>
      </c>
      <c r="K21" s="8">
        <f t="shared" si="2"/>
        <v>3742320.2</v>
      </c>
      <c r="L21" s="8">
        <f t="shared" si="3"/>
        <v>179015</v>
      </c>
      <c r="M21" s="8">
        <f t="shared" si="4"/>
        <v>309500</v>
      </c>
      <c r="O21" s="9">
        <f t="shared" si="5"/>
        <v>4.7835297471338762</v>
      </c>
      <c r="P21" s="9">
        <f t="shared" si="6"/>
        <v>8.2702704060438226</v>
      </c>
      <c r="R21" s="27"/>
      <c r="S21" s="27"/>
    </row>
    <row r="22" spans="1:19" x14ac:dyDescent="0.35">
      <c r="A22" s="112"/>
      <c r="B22" s="110"/>
      <c r="C22" s="107">
        <v>20164</v>
      </c>
      <c r="D22" s="33">
        <v>939808.34916666662</v>
      </c>
      <c r="E22" s="4">
        <v>45151</v>
      </c>
      <c r="F22" s="4">
        <v>77239</v>
      </c>
      <c r="G22" s="15"/>
      <c r="H22" s="9">
        <f t="shared" si="0"/>
        <v>4.8042773869838085</v>
      </c>
      <c r="I22" s="9">
        <f t="shared" si="1"/>
        <v>8.2185905316215013</v>
      </c>
      <c r="K22" s="8">
        <f>IF(COUNT(D19:D22)&lt;4,"",SUM(D19:D22))</f>
        <v>3750987.0449999999</v>
      </c>
      <c r="L22" s="8">
        <f t="shared" si="3"/>
        <v>180937</v>
      </c>
      <c r="M22" s="8">
        <f t="shared" si="4"/>
        <v>309928</v>
      </c>
      <c r="O22" s="9">
        <f t="shared" si="5"/>
        <v>4.8237170064659605</v>
      </c>
      <c r="P22" s="9">
        <f t="shared" si="6"/>
        <v>8.2625718586026196</v>
      </c>
      <c r="R22" s="27"/>
      <c r="S22" s="27"/>
    </row>
    <row r="23" spans="1:19" x14ac:dyDescent="0.35">
      <c r="A23" s="112"/>
      <c r="B23" s="110"/>
      <c r="C23" s="107">
        <v>20171</v>
      </c>
      <c r="D23" s="33">
        <v>942161.95250000001</v>
      </c>
      <c r="E23" s="4">
        <v>47464</v>
      </c>
      <c r="F23" s="4">
        <v>75794</v>
      </c>
      <c r="G23" s="15"/>
      <c r="H23" s="9">
        <f t="shared" si="0"/>
        <v>5.0377750740258218</v>
      </c>
      <c r="I23" s="9">
        <f t="shared" si="1"/>
        <v>8.0446891109201299</v>
      </c>
      <c r="K23" s="8">
        <f t="shared" si="2"/>
        <v>3759908.8533333335</v>
      </c>
      <c r="L23" s="8">
        <f t="shared" si="3"/>
        <v>182259</v>
      </c>
      <c r="M23" s="8">
        <f t="shared" si="4"/>
        <v>307462</v>
      </c>
      <c r="O23" s="9">
        <f t="shared" si="5"/>
        <v>4.8474313370234743</v>
      </c>
      <c r="P23" s="9">
        <f t="shared" si="6"/>
        <v>8.1773790800120238</v>
      </c>
      <c r="R23" s="27"/>
      <c r="S23" s="27"/>
    </row>
    <row r="24" spans="1:19" x14ac:dyDescent="0.35">
      <c r="A24" s="112"/>
      <c r="B24" s="110"/>
      <c r="C24" s="107">
        <v>20172</v>
      </c>
      <c r="D24" s="33">
        <v>947555.89583333337</v>
      </c>
      <c r="E24" s="4">
        <v>44883</v>
      </c>
      <c r="F24" s="4">
        <v>75308</v>
      </c>
      <c r="G24" s="15"/>
      <c r="H24" s="9">
        <f t="shared" si="0"/>
        <v>4.7367126517140594</v>
      </c>
      <c r="I24" s="9">
        <f t="shared" si="1"/>
        <v>7.9476050258512672</v>
      </c>
      <c r="K24" s="8">
        <f t="shared" si="2"/>
        <v>3768706.0358333336</v>
      </c>
      <c r="L24" s="8">
        <f t="shared" si="3"/>
        <v>182532</v>
      </c>
      <c r="M24" s="8">
        <f t="shared" si="4"/>
        <v>306449</v>
      </c>
      <c r="O24" s="9">
        <f t="shared" si="5"/>
        <v>4.8433599825633165</v>
      </c>
      <c r="P24" s="9">
        <f t="shared" si="6"/>
        <v>8.1314116061651962</v>
      </c>
      <c r="R24" s="27"/>
      <c r="S24" s="27"/>
    </row>
    <row r="25" spans="1:19" x14ac:dyDescent="0.35">
      <c r="A25" s="112"/>
      <c r="B25" s="110"/>
      <c r="C25" s="107">
        <v>20173</v>
      </c>
      <c r="D25" s="33">
        <v>944678.24000000011</v>
      </c>
      <c r="E25" s="4">
        <v>43828</v>
      </c>
      <c r="F25" s="4">
        <v>75966</v>
      </c>
      <c r="G25" s="15"/>
      <c r="H25" s="9">
        <f t="shared" si="0"/>
        <v>4.639463273759751</v>
      </c>
      <c r="I25" s="9">
        <f t="shared" si="1"/>
        <v>8.0414681722741914</v>
      </c>
      <c r="K25" s="8">
        <f t="shared" si="2"/>
        <v>3774204.4375000005</v>
      </c>
      <c r="L25" s="8">
        <f t="shared" si="3"/>
        <v>181326</v>
      </c>
      <c r="M25" s="8">
        <f t="shared" si="4"/>
        <v>304307</v>
      </c>
      <c r="O25" s="9">
        <f t="shared" si="5"/>
        <v>4.8043502412950563</v>
      </c>
      <c r="P25" s="9">
        <f t="shared" si="6"/>
        <v>8.0628117803170785</v>
      </c>
      <c r="R25" s="27"/>
      <c r="S25" s="27"/>
    </row>
    <row r="26" spans="1:19" x14ac:dyDescent="0.35">
      <c r="A26" s="112"/>
      <c r="B26" s="110"/>
      <c r="C26" s="107">
        <v>20174</v>
      </c>
      <c r="D26" s="33">
        <v>936693.85499999998</v>
      </c>
      <c r="E26" s="4">
        <v>43240</v>
      </c>
      <c r="F26" s="4">
        <v>77330</v>
      </c>
      <c r="G26" s="15"/>
      <c r="H26" s="9">
        <f t="shared" si="0"/>
        <v>4.616236112705149</v>
      </c>
      <c r="I26" s="9">
        <f t="shared" si="1"/>
        <v>8.2556322524396197</v>
      </c>
      <c r="K26" s="8">
        <f t="shared" si="2"/>
        <v>3771089.9433333334</v>
      </c>
      <c r="L26" s="8">
        <f t="shared" si="3"/>
        <v>179415</v>
      </c>
      <c r="M26" s="8">
        <f t="shared" si="4"/>
        <v>304398</v>
      </c>
      <c r="O26" s="9">
        <f t="shared" si="5"/>
        <v>4.7576430871710231</v>
      </c>
      <c r="P26" s="9">
        <f t="shared" si="6"/>
        <v>8.0718838472183787</v>
      </c>
      <c r="R26" s="27"/>
      <c r="S26" s="27"/>
    </row>
    <row r="27" spans="1:19" x14ac:dyDescent="0.35">
      <c r="A27" s="112"/>
      <c r="B27" s="110"/>
      <c r="C27" s="107">
        <v>20181</v>
      </c>
      <c r="D27" s="33">
        <v>928525.99583333323</v>
      </c>
      <c r="E27" s="4">
        <v>43614</v>
      </c>
      <c r="F27" s="4">
        <v>77022</v>
      </c>
      <c r="G27" s="15"/>
      <c r="H27" s="9">
        <f t="shared" si="0"/>
        <v>4.6971221264362466</v>
      </c>
      <c r="I27" s="9">
        <f t="shared" si="1"/>
        <v>8.2950827812714394</v>
      </c>
      <c r="K27" s="8">
        <f t="shared" si="2"/>
        <v>3757453.9866666668</v>
      </c>
      <c r="L27" s="8">
        <f t="shared" si="3"/>
        <v>175565</v>
      </c>
      <c r="M27" s="8">
        <f t="shared" si="4"/>
        <v>305626</v>
      </c>
      <c r="O27" s="9">
        <f t="shared" si="5"/>
        <v>4.6724457737338305</v>
      </c>
      <c r="P27" s="9">
        <f t="shared" si="6"/>
        <v>8.1338587534142661</v>
      </c>
      <c r="R27" s="27"/>
      <c r="S27" s="27"/>
    </row>
    <row r="28" spans="1:19" x14ac:dyDescent="0.35">
      <c r="A28" s="112"/>
      <c r="B28" s="110"/>
      <c r="C28" s="107">
        <v>20182</v>
      </c>
      <c r="D28" s="33">
        <v>921894.52249999996</v>
      </c>
      <c r="E28" s="4">
        <v>40658</v>
      </c>
      <c r="F28" s="4">
        <v>80597</v>
      </c>
      <c r="G28" s="15"/>
      <c r="H28" s="9">
        <f t="shared" si="0"/>
        <v>4.410265926056633</v>
      </c>
      <c r="I28" s="9">
        <f t="shared" si="1"/>
        <v>8.7425402833977675</v>
      </c>
      <c r="K28" s="8">
        <f t="shared" si="2"/>
        <v>3731792.6133333333</v>
      </c>
      <c r="L28" s="8">
        <f t="shared" si="3"/>
        <v>171340</v>
      </c>
      <c r="M28" s="8">
        <f t="shared" si="4"/>
        <v>310915</v>
      </c>
      <c r="O28" s="9">
        <f t="shared" si="5"/>
        <v>4.5913591068222495</v>
      </c>
      <c r="P28" s="9">
        <f t="shared" si="6"/>
        <v>8.3315187154058563</v>
      </c>
      <c r="R28" s="27"/>
      <c r="S28" s="27"/>
    </row>
    <row r="29" spans="1:19" x14ac:dyDescent="0.35">
      <c r="A29" s="112"/>
      <c r="B29" s="110"/>
      <c r="C29" s="107">
        <v>20183</v>
      </c>
      <c r="D29" s="33">
        <v>914679.8091666667</v>
      </c>
      <c r="E29" s="4">
        <v>39393</v>
      </c>
      <c r="F29" s="4">
        <v>78739</v>
      </c>
      <c r="G29" s="15"/>
      <c r="H29" s="9">
        <f t="shared" si="0"/>
        <v>4.3067529866970178</v>
      </c>
      <c r="I29" s="9">
        <f t="shared" si="1"/>
        <v>8.6083675632608969</v>
      </c>
      <c r="K29" s="8">
        <f t="shared" si="2"/>
        <v>3701794.1824999996</v>
      </c>
      <c r="L29" s="8">
        <f t="shared" si="3"/>
        <v>166905</v>
      </c>
      <c r="M29" s="8">
        <f t="shared" si="4"/>
        <v>313688</v>
      </c>
      <c r="O29" s="9">
        <f t="shared" si="5"/>
        <v>4.5087595844478052</v>
      </c>
      <c r="P29" s="9">
        <f t="shared" si="6"/>
        <v>8.4739449179249462</v>
      </c>
      <c r="R29" s="27"/>
      <c r="S29" s="27"/>
    </row>
    <row r="30" spans="1:19" x14ac:dyDescent="0.35">
      <c r="A30" s="112"/>
      <c r="B30" s="110"/>
      <c r="C30" s="107">
        <v>20184</v>
      </c>
      <c r="D30" s="33">
        <v>908598.4833333334</v>
      </c>
      <c r="E30" s="4">
        <v>40321</v>
      </c>
      <c r="F30" s="4">
        <v>82993</v>
      </c>
      <c r="G30" s="15"/>
      <c r="H30" s="9">
        <f t="shared" si="0"/>
        <v>4.4377137690210757</v>
      </c>
      <c r="I30" s="9">
        <f t="shared" si="1"/>
        <v>9.1341776948083169</v>
      </c>
      <c r="K30" s="8">
        <f t="shared" si="2"/>
        <v>3673698.8108333331</v>
      </c>
      <c r="L30" s="8">
        <f t="shared" si="3"/>
        <v>163986</v>
      </c>
      <c r="M30" s="8">
        <f t="shared" si="4"/>
        <v>319351</v>
      </c>
      <c r="O30" s="9">
        <f t="shared" si="5"/>
        <v>4.4637845518642774</v>
      </c>
      <c r="P30" s="9">
        <f t="shared" si="6"/>
        <v>8.6929009819277798</v>
      </c>
      <c r="R30" s="27"/>
      <c r="S30" s="27"/>
    </row>
    <row r="31" spans="1:19" x14ac:dyDescent="0.35">
      <c r="A31" s="112"/>
      <c r="B31" s="110"/>
      <c r="C31" s="107">
        <v>20191</v>
      </c>
      <c r="D31" s="33">
        <v>905023.94166666677</v>
      </c>
      <c r="E31" s="4">
        <v>38524</v>
      </c>
      <c r="F31" s="4">
        <v>80917</v>
      </c>
      <c r="G31" s="15"/>
      <c r="H31" s="9">
        <f t="shared" si="0"/>
        <v>4.2566829700720712</v>
      </c>
      <c r="I31" s="9">
        <f t="shared" si="1"/>
        <v>8.9408684427713059</v>
      </c>
      <c r="K31" s="8">
        <f t="shared" si="2"/>
        <v>3650196.7566666668</v>
      </c>
      <c r="L31" s="8">
        <f t="shared" si="3"/>
        <v>158896</v>
      </c>
      <c r="M31" s="8">
        <f t="shared" si="4"/>
        <v>323246</v>
      </c>
      <c r="O31" s="9">
        <f t="shared" si="5"/>
        <v>4.3530804116187607</v>
      </c>
      <c r="P31" s="9">
        <f t="shared" si="6"/>
        <v>8.8555774263299138</v>
      </c>
      <c r="R31" s="27"/>
      <c r="S31" s="27"/>
    </row>
    <row r="32" spans="1:19" x14ac:dyDescent="0.35">
      <c r="A32" s="112"/>
      <c r="B32" s="110"/>
      <c r="C32" s="107">
        <v>20192</v>
      </c>
      <c r="D32" s="33">
        <v>901738.12666666659</v>
      </c>
      <c r="E32" s="4">
        <v>37362</v>
      </c>
      <c r="F32" s="4">
        <v>80430</v>
      </c>
      <c r="G32" s="15"/>
      <c r="H32" s="9">
        <f t="shared" si="0"/>
        <v>4.1433315166689306</v>
      </c>
      <c r="I32" s="9">
        <f t="shared" si="1"/>
        <v>8.9194409797570291</v>
      </c>
      <c r="K32" s="8">
        <f t="shared" si="2"/>
        <v>3630040.3608333333</v>
      </c>
      <c r="L32" s="8">
        <f t="shared" si="3"/>
        <v>155600</v>
      </c>
      <c r="M32" s="8">
        <f t="shared" si="4"/>
        <v>323079</v>
      </c>
      <c r="O32" s="9">
        <f t="shared" si="5"/>
        <v>4.2864537176738038</v>
      </c>
      <c r="P32" s="9">
        <f t="shared" si="6"/>
        <v>8.9001489759147496</v>
      </c>
      <c r="R32" s="27"/>
      <c r="S32" s="27"/>
    </row>
    <row r="33" spans="1:19" x14ac:dyDescent="0.35">
      <c r="A33" s="112"/>
      <c r="B33" s="110"/>
      <c r="C33" s="107">
        <v>20193</v>
      </c>
      <c r="D33" s="33">
        <v>895378.79499999993</v>
      </c>
      <c r="E33" s="4">
        <v>40237</v>
      </c>
      <c r="F33" s="4">
        <v>85804</v>
      </c>
      <c r="G33" s="15"/>
      <c r="H33" s="9">
        <f t="shared" si="0"/>
        <v>4.4938522360248667</v>
      </c>
      <c r="I33" s="9">
        <f t="shared" si="1"/>
        <v>9.5829832557068766</v>
      </c>
      <c r="K33" s="8">
        <f t="shared" si="2"/>
        <v>3610739.3466666667</v>
      </c>
      <c r="L33" s="8">
        <f t="shared" si="3"/>
        <v>156444</v>
      </c>
      <c r="M33" s="8">
        <f t="shared" si="4"/>
        <v>330144</v>
      </c>
      <c r="O33" s="9">
        <f t="shared" si="5"/>
        <v>4.3327414410133125</v>
      </c>
      <c r="P33" s="9">
        <f t="shared" si="6"/>
        <v>9.1433905442324352</v>
      </c>
      <c r="R33" s="27"/>
      <c r="S33" s="27"/>
    </row>
    <row r="34" spans="1:19" x14ac:dyDescent="0.35">
      <c r="A34" s="112"/>
      <c r="B34" s="110"/>
      <c r="C34" s="107">
        <v>20194</v>
      </c>
      <c r="D34" s="33">
        <v>890456.56499999994</v>
      </c>
      <c r="E34" s="4">
        <v>38756</v>
      </c>
      <c r="F34" s="4">
        <v>84952</v>
      </c>
      <c r="G34" s="15"/>
      <c r="H34" s="9">
        <f t="shared" si="0"/>
        <v>4.3523739981635154</v>
      </c>
      <c r="I34" s="9">
        <f t="shared" si="1"/>
        <v>9.5402744321392028</v>
      </c>
      <c r="K34" s="8">
        <f t="shared" si="2"/>
        <v>3592597.4283333332</v>
      </c>
      <c r="L34" s="8">
        <f t="shared" si="3"/>
        <v>154879</v>
      </c>
      <c r="M34" s="8">
        <f t="shared" si="4"/>
        <v>332103</v>
      </c>
      <c r="O34" s="9">
        <f t="shared" si="5"/>
        <v>4.3110591456346663</v>
      </c>
      <c r="P34" s="9">
        <f t="shared" si="6"/>
        <v>9.2440916808780393</v>
      </c>
      <c r="R34" s="27"/>
      <c r="S34" s="27"/>
    </row>
    <row r="35" spans="1:19" x14ac:dyDescent="0.35">
      <c r="A35" s="112"/>
      <c r="B35" s="110"/>
      <c r="C35" s="107">
        <v>20201</v>
      </c>
      <c r="D35" s="33">
        <v>890313.22000000009</v>
      </c>
      <c r="E35" s="4">
        <v>37550</v>
      </c>
      <c r="F35" s="4">
        <v>74146</v>
      </c>
      <c r="G35" s="15"/>
      <c r="H35" s="9">
        <f t="shared" si="0"/>
        <v>4.2176168068132247</v>
      </c>
      <c r="I35" s="9">
        <f t="shared" si="1"/>
        <v>8.3280803131284511</v>
      </c>
      <c r="K35" s="8">
        <f t="shared" si="2"/>
        <v>3577886.7066666665</v>
      </c>
      <c r="L35" s="8">
        <f t="shared" si="3"/>
        <v>153905</v>
      </c>
      <c r="M35" s="8">
        <f t="shared" si="4"/>
        <v>325332</v>
      </c>
      <c r="O35" s="9">
        <f t="shared" si="5"/>
        <v>4.3015615814002501</v>
      </c>
      <c r="P35" s="9">
        <f t="shared" si="6"/>
        <v>9.0928535941009478</v>
      </c>
      <c r="R35" s="31">
        <f>O34*(1+$H$58)^0.25</f>
        <v>4.2585114245903739</v>
      </c>
      <c r="S35" s="31">
        <f>P34*(1+$I$58)^0.25</f>
        <v>9.3669396054065697</v>
      </c>
    </row>
    <row r="36" spans="1:19" x14ac:dyDescent="0.35">
      <c r="A36" s="112"/>
      <c r="B36" s="110"/>
      <c r="C36" s="107">
        <v>20202</v>
      </c>
      <c r="D36" s="33">
        <v>894988.84666666668</v>
      </c>
      <c r="E36" s="4">
        <v>29181</v>
      </c>
      <c r="F36" s="4">
        <v>44339</v>
      </c>
      <c r="G36" s="15"/>
      <c r="H36" s="9">
        <f t="shared" si="0"/>
        <v>3.2604875589995244</v>
      </c>
      <c r="I36" s="9">
        <f t="shared" si="1"/>
        <v>4.954139949915354</v>
      </c>
      <c r="K36" s="8">
        <f t="shared" si="2"/>
        <v>3571137.4266666668</v>
      </c>
      <c r="L36" s="8">
        <f t="shared" si="3"/>
        <v>145724</v>
      </c>
      <c r="M36" s="8">
        <f t="shared" si="4"/>
        <v>289241</v>
      </c>
      <c r="O36" s="9">
        <f t="shared" si="5"/>
        <v>4.0806046530676401</v>
      </c>
      <c r="P36" s="9">
        <f t="shared" si="6"/>
        <v>8.0994082680816977</v>
      </c>
      <c r="R36" s="31">
        <f>R35*(1+$H$58)^0.25</f>
        <v>4.2066042104131114</v>
      </c>
      <c r="S36" s="31">
        <f>S35*(1+$I$58)^0.25</f>
        <v>9.4914200983995798</v>
      </c>
    </row>
    <row r="37" spans="1:19" x14ac:dyDescent="0.35">
      <c r="A37" s="112"/>
      <c r="B37" s="110"/>
      <c r="C37" s="107">
        <v>20203</v>
      </c>
      <c r="D37" s="33">
        <v>885217.78916666668</v>
      </c>
      <c r="E37" s="4">
        <v>23790</v>
      </c>
      <c r="F37" s="4">
        <v>50614</v>
      </c>
      <c r="G37" s="15"/>
      <c r="H37" s="9">
        <f t="shared" si="0"/>
        <v>2.6874742341537914</v>
      </c>
      <c r="I37" s="9">
        <f t="shared" si="1"/>
        <v>5.7176889822387551</v>
      </c>
      <c r="K37" s="8">
        <f t="shared" si="2"/>
        <v>3560976.4208333334</v>
      </c>
      <c r="L37" s="8">
        <f t="shared" si="3"/>
        <v>129277</v>
      </c>
      <c r="M37" s="8">
        <f t="shared" si="4"/>
        <v>254051</v>
      </c>
      <c r="O37" s="9">
        <f t="shared" si="5"/>
        <v>3.6303806799638063</v>
      </c>
      <c r="P37" s="9">
        <f t="shared" si="6"/>
        <v>7.1343072791407991</v>
      </c>
      <c r="R37" s="31">
        <f t="shared" ref="R37:R46" si="7">R36*(1+$H$58)^0.25</f>
        <v>4.1553296959318233</v>
      </c>
      <c r="S37" s="31">
        <f t="shared" ref="S37:S46" si="8">S36*(1+$I$58)^0.25</f>
        <v>9.617554855622803</v>
      </c>
    </row>
    <row r="38" spans="1:19" x14ac:dyDescent="0.35">
      <c r="A38" s="112"/>
      <c r="B38" s="110"/>
      <c r="C38" s="107">
        <v>20204</v>
      </c>
      <c r="D38" s="33">
        <v>889956.24583333323</v>
      </c>
      <c r="E38" s="4">
        <v>23041</v>
      </c>
      <c r="F38" s="4">
        <v>51894</v>
      </c>
      <c r="G38" s="15"/>
      <c r="H38" s="9">
        <f t="shared" si="0"/>
        <v>2.5890036850547604</v>
      </c>
      <c r="I38" s="9">
        <f t="shared" si="1"/>
        <v>5.8310731839864474</v>
      </c>
      <c r="K38" s="8">
        <f t="shared" si="2"/>
        <v>3560476.1016666666</v>
      </c>
      <c r="L38" s="8">
        <f t="shared" si="3"/>
        <v>113562</v>
      </c>
      <c r="M38" s="8">
        <f t="shared" si="4"/>
        <v>220993</v>
      </c>
      <c r="O38" s="9">
        <f t="shared" si="5"/>
        <v>3.1895172655938171</v>
      </c>
      <c r="P38" s="9">
        <f t="shared" si="6"/>
        <v>6.2068384589508323</v>
      </c>
      <c r="R38" s="31">
        <f t="shared" si="7"/>
        <v>4.1046801691374641</v>
      </c>
      <c r="S38" s="31">
        <f t="shared" si="8"/>
        <v>9.7453658611644887</v>
      </c>
    </row>
    <row r="39" spans="1:19" x14ac:dyDescent="0.35">
      <c r="A39" s="112"/>
      <c r="B39" s="110"/>
      <c r="C39" s="107">
        <v>20211</v>
      </c>
      <c r="D39" s="33">
        <v>897125.22166666668</v>
      </c>
      <c r="E39" s="4">
        <v>22461</v>
      </c>
      <c r="F39" s="4">
        <v>51566</v>
      </c>
      <c r="G39" s="15"/>
      <c r="H39" s="9">
        <f t="shared" si="0"/>
        <v>2.503663865148309</v>
      </c>
      <c r="I39" s="9">
        <f t="shared" si="1"/>
        <v>5.7479155367186543</v>
      </c>
      <c r="K39" s="8">
        <f t="shared" si="2"/>
        <v>3567288.103333333</v>
      </c>
      <c r="L39" s="8">
        <f t="shared" si="3"/>
        <v>98473</v>
      </c>
      <c r="M39" s="8">
        <f t="shared" si="4"/>
        <v>198413</v>
      </c>
      <c r="O39" s="9">
        <f t="shared" si="5"/>
        <v>2.7604442687986204</v>
      </c>
      <c r="P39" s="9">
        <f t="shared" si="6"/>
        <v>5.5620122135523511</v>
      </c>
      <c r="R39" s="31">
        <f t="shared" si="7"/>
        <v>4.0546480120230619</v>
      </c>
      <c r="S39" s="31">
        <f t="shared" si="8"/>
        <v>9.8748753912670217</v>
      </c>
    </row>
    <row r="40" spans="1:19" x14ac:dyDescent="0.35">
      <c r="A40" s="112"/>
      <c r="B40" s="110"/>
      <c r="C40" s="107">
        <v>20212</v>
      </c>
      <c r="D40" s="33">
        <v>905797.84249999991</v>
      </c>
      <c r="E40" s="4">
        <v>24109</v>
      </c>
      <c r="F40" s="4">
        <v>60635</v>
      </c>
      <c r="G40" s="15"/>
      <c r="H40" s="9">
        <f t="shared" si="0"/>
        <v>2.6616314224661011</v>
      </c>
      <c r="I40" s="9">
        <f t="shared" si="1"/>
        <v>6.6940985234241159</v>
      </c>
      <c r="K40" s="8">
        <f t="shared" si="2"/>
        <v>3578097.0991666666</v>
      </c>
      <c r="L40" s="8">
        <f t="shared" si="3"/>
        <v>93401</v>
      </c>
      <c r="M40" s="8">
        <f t="shared" si="4"/>
        <v>214709</v>
      </c>
      <c r="O40" s="9">
        <f t="shared" si="5"/>
        <v>2.6103539789837717</v>
      </c>
      <c r="P40" s="9">
        <f t="shared" si="6"/>
        <v>6.0006476640895352</v>
      </c>
      <c r="R40" s="31">
        <f t="shared" si="7"/>
        <v>4.0052256994379221</v>
      </c>
      <c r="S40" s="31">
        <f t="shared" si="8"/>
        <v>10.006106018209461</v>
      </c>
    </row>
    <row r="41" spans="1:19" x14ac:dyDescent="0.35">
      <c r="A41" s="112"/>
      <c r="B41" s="110"/>
      <c r="C41" s="107">
        <v>20213</v>
      </c>
      <c r="D41" s="33">
        <v>910156.11166666669</v>
      </c>
      <c r="E41" s="4">
        <v>26836</v>
      </c>
      <c r="F41" s="4">
        <v>63661</v>
      </c>
      <c r="G41" s="15"/>
      <c r="H41" s="9">
        <f t="shared" si="0"/>
        <v>2.9485051691690831</v>
      </c>
      <c r="I41" s="9">
        <f t="shared" si="1"/>
        <v>6.9945143678071613</v>
      </c>
      <c r="K41" s="8">
        <f t="shared" si="2"/>
        <v>3603035.4216666664</v>
      </c>
      <c r="L41" s="8">
        <f t="shared" si="3"/>
        <v>96447</v>
      </c>
      <c r="M41" s="8">
        <f t="shared" si="4"/>
        <v>227756</v>
      </c>
      <c r="O41" s="9">
        <f t="shared" si="5"/>
        <v>2.6768263065087003</v>
      </c>
      <c r="P41" s="9">
        <f t="shared" si="6"/>
        <v>6.321225670733102</v>
      </c>
      <c r="R41" s="31">
        <f t="shared" si="7"/>
        <v>3.9564057979557981</v>
      </c>
      <c r="S41" s="31">
        <f t="shared" si="8"/>
        <v>10.139080614241671</v>
      </c>
    </row>
    <row r="42" spans="1:19" x14ac:dyDescent="0.35">
      <c r="A42" s="112"/>
      <c r="B42" s="110"/>
      <c r="C42" s="107">
        <v>20214</v>
      </c>
      <c r="D42" s="33">
        <v>912864.33250000002</v>
      </c>
      <c r="E42" s="4">
        <v>25854</v>
      </c>
      <c r="F42" s="4">
        <v>65988</v>
      </c>
      <c r="G42" s="15"/>
      <c r="H42" s="9">
        <f t="shared" si="0"/>
        <v>2.8321842665487207</v>
      </c>
      <c r="I42" s="9">
        <f t="shared" si="1"/>
        <v>7.2286754614766373</v>
      </c>
      <c r="K42" s="8">
        <f t="shared" si="2"/>
        <v>3625943.5083333333</v>
      </c>
      <c r="L42" s="8">
        <f t="shared" si="3"/>
        <v>99260</v>
      </c>
      <c r="M42" s="8">
        <f t="shared" si="4"/>
        <v>241850</v>
      </c>
      <c r="O42" s="9">
        <f t="shared" si="5"/>
        <v>2.7374943865472661</v>
      </c>
      <c r="P42" s="9">
        <f t="shared" si="6"/>
        <v>6.6699880856987335</v>
      </c>
      <c r="R42" s="31">
        <f t="shared" si="7"/>
        <v>3.9081809647568568</v>
      </c>
      <c r="S42" s="31">
        <f t="shared" si="8"/>
        <v>10.273822355570738</v>
      </c>
    </row>
    <row r="43" spans="1:19" x14ac:dyDescent="0.35">
      <c r="A43" s="112"/>
      <c r="B43" s="110"/>
      <c r="C43" s="107">
        <v>20221</v>
      </c>
      <c r="D43" s="33">
        <v>914860.22916666663</v>
      </c>
      <c r="E43" s="4">
        <v>29501</v>
      </c>
      <c r="F43" s="4">
        <v>66379</v>
      </c>
      <c r="G43" s="15"/>
      <c r="H43" s="9">
        <f t="shared" si="0"/>
        <v>3.2246455862303742</v>
      </c>
      <c r="I43" s="9">
        <f t="shared" si="1"/>
        <v>7.2556438550688451</v>
      </c>
      <c r="K43" s="8">
        <f t="shared" si="2"/>
        <v>3643678.5158333331</v>
      </c>
      <c r="L43" s="8">
        <f t="shared" si="3"/>
        <v>106300</v>
      </c>
      <c r="M43" s="8">
        <f t="shared" si="4"/>
        <v>256663</v>
      </c>
      <c r="O43" s="9">
        <f t="shared" si="5"/>
        <v>2.917381419301436</v>
      </c>
      <c r="P43" s="9">
        <f t="shared" si="6"/>
        <v>7.0440627208105786</v>
      </c>
      <c r="R43" s="31">
        <f t="shared" si="7"/>
        <v>3.8605439465232734</v>
      </c>
      <c r="S43" s="31">
        <f t="shared" si="8"/>
        <v>10.410354726400362</v>
      </c>
    </row>
    <row r="44" spans="1:19" x14ac:dyDescent="0.35">
      <c r="A44" s="112"/>
      <c r="B44" s="110"/>
      <c r="C44" s="107">
        <v>20222</v>
      </c>
      <c r="D44" s="33">
        <v>920684.72583333345</v>
      </c>
      <c r="E44" s="4">
        <v>30713</v>
      </c>
      <c r="F44" s="4">
        <v>66509</v>
      </c>
      <c r="G44" s="15"/>
      <c r="H44" s="9">
        <f t="shared" si="0"/>
        <v>3.3358867740746909</v>
      </c>
      <c r="I44" s="9">
        <f t="shared" si="1"/>
        <v>7.2238626463365225</v>
      </c>
      <c r="K44" s="8">
        <f t="shared" si="2"/>
        <v>3658565.3991666669</v>
      </c>
      <c r="L44" s="8">
        <f t="shared" si="3"/>
        <v>112904</v>
      </c>
      <c r="M44" s="8">
        <f t="shared" si="4"/>
        <v>262537</v>
      </c>
      <c r="O44" s="9">
        <f t="shared" si="5"/>
        <v>3.0860183618889749</v>
      </c>
      <c r="P44" s="9">
        <f t="shared" si="6"/>
        <v>7.1759548171477157</v>
      </c>
      <c r="R44" s="31">
        <f t="shared" si="7"/>
        <v>3.8134875783482851</v>
      </c>
      <c r="S44" s="31">
        <f t="shared" si="8"/>
        <v>10.548701523023931</v>
      </c>
    </row>
    <row r="45" spans="1:19" x14ac:dyDescent="0.35">
      <c r="A45" s="112"/>
      <c r="B45" s="110"/>
      <c r="C45" s="107">
        <v>20223</v>
      </c>
      <c r="D45" s="33">
        <v>927188.62583333335</v>
      </c>
      <c r="E45" s="4">
        <v>30876</v>
      </c>
      <c r="F45" s="4">
        <v>68987</v>
      </c>
      <c r="G45" s="15"/>
      <c r="H45" s="9">
        <f t="shared" si="0"/>
        <v>3.3300667350453574</v>
      </c>
      <c r="I45" s="9">
        <f t="shared" si="1"/>
        <v>7.4404493409306287</v>
      </c>
      <c r="K45" s="8">
        <f t="shared" si="2"/>
        <v>3675597.9133333336</v>
      </c>
      <c r="L45" s="8">
        <f t="shared" si="3"/>
        <v>116944</v>
      </c>
      <c r="M45" s="8">
        <f t="shared" si="4"/>
        <v>267863</v>
      </c>
      <c r="O45" s="9">
        <f t="shared" si="5"/>
        <v>3.1816320162709419</v>
      </c>
      <c r="P45" s="9">
        <f t="shared" si="6"/>
        <v>7.287603440744145</v>
      </c>
      <c r="R45" s="31">
        <f t="shared" si="7"/>
        <v>3.7670047826585455</v>
      </c>
      <c r="S45" s="31">
        <f t="shared" si="8"/>
        <v>10.688886857971989</v>
      </c>
    </row>
    <row r="46" spans="1:19" x14ac:dyDescent="0.35">
      <c r="A46" s="112"/>
      <c r="B46" s="110"/>
      <c r="C46" s="107">
        <v>20224</v>
      </c>
      <c r="D46" s="33">
        <v>939206.83583333332</v>
      </c>
      <c r="E46" s="4">
        <v>29950</v>
      </c>
      <c r="F46" s="4">
        <v>69179</v>
      </c>
      <c r="G46" s="15"/>
      <c r="H46" s="9">
        <f t="shared" si="0"/>
        <v>3.1888609470592444</v>
      </c>
      <c r="I46" s="9">
        <f t="shared" si="1"/>
        <v>7.3656831871990489</v>
      </c>
      <c r="K46" s="8">
        <f t="shared" si="2"/>
        <v>3701940.416666667</v>
      </c>
      <c r="L46" s="8">
        <f t="shared" si="3"/>
        <v>121040</v>
      </c>
      <c r="M46" s="8">
        <f t="shared" si="4"/>
        <v>271054</v>
      </c>
      <c r="O46" s="9">
        <f t="shared" si="5"/>
        <v>3.2696366331305753</v>
      </c>
      <c r="P46" s="9">
        <f t="shared" si="6"/>
        <v>7.3219438859598061</v>
      </c>
      <c r="R46" s="31">
        <f t="shared" si="7"/>
        <v>3.7210885681496131</v>
      </c>
      <c r="S46" s="31">
        <f t="shared" si="8"/>
        <v>10.830935164214816</v>
      </c>
    </row>
    <row r="47" spans="1:19" x14ac:dyDescent="0.35">
      <c r="A47" s="112"/>
      <c r="B47" s="110"/>
      <c r="C47" s="107">
        <v>20231</v>
      </c>
      <c r="D47" s="14"/>
      <c r="E47" s="15"/>
      <c r="F47" s="15"/>
      <c r="G47" s="15"/>
      <c r="H47" s="9"/>
      <c r="I47" s="9"/>
      <c r="K47" s="8"/>
      <c r="L47" s="8"/>
      <c r="M47" s="8"/>
      <c r="O47" s="31">
        <f>O46</f>
        <v>3.2696366331305753</v>
      </c>
      <c r="P47" s="31">
        <f>P46</f>
        <v>7.3219438859598061</v>
      </c>
      <c r="R47" s="31">
        <f>R46</f>
        <v>3.7210885681496131</v>
      </c>
      <c r="S47" s="31">
        <f>S46</f>
        <v>10.830935164214816</v>
      </c>
    </row>
    <row r="48" spans="1:19" x14ac:dyDescent="0.35">
      <c r="A48" s="112"/>
      <c r="B48" s="110"/>
      <c r="C48" s="107">
        <v>20232</v>
      </c>
      <c r="D48" s="14"/>
      <c r="E48" s="15"/>
      <c r="F48" s="15"/>
      <c r="G48" s="15"/>
      <c r="H48" s="9"/>
      <c r="I48" s="9"/>
      <c r="K48" s="8"/>
      <c r="L48" s="8"/>
      <c r="M48" s="8"/>
      <c r="O48" s="31">
        <f t="shared" ref="O48:P52" si="9">O47</f>
        <v>3.2696366331305753</v>
      </c>
      <c r="P48" s="31">
        <f t="shared" si="9"/>
        <v>7.3219438859598061</v>
      </c>
      <c r="R48" s="31">
        <f t="shared" ref="R48:S52" si="10">R47</f>
        <v>3.7210885681496131</v>
      </c>
      <c r="S48" s="31">
        <f t="shared" si="10"/>
        <v>10.830935164214816</v>
      </c>
    </row>
    <row r="49" spans="1:19" x14ac:dyDescent="0.35">
      <c r="A49" s="112"/>
      <c r="B49" s="110"/>
      <c r="C49" s="107">
        <v>20233</v>
      </c>
      <c r="D49" s="14"/>
      <c r="E49" s="15"/>
      <c r="F49" s="15"/>
      <c r="G49" s="15"/>
      <c r="H49" s="9"/>
      <c r="I49" s="9"/>
      <c r="K49" s="8"/>
      <c r="L49" s="8"/>
      <c r="M49" s="8"/>
      <c r="O49" s="31">
        <f t="shared" si="9"/>
        <v>3.2696366331305753</v>
      </c>
      <c r="P49" s="31">
        <f t="shared" si="9"/>
        <v>7.3219438859598061</v>
      </c>
      <c r="R49" s="31">
        <f t="shared" si="10"/>
        <v>3.7210885681496131</v>
      </c>
      <c r="S49" s="31">
        <f t="shared" si="10"/>
        <v>10.830935164214816</v>
      </c>
    </row>
    <row r="50" spans="1:19" x14ac:dyDescent="0.35">
      <c r="A50" s="112"/>
      <c r="B50" s="110"/>
      <c r="C50" s="107">
        <v>20234</v>
      </c>
      <c r="D50" s="14"/>
      <c r="E50" s="15"/>
      <c r="F50" s="15"/>
      <c r="G50" s="15"/>
      <c r="H50" s="9"/>
      <c r="I50" s="9"/>
      <c r="K50" s="8"/>
      <c r="L50" s="8"/>
      <c r="M50" s="8"/>
      <c r="O50" s="31">
        <f t="shared" si="9"/>
        <v>3.2696366331305753</v>
      </c>
      <c r="P50" s="31">
        <f t="shared" si="9"/>
        <v>7.3219438859598061</v>
      </c>
      <c r="R50" s="31">
        <f t="shared" si="10"/>
        <v>3.7210885681496131</v>
      </c>
      <c r="S50" s="31">
        <f t="shared" si="10"/>
        <v>10.830935164214816</v>
      </c>
    </row>
    <row r="51" spans="1:19" x14ac:dyDescent="0.35">
      <c r="A51" s="112"/>
      <c r="B51" s="110"/>
      <c r="C51" s="107">
        <v>20241</v>
      </c>
      <c r="D51" s="14"/>
      <c r="E51" s="15"/>
      <c r="F51" s="15"/>
      <c r="G51" s="15"/>
      <c r="H51" s="9"/>
      <c r="I51" s="9"/>
      <c r="K51" s="8"/>
      <c r="L51" s="8"/>
      <c r="M51" s="8"/>
      <c r="O51" s="31">
        <f t="shared" si="9"/>
        <v>3.2696366331305753</v>
      </c>
      <c r="P51" s="31">
        <f t="shared" si="9"/>
        <v>7.3219438859598061</v>
      </c>
      <c r="R51" s="31">
        <f t="shared" si="10"/>
        <v>3.7210885681496131</v>
      </c>
      <c r="S51" s="31">
        <f t="shared" si="10"/>
        <v>10.830935164214816</v>
      </c>
    </row>
    <row r="52" spans="1:19" x14ac:dyDescent="0.35">
      <c r="A52" s="112"/>
      <c r="B52" s="110"/>
      <c r="C52" s="107">
        <v>20242</v>
      </c>
      <c r="D52" s="14"/>
      <c r="E52" s="15"/>
      <c r="F52" s="15"/>
      <c r="G52" s="15"/>
      <c r="H52" s="9"/>
      <c r="I52" s="9"/>
      <c r="K52" s="8"/>
      <c r="L52" s="8"/>
      <c r="M52" s="8"/>
      <c r="O52" s="31">
        <f t="shared" si="9"/>
        <v>3.2696366331305753</v>
      </c>
      <c r="P52" s="31">
        <f t="shared" si="9"/>
        <v>7.3219438859598061</v>
      </c>
      <c r="R52" s="31">
        <f t="shared" si="10"/>
        <v>3.7210885681496131</v>
      </c>
      <c r="S52" s="31">
        <f t="shared" si="10"/>
        <v>10.830935164214816</v>
      </c>
    </row>
    <row r="53" spans="1:19" ht="15" thickBot="1" x14ac:dyDescent="0.4">
      <c r="A53" s="112"/>
      <c r="B53" s="110"/>
      <c r="R53" s="17"/>
      <c r="S53" s="17"/>
    </row>
    <row r="54" spans="1:19" ht="15" thickBot="1" x14ac:dyDescent="0.4">
      <c r="A54" s="112"/>
      <c r="B54" s="110"/>
      <c r="D54" s="116" t="s">
        <v>21</v>
      </c>
      <c r="E54" s="117"/>
      <c r="F54" s="118"/>
      <c r="G54" s="23"/>
      <c r="H54" s="23"/>
      <c r="I54" s="23"/>
      <c r="J54" s="25"/>
      <c r="K54" s="25"/>
      <c r="L54" s="25"/>
      <c r="M54" s="25"/>
      <c r="R54" s="17"/>
      <c r="S54" s="17"/>
    </row>
    <row r="55" spans="1:19" ht="37.5" customHeight="1" x14ac:dyDescent="0.35">
      <c r="A55" s="112"/>
      <c r="B55" s="110"/>
      <c r="D55" s="19" t="s">
        <v>14</v>
      </c>
      <c r="E55" s="10" t="s">
        <v>7</v>
      </c>
      <c r="F55" s="18" t="s">
        <v>8</v>
      </c>
      <c r="G55" s="24"/>
      <c r="H55" s="119" t="s">
        <v>15</v>
      </c>
      <c r="I55" s="120"/>
      <c r="J55" s="25"/>
      <c r="K55" s="25"/>
      <c r="L55" s="25"/>
      <c r="M55" s="25"/>
      <c r="R55" s="28"/>
      <c r="S55" s="28"/>
    </row>
    <row r="56" spans="1:19" x14ac:dyDescent="0.35">
      <c r="A56" s="112"/>
      <c r="B56" s="110"/>
      <c r="D56" s="11" t="s">
        <v>9</v>
      </c>
      <c r="E56" s="80">
        <f>LOGEST(O27:O$34)^4-1</f>
        <v>-4.7871989115755631E-2</v>
      </c>
      <c r="F56" s="102">
        <f>LOGEST(P27:P$34)^4-1</f>
        <v>7.5388821630888003E-2</v>
      </c>
      <c r="G56" s="12"/>
      <c r="H56" s="39" t="s">
        <v>9</v>
      </c>
      <c r="I56" s="40" t="s">
        <v>10</v>
      </c>
      <c r="J56" s="25"/>
      <c r="K56" s="25"/>
      <c r="L56" s="25"/>
      <c r="M56" s="25"/>
      <c r="R56" s="28"/>
      <c r="S56" s="28"/>
    </row>
    <row r="57" spans="1:19" x14ac:dyDescent="0.35">
      <c r="A57" s="112"/>
      <c r="B57" s="110"/>
      <c r="D57" s="11" t="s">
        <v>10</v>
      </c>
      <c r="E57" s="80">
        <f>LOGEST(O23:O$34)^4-1</f>
        <v>-5.0307017499049755E-2</v>
      </c>
      <c r="F57" s="102">
        <f>LOGEST(P23:P$34)^4-1</f>
        <v>5.4226439718611186E-2</v>
      </c>
      <c r="G57" s="12"/>
      <c r="H57" s="39" t="s">
        <v>52</v>
      </c>
      <c r="I57" s="40" t="s">
        <v>53</v>
      </c>
      <c r="J57" s="25"/>
      <c r="K57" s="25"/>
      <c r="L57" s="25"/>
      <c r="M57" s="25"/>
      <c r="R57" s="28"/>
      <c r="S57" s="28"/>
    </row>
    <row r="58" spans="1:19" ht="15" thickBot="1" x14ac:dyDescent="0.4">
      <c r="A58" s="112"/>
      <c r="B58" s="110"/>
      <c r="D58" s="11" t="s">
        <v>11</v>
      </c>
      <c r="E58" s="80">
        <f>LOGEST(O19:O$34)^4-1</f>
        <v>-3.4609577192025398E-2</v>
      </c>
      <c r="F58" s="102">
        <f>LOGEST(P19:P$34)^4-1</f>
        <v>3.3596748489618022E-2</v>
      </c>
      <c r="G58" s="12"/>
      <c r="H58" s="41">
        <f>VLOOKUP(H56,$D$56:$F$60,MATCH(H57&amp;" Frequency",$D$55:$F$55),FALSE)</f>
        <v>-4.7871989115755631E-2</v>
      </c>
      <c r="I58" s="42">
        <f>VLOOKUP(I56,$D$56:$F$60,MATCH(I57&amp;" Frequency",$D$55:$F$55),FALSE)</f>
        <v>5.4226439718611186E-2</v>
      </c>
      <c r="J58" s="25"/>
      <c r="K58" s="25"/>
      <c r="L58" s="25"/>
      <c r="M58" s="25"/>
      <c r="R58" s="28"/>
      <c r="S58" s="28"/>
    </row>
    <row r="59" spans="1:19" x14ac:dyDescent="0.35">
      <c r="A59" s="112"/>
      <c r="B59" s="110"/>
      <c r="D59" s="11" t="s">
        <v>12</v>
      </c>
      <c r="E59" s="80">
        <f>LOGEST(O15:O$34)^4-1</f>
        <v>-1.5154397671374276E-2</v>
      </c>
      <c r="F59" s="102">
        <f>LOGEST(P15:P$34)^4-1</f>
        <v>3.1110983381203994E-2</v>
      </c>
      <c r="G59" s="12"/>
      <c r="H59" s="12"/>
      <c r="I59" s="12"/>
      <c r="J59" s="25"/>
      <c r="K59" s="25"/>
      <c r="L59" s="25"/>
      <c r="M59" s="25"/>
    </row>
    <row r="60" spans="1:19" ht="15" thickBot="1" x14ac:dyDescent="0.4">
      <c r="A60" s="112"/>
      <c r="B60" s="110"/>
      <c r="D60" s="13" t="s">
        <v>13</v>
      </c>
      <c r="E60" s="83">
        <f>LOGEST(O11:O$34)^4-1</f>
        <v>6.8820480715325871E-4</v>
      </c>
      <c r="F60" s="103">
        <f>LOGEST(P11:P$34)^4-1</f>
        <v>3.4453373813373211E-2</v>
      </c>
      <c r="G60" s="12"/>
      <c r="H60" s="12"/>
      <c r="I60" s="12"/>
      <c r="J60" s="25"/>
      <c r="K60" s="25"/>
      <c r="L60" s="25"/>
      <c r="M60" s="25"/>
    </row>
    <row r="61" spans="1:19" x14ac:dyDescent="0.35">
      <c r="A61" s="112"/>
      <c r="C61" s="17"/>
      <c r="D61" s="20"/>
      <c r="J61" s="25"/>
      <c r="K61" s="25"/>
      <c r="L61" s="25"/>
      <c r="M61" s="25"/>
    </row>
    <row r="62" spans="1:19" x14ac:dyDescent="0.35">
      <c r="A62" s="112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1:19" ht="45" customHeight="1" x14ac:dyDescent="0.35">
      <c r="A63" s="112"/>
      <c r="B63" s="110" t="s">
        <v>17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110" t="s">
        <v>22</v>
      </c>
      <c r="N63" s="26"/>
      <c r="O63" s="73" t="s">
        <v>23</v>
      </c>
      <c r="P63" s="71">
        <v>7.9</v>
      </c>
      <c r="Q63" s="26"/>
      <c r="R63" s="30"/>
      <c r="S63" s="26"/>
    </row>
    <row r="64" spans="1:19" ht="15" customHeight="1" x14ac:dyDescent="0.35">
      <c r="A64" s="112"/>
      <c r="B64" s="110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110"/>
      <c r="N64" s="26"/>
      <c r="O64" s="94"/>
      <c r="P64" s="71"/>
      <c r="Q64" s="26"/>
      <c r="R64" s="65"/>
      <c r="S64" s="66"/>
    </row>
    <row r="65" spans="1:19" x14ac:dyDescent="0.35">
      <c r="A65" s="112"/>
      <c r="B65" s="110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110"/>
      <c r="N65" s="26"/>
      <c r="O65" s="94" t="s">
        <v>24</v>
      </c>
      <c r="P65" s="71">
        <v>2.258</v>
      </c>
      <c r="Q65" s="26"/>
      <c r="R65" s="65"/>
      <c r="S65" s="66"/>
    </row>
    <row r="66" spans="1:19" x14ac:dyDescent="0.35">
      <c r="A66" s="112"/>
      <c r="B66" s="110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110"/>
      <c r="N66" s="26"/>
      <c r="O66" s="94"/>
      <c r="P66" s="71"/>
      <c r="Q66" s="26"/>
      <c r="R66" s="65"/>
      <c r="S66" s="66"/>
    </row>
    <row r="67" spans="1:19" x14ac:dyDescent="0.35">
      <c r="A67" s="112"/>
      <c r="B67" s="110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110"/>
      <c r="N67" s="26"/>
      <c r="O67" s="94" t="s">
        <v>25</v>
      </c>
      <c r="P67" s="105">
        <f>(P63/P45)^(1/P65)-1</f>
        <v>3.6380427202205468E-2</v>
      </c>
      <c r="Q67" s="26"/>
      <c r="R67" s="65"/>
      <c r="S67" s="66"/>
    </row>
    <row r="68" spans="1:19" x14ac:dyDescent="0.35">
      <c r="A68" s="112"/>
      <c r="B68" s="110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110"/>
      <c r="N68" s="26"/>
      <c r="O68" s="26"/>
      <c r="P68" s="26"/>
      <c r="Q68" s="26"/>
      <c r="R68" s="65"/>
      <c r="S68" s="66"/>
    </row>
    <row r="69" spans="1:19" x14ac:dyDescent="0.35">
      <c r="A69" s="112"/>
      <c r="B69" s="110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110"/>
      <c r="N69" s="26"/>
      <c r="O69" s="26"/>
      <c r="P69" s="26"/>
      <c r="Q69" s="26"/>
      <c r="R69" s="67"/>
      <c r="S69" s="66"/>
    </row>
    <row r="70" spans="1:19" x14ac:dyDescent="0.35">
      <c r="A70" s="112"/>
      <c r="B70" s="110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1"/>
      <c r="N70" s="26"/>
      <c r="O70" s="26"/>
      <c r="P70" s="26"/>
      <c r="Q70" s="26"/>
      <c r="R70" s="65"/>
      <c r="S70" s="66"/>
    </row>
    <row r="71" spans="1:19" x14ac:dyDescent="0.35">
      <c r="A71" s="112"/>
      <c r="B71" s="110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1"/>
      <c r="N71" s="26"/>
      <c r="O71" s="26"/>
      <c r="P71" s="26"/>
      <c r="Q71" s="26"/>
      <c r="R71" s="65"/>
      <c r="S71" s="66"/>
    </row>
    <row r="72" spans="1:19" x14ac:dyDescent="0.35">
      <c r="A72" s="112"/>
      <c r="B72" s="110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1"/>
      <c r="N72" s="26"/>
      <c r="O72" s="26"/>
      <c r="P72" s="26"/>
      <c r="Q72" s="26"/>
      <c r="R72" s="65"/>
      <c r="S72" s="66"/>
    </row>
    <row r="73" spans="1:19" x14ac:dyDescent="0.35">
      <c r="A73" s="112"/>
      <c r="B73" s="110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1"/>
      <c r="N73" s="26"/>
      <c r="O73" s="26"/>
      <c r="P73" s="26"/>
      <c r="Q73" s="26"/>
      <c r="R73" s="67"/>
      <c r="S73" s="66"/>
    </row>
    <row r="74" spans="1:19" x14ac:dyDescent="0.35">
      <c r="A74" s="112"/>
      <c r="B74" s="110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1"/>
      <c r="N74" s="26"/>
      <c r="O74" s="26"/>
      <c r="P74" s="26"/>
      <c r="Q74" s="26"/>
      <c r="R74" s="26"/>
      <c r="S74" s="26"/>
    </row>
    <row r="75" spans="1:19" x14ac:dyDescent="0.35">
      <c r="A75" s="112"/>
      <c r="B75" s="110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1"/>
      <c r="N75" s="26"/>
      <c r="O75" s="26"/>
      <c r="P75" s="26"/>
      <c r="Q75" s="26"/>
      <c r="R75" s="26"/>
      <c r="S75" s="26"/>
    </row>
    <row r="76" spans="1:19" x14ac:dyDescent="0.35">
      <c r="A76" s="112"/>
      <c r="B76" s="110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1"/>
      <c r="N76" s="26"/>
      <c r="O76" s="26"/>
      <c r="P76" s="26"/>
      <c r="Q76" s="26"/>
      <c r="R76" s="26"/>
      <c r="S76" s="26"/>
    </row>
    <row r="77" spans="1:19" x14ac:dyDescent="0.35">
      <c r="A77" s="112"/>
      <c r="B77" s="110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1"/>
      <c r="N77" s="26"/>
      <c r="O77" s="26"/>
      <c r="P77" s="26"/>
      <c r="Q77" s="26"/>
      <c r="R77" s="26"/>
      <c r="S77" s="26"/>
    </row>
    <row r="78" spans="1:19" x14ac:dyDescent="0.35">
      <c r="A78" s="112"/>
      <c r="B78" s="110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1"/>
      <c r="N78" s="26"/>
      <c r="O78" s="26"/>
      <c r="P78" s="26"/>
      <c r="Q78" s="26"/>
      <c r="R78" s="26"/>
      <c r="S78" s="26"/>
    </row>
    <row r="79" spans="1:19" x14ac:dyDescent="0.35">
      <c r="A79" s="112"/>
      <c r="B79" s="110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1"/>
      <c r="N79" s="26"/>
      <c r="O79" s="26"/>
      <c r="P79" s="26"/>
      <c r="Q79" s="26"/>
      <c r="R79" s="26"/>
      <c r="S79" s="26"/>
    </row>
    <row r="80" spans="1:19" x14ac:dyDescent="0.35">
      <c r="A80" s="112"/>
      <c r="B80" s="110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1"/>
      <c r="N80" s="26"/>
      <c r="O80" s="26"/>
      <c r="P80" s="26"/>
      <c r="Q80" s="26"/>
      <c r="R80" s="26"/>
      <c r="S80" s="26"/>
    </row>
    <row r="81" spans="1:19" x14ac:dyDescent="0.35">
      <c r="A81" s="112"/>
      <c r="B81" s="110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1"/>
      <c r="N81" s="26"/>
      <c r="O81" s="26"/>
      <c r="P81" s="26"/>
      <c r="Q81" s="26"/>
      <c r="R81" s="26"/>
      <c r="S81" s="26"/>
    </row>
    <row r="82" spans="1:19" x14ac:dyDescent="0.35">
      <c r="A82" s="112"/>
      <c r="B82" s="110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1"/>
      <c r="N82" s="26"/>
      <c r="O82" s="26"/>
      <c r="P82" s="26"/>
      <c r="Q82" s="26"/>
      <c r="R82" s="26"/>
      <c r="S82" s="26"/>
    </row>
    <row r="83" spans="1:19" x14ac:dyDescent="0.35">
      <c r="A83" s="112"/>
      <c r="B83" s="110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1"/>
      <c r="N83" s="26"/>
      <c r="O83" s="26"/>
      <c r="P83" s="26"/>
      <c r="Q83" s="26"/>
      <c r="R83" s="26"/>
      <c r="S83" s="26"/>
    </row>
    <row r="84" spans="1:19" x14ac:dyDescent="0.35">
      <c r="A84" s="112"/>
      <c r="B84" s="110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1"/>
      <c r="N84" s="26"/>
      <c r="O84" s="26"/>
      <c r="P84" s="26"/>
      <c r="Q84" s="26"/>
      <c r="R84" s="26"/>
      <c r="S84" s="26"/>
    </row>
    <row r="85" spans="1:19" x14ac:dyDescent="0.35">
      <c r="A85" s="112"/>
      <c r="B85" s="110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1"/>
      <c r="N85" s="26"/>
      <c r="O85" s="26"/>
      <c r="P85" s="26"/>
      <c r="Q85" s="26"/>
      <c r="R85" s="26"/>
      <c r="S85" s="26"/>
    </row>
    <row r="86" spans="1:19" x14ac:dyDescent="0.35">
      <c r="A86" s="112"/>
      <c r="B86" s="110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1"/>
      <c r="N86" s="26"/>
      <c r="O86" s="26"/>
      <c r="P86" s="26"/>
      <c r="Q86" s="26"/>
      <c r="R86" s="26"/>
      <c r="S86" s="26"/>
    </row>
    <row r="87" spans="1:19" x14ac:dyDescent="0.35">
      <c r="A87" s="112"/>
      <c r="B87" s="110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1"/>
      <c r="N87" s="26"/>
      <c r="O87" s="26"/>
      <c r="P87" s="26"/>
      <c r="Q87" s="26"/>
      <c r="R87" s="26"/>
      <c r="S87" s="26"/>
    </row>
    <row r="88" spans="1:19" x14ac:dyDescent="0.35">
      <c r="A88" s="112"/>
      <c r="B88" s="110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1"/>
      <c r="N88" s="26"/>
      <c r="O88" s="26"/>
      <c r="P88" s="26"/>
      <c r="Q88" s="26"/>
      <c r="R88" s="26"/>
      <c r="S88" s="26"/>
    </row>
    <row r="89" spans="1:19" x14ac:dyDescent="0.35">
      <c r="A89" s="112"/>
      <c r="B89" s="110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1"/>
      <c r="N89" s="26"/>
      <c r="O89" s="26"/>
      <c r="P89" s="26"/>
      <c r="Q89" s="26"/>
      <c r="R89" s="26"/>
      <c r="S89" s="26"/>
    </row>
    <row r="90" spans="1:19" x14ac:dyDescent="0.35">
      <c r="A90" s="112"/>
      <c r="B90" s="110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1"/>
      <c r="N90" s="26"/>
      <c r="O90" s="26"/>
      <c r="P90" s="26"/>
      <c r="Q90" s="26"/>
      <c r="R90" s="26"/>
      <c r="S90" s="26"/>
    </row>
    <row r="91" spans="1:19" x14ac:dyDescent="0.3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</row>
    <row r="92" spans="1:19" x14ac:dyDescent="0.3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</row>
  </sheetData>
  <mergeCells count="11">
    <mergeCell ref="M63:M69"/>
    <mergeCell ref="A1:S1"/>
    <mergeCell ref="A2:S2"/>
    <mergeCell ref="A5:A90"/>
    <mergeCell ref="B5:B60"/>
    <mergeCell ref="D5:F5"/>
    <mergeCell ref="D6:F6"/>
    <mergeCell ref="H6:I6"/>
    <mergeCell ref="D54:F54"/>
    <mergeCell ref="H55:I55"/>
    <mergeCell ref="B63:B90"/>
  </mergeCells>
  <pageMargins left="0.7" right="0.7" top="0.75" bottom="0.75" header="0.3" footer="0.3"/>
  <pageSetup scale="36" fitToWidth="0" orientation="landscape" r:id="rId1"/>
  <rowBreaks count="1" manualBreakCount="1">
    <brk id="9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E75B-3FEF-4917-9E67-AE2F102EDB04}">
  <sheetPr codeName="Sheet12">
    <pageSetUpPr fitToPage="1"/>
  </sheetPr>
  <dimension ref="A1:S94"/>
  <sheetViews>
    <sheetView zoomScale="80" zoomScaleNormal="80" workbookViewId="0">
      <selection activeCell="C46" sqref="C46"/>
    </sheetView>
  </sheetViews>
  <sheetFormatPr defaultRowHeight="14.5" x14ac:dyDescent="0.35"/>
  <cols>
    <col min="2" max="7" width="15.81640625" customWidth="1"/>
    <col min="8" max="8" width="4.81640625" customWidth="1"/>
    <col min="9" max="13" width="15.81640625" customWidth="1"/>
    <col min="14" max="14" width="5" customWidth="1"/>
    <col min="15" max="16" width="15.81640625" customWidth="1"/>
    <col min="17" max="17" width="5" customWidth="1"/>
  </cols>
  <sheetData>
    <row r="1" spans="1:19" ht="21" customHeight="1" x14ac:dyDescent="0.5">
      <c r="A1" s="111" t="s">
        <v>51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51"/>
      <c r="R1" s="51"/>
      <c r="S1" s="51"/>
    </row>
    <row r="2" spans="1:19" ht="21" customHeight="1" x14ac:dyDescent="0.5">
      <c r="A2" s="111" t="s">
        <v>71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51"/>
      <c r="R2" s="51"/>
      <c r="S2" s="51"/>
    </row>
    <row r="3" spans="1:19" x14ac:dyDescent="0.35">
      <c r="R3" s="29"/>
    </row>
    <row r="4" spans="1:19" ht="15" customHeight="1" x14ac:dyDescent="0.35">
      <c r="A4" s="121" t="s">
        <v>27</v>
      </c>
      <c r="B4" s="55"/>
      <c r="C4" s="113" t="s">
        <v>36</v>
      </c>
      <c r="D4" s="113"/>
      <c r="E4" s="113"/>
      <c r="F4" s="113"/>
      <c r="G4" s="113"/>
      <c r="H4" s="43"/>
      <c r="R4" s="29"/>
    </row>
    <row r="5" spans="1:19" ht="15" thickBot="1" x14ac:dyDescent="0.4">
      <c r="A5" s="121"/>
      <c r="B5" s="56"/>
      <c r="C5" s="114" t="s">
        <v>0</v>
      </c>
      <c r="D5" s="114"/>
      <c r="E5" s="114"/>
      <c r="F5" s="114"/>
      <c r="G5" s="114"/>
      <c r="H5" s="44"/>
      <c r="I5" s="5" t="s">
        <v>4</v>
      </c>
      <c r="J5" s="5"/>
      <c r="K5" s="5"/>
      <c r="L5" s="1"/>
      <c r="M5" s="1"/>
      <c r="O5" s="5" t="s">
        <v>4</v>
      </c>
      <c r="P5" s="1"/>
    </row>
    <row r="6" spans="1:19" ht="111" customHeight="1" thickBot="1" x14ac:dyDescent="0.4">
      <c r="A6" s="121"/>
      <c r="B6" s="57" t="s">
        <v>32</v>
      </c>
      <c r="C6" s="2" t="s">
        <v>1</v>
      </c>
      <c r="D6" s="2" t="s">
        <v>2</v>
      </c>
      <c r="E6" s="2" t="s">
        <v>3</v>
      </c>
      <c r="F6" s="2" t="str">
        <f>IF(DCCE_LTrndCo="Excludes DCCE","Paid Losses","Paid Losses &amp; DCCE")</f>
        <v>Paid Losses</v>
      </c>
      <c r="G6" s="2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H6" s="16"/>
      <c r="I6" s="2" t="s">
        <v>1</v>
      </c>
      <c r="J6" s="2" t="str">
        <f t="shared" ref="J6:K6" si="0">D6</f>
        <v>Closed Claims</v>
      </c>
      <c r="K6" s="2" t="str">
        <f t="shared" si="0"/>
        <v>Reported Claims</v>
      </c>
      <c r="L6" s="2" t="str">
        <f>IF(DCCE_LTrndCo="Excludes DCCE","Paid Losses","Paid Losses &amp; DCCE")</f>
        <v>Paid Losses</v>
      </c>
      <c r="M6" s="2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O6" s="2" t="str">
        <f>IF(DCCE_LTrndCo="Excludes DCCE","Paid Loss Severity","Paid Loss &amp; DCCE Severity")</f>
        <v>Paid Loss Severity</v>
      </c>
      <c r="P6" s="2" t="str">
        <f>IF(DCCE_LTrndCo="Excludes DCCE","Total Paid Loss Severity including Partial Payments on Prior Calendar Years, on Closed Claims","Total Paid Loss &amp; DCCE Severity including Partial Payments on Prior Calendar Years, on Closed Claims")</f>
        <v>Total Paid Loss Severity including Partial Payments on Prior Calendar Years, on Closed Claims</v>
      </c>
    </row>
    <row r="7" spans="1:19" x14ac:dyDescent="0.35">
      <c r="A7" s="121"/>
      <c r="B7" s="43">
        <v>20162</v>
      </c>
      <c r="C7" s="33">
        <v>979220.69666666666</v>
      </c>
      <c r="D7" s="35">
        <v>91287</v>
      </c>
      <c r="E7" s="35">
        <v>124794</v>
      </c>
      <c r="F7" s="4">
        <v>12311161.75</v>
      </c>
      <c r="G7" s="4">
        <v>12354540.919999996</v>
      </c>
      <c r="H7" s="15"/>
      <c r="I7" s="34"/>
      <c r="J7" s="34"/>
      <c r="K7" s="34"/>
      <c r="L7" s="34"/>
      <c r="M7" s="34"/>
      <c r="O7" s="27"/>
      <c r="P7" s="27"/>
    </row>
    <row r="8" spans="1:19" x14ac:dyDescent="0.35">
      <c r="A8" s="121"/>
      <c r="B8" s="43">
        <v>20163</v>
      </c>
      <c r="C8" s="33">
        <v>982614.30249999999</v>
      </c>
      <c r="D8" s="35">
        <v>89459</v>
      </c>
      <c r="E8" s="35">
        <v>125578</v>
      </c>
      <c r="F8" s="4">
        <v>12264834.18</v>
      </c>
      <c r="G8" s="4">
        <v>12196000.759999996</v>
      </c>
      <c r="H8" s="15"/>
      <c r="I8" s="34"/>
      <c r="J8" s="34"/>
      <c r="K8" s="34"/>
      <c r="L8" s="34"/>
      <c r="M8" s="34"/>
      <c r="O8" s="27"/>
      <c r="P8" s="27"/>
    </row>
    <row r="9" spans="1:19" x14ac:dyDescent="0.35">
      <c r="A9" s="121"/>
      <c r="B9" s="43">
        <v>20164</v>
      </c>
      <c r="C9" s="33">
        <v>986464.52500000002</v>
      </c>
      <c r="D9" s="35">
        <v>90499</v>
      </c>
      <c r="E9" s="35">
        <v>121518</v>
      </c>
      <c r="F9" s="4">
        <v>12741825.949999999</v>
      </c>
      <c r="G9" s="4">
        <v>12709969.879999993</v>
      </c>
      <c r="H9" s="15"/>
      <c r="I9" s="34"/>
      <c r="J9" s="34"/>
      <c r="K9" s="34"/>
      <c r="L9" s="34"/>
      <c r="M9" s="34"/>
      <c r="O9" s="27"/>
      <c r="P9" s="27"/>
    </row>
    <row r="10" spans="1:19" x14ac:dyDescent="0.35">
      <c r="A10" s="121"/>
      <c r="B10" s="43">
        <v>20171</v>
      </c>
      <c r="C10" s="33">
        <v>992874.19499999995</v>
      </c>
      <c r="D10" s="35">
        <v>97517</v>
      </c>
      <c r="E10" s="35">
        <v>128609</v>
      </c>
      <c r="F10" s="4">
        <v>14683998.300000001</v>
      </c>
      <c r="G10" s="4">
        <v>14477252.049999971</v>
      </c>
      <c r="H10" s="15"/>
      <c r="I10" s="8">
        <f t="shared" ref="I10:I33" si="1">IF(COUNT(C7:C10)&lt;4,"",SUM(C7:C10))</f>
        <v>3941173.7191666663</v>
      </c>
      <c r="J10" s="8">
        <f t="shared" ref="J10:K25" si="2">IF(COUNT(D7:D10)&lt;4,"",SUM(D7:D10))</f>
        <v>368762</v>
      </c>
      <c r="K10" s="8">
        <f t="shared" si="2"/>
        <v>500499</v>
      </c>
      <c r="L10" s="8">
        <f t="shared" ref="L10:L33" si="3">IF(COUNT(B7:B10)&lt;4,"",SUM(F7:F10))</f>
        <v>52001820.179999992</v>
      </c>
      <c r="M10" s="8">
        <f t="shared" ref="M10:M33" si="4">IF(COUNT(B7:B10)&lt;4,"",SUM(G7:G10))</f>
        <v>51737763.609999955</v>
      </c>
      <c r="O10" s="8">
        <f>IFERROR(L10/J10,0)</f>
        <v>141.01729619646275</v>
      </c>
      <c r="P10" s="8">
        <f>IFERROR(M10/J10,0)</f>
        <v>140.30123388527005</v>
      </c>
    </row>
    <row r="11" spans="1:19" x14ac:dyDescent="0.35">
      <c r="A11" s="121"/>
      <c r="B11" s="43">
        <v>20172</v>
      </c>
      <c r="C11" s="33">
        <v>1002642.2683333333</v>
      </c>
      <c r="D11" s="35">
        <v>95361</v>
      </c>
      <c r="E11" s="35">
        <v>125080</v>
      </c>
      <c r="F11" s="4">
        <v>13329786.970000001</v>
      </c>
      <c r="G11" s="4">
        <v>13533157.259999974</v>
      </c>
      <c r="H11" s="15"/>
      <c r="I11" s="8">
        <f t="shared" si="1"/>
        <v>3964595.2908333335</v>
      </c>
      <c r="J11" s="8">
        <f t="shared" si="2"/>
        <v>372836</v>
      </c>
      <c r="K11" s="8">
        <f t="shared" si="2"/>
        <v>500785</v>
      </c>
      <c r="L11" s="8">
        <f t="shared" si="3"/>
        <v>53020445.399999999</v>
      </c>
      <c r="M11" s="8">
        <f t="shared" si="4"/>
        <v>52916379.949999936</v>
      </c>
      <c r="O11" s="8">
        <f t="shared" ref="O11:O33" si="5">IFERROR(L11/J11,0)</f>
        <v>142.20849220568829</v>
      </c>
      <c r="P11" s="8">
        <f t="shared" ref="P11:P33" si="6">IFERROR(M11/J11,0)</f>
        <v>141.92937363881154</v>
      </c>
    </row>
    <row r="12" spans="1:19" x14ac:dyDescent="0.35">
      <c r="A12" s="121"/>
      <c r="B12" s="43">
        <v>20173</v>
      </c>
      <c r="C12" s="33">
        <v>1001792.3699999999</v>
      </c>
      <c r="D12" s="35">
        <v>96835</v>
      </c>
      <c r="E12" s="35">
        <v>126307</v>
      </c>
      <c r="F12" s="4">
        <v>13315737.539999999</v>
      </c>
      <c r="G12" s="4">
        <v>13428543.879999962</v>
      </c>
      <c r="H12" s="15"/>
      <c r="I12" s="8">
        <f t="shared" si="1"/>
        <v>3983773.3583333334</v>
      </c>
      <c r="J12" s="8">
        <f t="shared" si="2"/>
        <v>380212</v>
      </c>
      <c r="K12" s="8">
        <f t="shared" si="2"/>
        <v>501514</v>
      </c>
      <c r="L12" s="8">
        <f t="shared" si="3"/>
        <v>54071348.759999998</v>
      </c>
      <c r="M12" s="8">
        <f t="shared" si="4"/>
        <v>54148923.069999903</v>
      </c>
      <c r="O12" s="8">
        <f t="shared" si="5"/>
        <v>142.2136827874975</v>
      </c>
      <c r="P12" s="8">
        <f t="shared" si="6"/>
        <v>142.417711881792</v>
      </c>
    </row>
    <row r="13" spans="1:19" x14ac:dyDescent="0.35">
      <c r="A13" s="121"/>
      <c r="B13" s="43">
        <v>20174</v>
      </c>
      <c r="C13" s="33">
        <v>995306.27999999991</v>
      </c>
      <c r="D13" s="35">
        <v>93834</v>
      </c>
      <c r="E13" s="35">
        <v>118870</v>
      </c>
      <c r="F13" s="4">
        <v>13406916.199999999</v>
      </c>
      <c r="G13" s="4">
        <v>13401792.199999988</v>
      </c>
      <c r="H13" s="15"/>
      <c r="I13" s="8">
        <f t="shared" si="1"/>
        <v>3992615.1133333328</v>
      </c>
      <c r="J13" s="8">
        <f t="shared" si="2"/>
        <v>383547</v>
      </c>
      <c r="K13" s="8">
        <f t="shared" si="2"/>
        <v>498866</v>
      </c>
      <c r="L13" s="8">
        <f t="shared" si="3"/>
        <v>54736439.010000005</v>
      </c>
      <c r="M13" s="8">
        <f t="shared" si="4"/>
        <v>54840745.389999896</v>
      </c>
      <c r="O13" s="8">
        <f t="shared" si="5"/>
        <v>142.71116449874464</v>
      </c>
      <c r="P13" s="8">
        <f t="shared" si="6"/>
        <v>142.98311651505526</v>
      </c>
    </row>
    <row r="14" spans="1:19" x14ac:dyDescent="0.35">
      <c r="A14" s="121"/>
      <c r="B14" s="43">
        <v>20181</v>
      </c>
      <c r="C14" s="33">
        <v>988064.39333333343</v>
      </c>
      <c r="D14" s="35">
        <v>88198</v>
      </c>
      <c r="E14" s="35">
        <v>112708</v>
      </c>
      <c r="F14" s="4">
        <v>12854997.57</v>
      </c>
      <c r="G14" s="4">
        <v>13022489.429999974</v>
      </c>
      <c r="H14" s="15"/>
      <c r="I14" s="8">
        <f t="shared" si="1"/>
        <v>3987805.3116666665</v>
      </c>
      <c r="J14" s="8">
        <f t="shared" si="2"/>
        <v>374228</v>
      </c>
      <c r="K14" s="8">
        <f t="shared" si="2"/>
        <v>482965</v>
      </c>
      <c r="L14" s="8">
        <f t="shared" si="3"/>
        <v>52907438.279999994</v>
      </c>
      <c r="M14" s="8">
        <f t="shared" si="4"/>
        <v>53385982.769999892</v>
      </c>
      <c r="O14" s="8">
        <f t="shared" si="5"/>
        <v>141.37755133234285</v>
      </c>
      <c r="P14" s="8">
        <f t="shared" si="6"/>
        <v>142.65630249473554</v>
      </c>
    </row>
    <row r="15" spans="1:19" x14ac:dyDescent="0.35">
      <c r="A15" s="121"/>
      <c r="B15" s="43">
        <v>20182</v>
      </c>
      <c r="C15" s="33">
        <v>982394.44916666672</v>
      </c>
      <c r="D15" s="35">
        <v>86965</v>
      </c>
      <c r="E15" s="35">
        <v>110435</v>
      </c>
      <c r="F15" s="4">
        <v>12053269.68</v>
      </c>
      <c r="G15" s="4">
        <v>12335210.199999977</v>
      </c>
      <c r="H15" s="15"/>
      <c r="I15" s="8">
        <f t="shared" si="1"/>
        <v>3967557.4925000002</v>
      </c>
      <c r="J15" s="8">
        <f t="shared" si="2"/>
        <v>365832</v>
      </c>
      <c r="K15" s="8">
        <f t="shared" si="2"/>
        <v>468320</v>
      </c>
      <c r="L15" s="8">
        <f t="shared" si="3"/>
        <v>51630920.990000002</v>
      </c>
      <c r="M15" s="8">
        <f t="shared" si="4"/>
        <v>52188035.709999904</v>
      </c>
      <c r="O15" s="8">
        <f t="shared" si="5"/>
        <v>141.13287243871505</v>
      </c>
      <c r="P15" s="8">
        <f t="shared" si="6"/>
        <v>142.65574282730844</v>
      </c>
    </row>
    <row r="16" spans="1:19" x14ac:dyDescent="0.35">
      <c r="A16" s="121"/>
      <c r="B16" s="43">
        <v>20183</v>
      </c>
      <c r="C16" s="33">
        <v>976110.77333333332</v>
      </c>
      <c r="D16" s="35">
        <v>86180</v>
      </c>
      <c r="E16" s="35">
        <v>111408</v>
      </c>
      <c r="F16" s="4">
        <v>12317587.25</v>
      </c>
      <c r="G16" s="4">
        <v>12358515.009999983</v>
      </c>
      <c r="H16" s="15"/>
      <c r="I16" s="8">
        <f t="shared" si="1"/>
        <v>3941875.8958333335</v>
      </c>
      <c r="J16" s="8">
        <f t="shared" si="2"/>
        <v>355177</v>
      </c>
      <c r="K16" s="8">
        <f t="shared" si="2"/>
        <v>453421</v>
      </c>
      <c r="L16" s="8">
        <f t="shared" si="3"/>
        <v>50632770.700000003</v>
      </c>
      <c r="M16" s="8">
        <f t="shared" si="4"/>
        <v>51118006.839999922</v>
      </c>
      <c r="O16" s="8">
        <f t="shared" si="5"/>
        <v>142.55644565948811</v>
      </c>
      <c r="P16" s="8">
        <f t="shared" si="6"/>
        <v>143.92262685928404</v>
      </c>
    </row>
    <row r="17" spans="1:16" x14ac:dyDescent="0.35">
      <c r="A17" s="121"/>
      <c r="B17" s="43">
        <v>20184</v>
      </c>
      <c r="C17" s="33">
        <v>971731.11166666658</v>
      </c>
      <c r="D17" s="35">
        <v>88742</v>
      </c>
      <c r="E17" s="35">
        <v>111967</v>
      </c>
      <c r="F17" s="4">
        <v>13037322.289999999</v>
      </c>
      <c r="G17" s="4">
        <v>13196642.259999974</v>
      </c>
      <c r="H17" s="15"/>
      <c r="I17" s="8">
        <f t="shared" si="1"/>
        <v>3918300.7275</v>
      </c>
      <c r="J17" s="8">
        <f t="shared" si="2"/>
        <v>350085</v>
      </c>
      <c r="K17" s="8">
        <f t="shared" si="2"/>
        <v>446518</v>
      </c>
      <c r="L17" s="8">
        <f t="shared" si="3"/>
        <v>50263176.789999999</v>
      </c>
      <c r="M17" s="8">
        <f t="shared" si="4"/>
        <v>50912856.899999909</v>
      </c>
      <c r="O17" s="8">
        <f t="shared" si="5"/>
        <v>143.57420852078781</v>
      </c>
      <c r="P17" s="8">
        <f t="shared" si="6"/>
        <v>145.42998671751121</v>
      </c>
    </row>
    <row r="18" spans="1:16" x14ac:dyDescent="0.35">
      <c r="A18" s="121"/>
      <c r="B18" s="43">
        <v>20191</v>
      </c>
      <c r="C18" s="33">
        <v>970690.03749999998</v>
      </c>
      <c r="D18" s="35">
        <v>86324</v>
      </c>
      <c r="E18" s="35">
        <v>108274</v>
      </c>
      <c r="F18" s="4">
        <v>13797471.380000001</v>
      </c>
      <c r="G18" s="4">
        <v>13639159.030000001</v>
      </c>
      <c r="H18" s="15"/>
      <c r="I18" s="8">
        <f t="shared" si="1"/>
        <v>3900926.3716666666</v>
      </c>
      <c r="J18" s="8">
        <f t="shared" si="2"/>
        <v>348211</v>
      </c>
      <c r="K18" s="8">
        <f t="shared" si="2"/>
        <v>442084</v>
      </c>
      <c r="L18" s="8">
        <f t="shared" si="3"/>
        <v>51205650.600000001</v>
      </c>
      <c r="M18" s="8">
        <f t="shared" si="4"/>
        <v>51529526.499999933</v>
      </c>
      <c r="O18" s="8">
        <f t="shared" si="5"/>
        <v>147.05351238186043</v>
      </c>
      <c r="P18" s="8">
        <f t="shared" si="6"/>
        <v>147.98362630703778</v>
      </c>
    </row>
    <row r="19" spans="1:16" x14ac:dyDescent="0.35">
      <c r="A19" s="121"/>
      <c r="B19" s="43">
        <v>20192</v>
      </c>
      <c r="C19" s="33">
        <v>969346.00250000006</v>
      </c>
      <c r="D19" s="35">
        <v>82373</v>
      </c>
      <c r="E19" s="35">
        <v>104458</v>
      </c>
      <c r="F19" s="4">
        <v>13127399.380000001</v>
      </c>
      <c r="G19" s="4">
        <v>13127446.269999994</v>
      </c>
      <c r="H19" s="15"/>
      <c r="I19" s="8">
        <f t="shared" si="1"/>
        <v>3887877.9249999998</v>
      </c>
      <c r="J19" s="8">
        <f t="shared" si="2"/>
        <v>343619</v>
      </c>
      <c r="K19" s="8">
        <f t="shared" si="2"/>
        <v>436107</v>
      </c>
      <c r="L19" s="8">
        <f t="shared" si="3"/>
        <v>52279780.300000004</v>
      </c>
      <c r="M19" s="8">
        <f t="shared" si="4"/>
        <v>52321762.569999956</v>
      </c>
      <c r="O19" s="8">
        <f t="shared" si="5"/>
        <v>152.14461452946432</v>
      </c>
      <c r="P19" s="8">
        <f t="shared" si="6"/>
        <v>152.26679132993215</v>
      </c>
    </row>
    <row r="20" spans="1:16" x14ac:dyDescent="0.35">
      <c r="A20" s="121"/>
      <c r="B20" s="43">
        <v>20193</v>
      </c>
      <c r="C20" s="33">
        <v>963749.54916666658</v>
      </c>
      <c r="D20" s="35">
        <v>85011</v>
      </c>
      <c r="E20" s="35">
        <v>107610</v>
      </c>
      <c r="F20" s="4">
        <v>13671685.630000001</v>
      </c>
      <c r="G20" s="4">
        <v>13623102.149999997</v>
      </c>
      <c r="H20" s="15"/>
      <c r="I20" s="8">
        <f t="shared" si="1"/>
        <v>3875516.7008333327</v>
      </c>
      <c r="J20" s="8">
        <f t="shared" si="2"/>
        <v>342450</v>
      </c>
      <c r="K20" s="8">
        <f t="shared" si="2"/>
        <v>432309</v>
      </c>
      <c r="L20" s="8">
        <f t="shared" si="3"/>
        <v>53633878.680000007</v>
      </c>
      <c r="M20" s="8">
        <f t="shared" si="4"/>
        <v>53586349.709999971</v>
      </c>
      <c r="O20" s="8">
        <f t="shared" si="5"/>
        <v>156.61813017958829</v>
      </c>
      <c r="P20" s="8">
        <f t="shared" si="6"/>
        <v>156.47933920280323</v>
      </c>
    </row>
    <row r="21" spans="1:16" x14ac:dyDescent="0.35">
      <c r="A21" s="121"/>
      <c r="B21" s="43">
        <v>20194</v>
      </c>
      <c r="C21" s="33">
        <v>960506.84833333339</v>
      </c>
      <c r="D21" s="35">
        <v>84817</v>
      </c>
      <c r="E21" s="35">
        <v>106439</v>
      </c>
      <c r="F21" s="4">
        <v>13989171.66</v>
      </c>
      <c r="G21" s="4">
        <v>13934676.979999993</v>
      </c>
      <c r="H21" s="15"/>
      <c r="I21" s="8">
        <f t="shared" si="1"/>
        <v>3864292.4375</v>
      </c>
      <c r="J21" s="8">
        <f t="shared" si="2"/>
        <v>338525</v>
      </c>
      <c r="K21" s="8">
        <f t="shared" si="2"/>
        <v>426781</v>
      </c>
      <c r="L21" s="8">
        <f t="shared" si="3"/>
        <v>54585728.049999997</v>
      </c>
      <c r="M21" s="8">
        <f t="shared" si="4"/>
        <v>54324384.429999992</v>
      </c>
      <c r="O21" s="8">
        <f t="shared" si="5"/>
        <v>161.24578110922383</v>
      </c>
      <c r="P21" s="8">
        <f t="shared" si="6"/>
        <v>160.47377425596335</v>
      </c>
    </row>
    <row r="22" spans="1:16" x14ac:dyDescent="0.35">
      <c r="A22" s="121"/>
      <c r="B22" s="43">
        <v>20201</v>
      </c>
      <c r="C22" s="33">
        <v>963301.95750000002</v>
      </c>
      <c r="D22" s="35">
        <v>78005</v>
      </c>
      <c r="E22" s="35">
        <v>95634</v>
      </c>
      <c r="F22" s="4">
        <v>13304532.51</v>
      </c>
      <c r="G22" s="4">
        <v>13305799.080000024</v>
      </c>
      <c r="H22" s="15"/>
      <c r="I22" s="8">
        <f t="shared" si="1"/>
        <v>3856904.3575000004</v>
      </c>
      <c r="J22" s="8">
        <f t="shared" si="2"/>
        <v>330206</v>
      </c>
      <c r="K22" s="8">
        <f t="shared" si="2"/>
        <v>414141</v>
      </c>
      <c r="L22" s="8">
        <f t="shared" si="3"/>
        <v>54092789.18</v>
      </c>
      <c r="M22" s="8">
        <f t="shared" si="4"/>
        <v>53991024.480000004</v>
      </c>
      <c r="O22" s="8">
        <f t="shared" si="5"/>
        <v>163.81528252060835</v>
      </c>
      <c r="P22" s="8">
        <f t="shared" si="6"/>
        <v>163.50709702428182</v>
      </c>
    </row>
    <row r="23" spans="1:16" x14ac:dyDescent="0.35">
      <c r="A23" s="121"/>
      <c r="B23" s="43">
        <v>20202</v>
      </c>
      <c r="C23" s="33">
        <v>970942.5708333333</v>
      </c>
      <c r="D23" s="35">
        <v>57147</v>
      </c>
      <c r="E23" s="35">
        <v>71184</v>
      </c>
      <c r="F23" s="4">
        <v>7398717.6799999997</v>
      </c>
      <c r="G23" s="4">
        <v>8614249.2300000153</v>
      </c>
      <c r="H23" s="15"/>
      <c r="I23" s="8">
        <f t="shared" si="1"/>
        <v>3858500.9258333333</v>
      </c>
      <c r="J23" s="8">
        <f t="shared" si="2"/>
        <v>304980</v>
      </c>
      <c r="K23" s="8">
        <f t="shared" si="2"/>
        <v>380867</v>
      </c>
      <c r="L23" s="8">
        <f t="shared" si="3"/>
        <v>48364107.479999997</v>
      </c>
      <c r="M23" s="8">
        <f t="shared" si="4"/>
        <v>49477827.440000027</v>
      </c>
      <c r="O23" s="8">
        <f t="shared" si="5"/>
        <v>158.58124296675192</v>
      </c>
      <c r="P23" s="8">
        <f t="shared" si="6"/>
        <v>162.23302328021518</v>
      </c>
    </row>
    <row r="24" spans="1:16" x14ac:dyDescent="0.35">
      <c r="A24" s="121"/>
      <c r="B24" s="43">
        <v>20203</v>
      </c>
      <c r="C24" s="33">
        <v>961928.54249999998</v>
      </c>
      <c r="D24" s="35">
        <v>67024</v>
      </c>
      <c r="E24" s="35">
        <v>84292</v>
      </c>
      <c r="F24" s="4">
        <v>10419975.029999999</v>
      </c>
      <c r="G24" s="4">
        <v>10688953.150000019</v>
      </c>
      <c r="H24" s="15"/>
      <c r="I24" s="8">
        <f t="shared" si="1"/>
        <v>3856679.9191666669</v>
      </c>
      <c r="J24" s="8">
        <f t="shared" si="2"/>
        <v>286993</v>
      </c>
      <c r="K24" s="8">
        <f t="shared" si="2"/>
        <v>357549</v>
      </c>
      <c r="L24" s="8">
        <f t="shared" si="3"/>
        <v>45112396.880000003</v>
      </c>
      <c r="M24" s="8">
        <f t="shared" si="4"/>
        <v>46543678.440000057</v>
      </c>
      <c r="O24" s="8">
        <f t="shared" si="5"/>
        <v>157.18988574634224</v>
      </c>
      <c r="P24" s="8">
        <f t="shared" si="6"/>
        <v>162.17705114758917</v>
      </c>
    </row>
    <row r="25" spans="1:16" x14ac:dyDescent="0.35">
      <c r="A25" s="121"/>
      <c r="B25" s="43">
        <v>20204</v>
      </c>
      <c r="C25" s="33">
        <v>970799.78749999986</v>
      </c>
      <c r="D25" s="35">
        <v>68507</v>
      </c>
      <c r="E25" s="35">
        <v>85931</v>
      </c>
      <c r="F25" s="4">
        <v>11177807.99</v>
      </c>
      <c r="G25" s="4">
        <v>11193420.26000002</v>
      </c>
      <c r="H25" s="15"/>
      <c r="I25" s="8">
        <f t="shared" si="1"/>
        <v>3866972.8583333334</v>
      </c>
      <c r="J25" s="8">
        <f t="shared" si="2"/>
        <v>270683</v>
      </c>
      <c r="K25" s="8">
        <f t="shared" si="2"/>
        <v>337041</v>
      </c>
      <c r="L25" s="8">
        <f t="shared" si="3"/>
        <v>42301033.210000001</v>
      </c>
      <c r="M25" s="8">
        <f t="shared" si="4"/>
        <v>43802421.720000081</v>
      </c>
      <c r="O25" s="8">
        <f t="shared" si="5"/>
        <v>156.2751750571702</v>
      </c>
      <c r="P25" s="8">
        <f t="shared" si="6"/>
        <v>161.82184222873281</v>
      </c>
    </row>
    <row r="26" spans="1:16" x14ac:dyDescent="0.35">
      <c r="A26" s="121"/>
      <c r="B26" s="43">
        <v>20211</v>
      </c>
      <c r="C26" s="33">
        <v>982827.30666666676</v>
      </c>
      <c r="D26" s="35">
        <v>64216</v>
      </c>
      <c r="E26" s="35">
        <v>82101</v>
      </c>
      <c r="F26" s="4">
        <v>11383833.09</v>
      </c>
      <c r="G26" s="4">
        <v>11327300.160000019</v>
      </c>
      <c r="H26" s="15"/>
      <c r="I26" s="8">
        <f t="shared" si="1"/>
        <v>3886498.2074999996</v>
      </c>
      <c r="J26" s="8">
        <f t="shared" ref="J26:K33" si="7">IF(COUNT(D23:D26)&lt;4,"",SUM(D23:D26))</f>
        <v>256894</v>
      </c>
      <c r="K26" s="8">
        <f t="shared" si="7"/>
        <v>323508</v>
      </c>
      <c r="L26" s="8">
        <f t="shared" si="3"/>
        <v>40380333.790000007</v>
      </c>
      <c r="M26" s="8">
        <f t="shared" si="4"/>
        <v>41823922.800000072</v>
      </c>
      <c r="O26" s="8">
        <f t="shared" si="5"/>
        <v>157.18675325231422</v>
      </c>
      <c r="P26" s="8">
        <f t="shared" si="6"/>
        <v>162.8061488395995</v>
      </c>
    </row>
    <row r="27" spans="1:16" x14ac:dyDescent="0.35">
      <c r="A27" s="121"/>
      <c r="B27" s="43">
        <v>20212</v>
      </c>
      <c r="C27" s="33">
        <v>996989.9833333334</v>
      </c>
      <c r="D27" s="35">
        <v>67758</v>
      </c>
      <c r="E27" s="35">
        <v>90022</v>
      </c>
      <c r="F27" s="4">
        <v>12617956.939999999</v>
      </c>
      <c r="G27" s="4">
        <v>12324520.080000013</v>
      </c>
      <c r="H27" s="15"/>
      <c r="I27" s="8">
        <f t="shared" si="1"/>
        <v>3912545.62</v>
      </c>
      <c r="J27" s="8">
        <f t="shared" si="7"/>
        <v>267505</v>
      </c>
      <c r="K27" s="8">
        <f t="shared" si="7"/>
        <v>342346</v>
      </c>
      <c r="L27" s="8">
        <f t="shared" si="3"/>
        <v>45599573.049999997</v>
      </c>
      <c r="M27" s="8">
        <f t="shared" si="4"/>
        <v>45534193.650000073</v>
      </c>
      <c r="O27" s="8">
        <f t="shared" si="5"/>
        <v>170.46250742976767</v>
      </c>
      <c r="P27" s="8">
        <f t="shared" si="6"/>
        <v>170.21810302611195</v>
      </c>
    </row>
    <row r="28" spans="1:16" x14ac:dyDescent="0.35">
      <c r="A28" s="121"/>
      <c r="B28" s="43">
        <v>20213</v>
      </c>
      <c r="C28" s="33">
        <v>1006582.33</v>
      </c>
      <c r="D28" s="35">
        <v>72514</v>
      </c>
      <c r="E28" s="35">
        <v>97770</v>
      </c>
      <c r="F28" s="4">
        <v>14638878.65</v>
      </c>
      <c r="G28" s="4">
        <v>14249458.990000017</v>
      </c>
      <c r="H28" s="15"/>
      <c r="I28" s="8">
        <f t="shared" si="1"/>
        <v>3957199.4075000002</v>
      </c>
      <c r="J28" s="8">
        <f t="shared" si="7"/>
        <v>272995</v>
      </c>
      <c r="K28" s="8">
        <f t="shared" si="7"/>
        <v>355824</v>
      </c>
      <c r="L28" s="8">
        <f t="shared" si="3"/>
        <v>49818476.669999994</v>
      </c>
      <c r="M28" s="8">
        <f t="shared" si="4"/>
        <v>49094699.490000069</v>
      </c>
      <c r="O28" s="8">
        <f t="shared" si="5"/>
        <v>182.48860480961187</v>
      </c>
      <c r="P28" s="8">
        <f t="shared" si="6"/>
        <v>179.83735779043599</v>
      </c>
    </row>
    <row r="29" spans="1:16" x14ac:dyDescent="0.35">
      <c r="A29" s="121"/>
      <c r="B29" s="43">
        <v>20214</v>
      </c>
      <c r="C29" s="33">
        <v>1014312.72</v>
      </c>
      <c r="D29" s="35">
        <v>76679</v>
      </c>
      <c r="E29" s="35">
        <v>101952</v>
      </c>
      <c r="F29" s="4">
        <v>15935849.49</v>
      </c>
      <c r="G29" s="4">
        <v>15496730.299999993</v>
      </c>
      <c r="H29" s="15"/>
      <c r="I29" s="8">
        <f t="shared" si="1"/>
        <v>4000712.34</v>
      </c>
      <c r="J29" s="8">
        <f t="shared" si="7"/>
        <v>281167</v>
      </c>
      <c r="K29" s="8">
        <f t="shared" si="7"/>
        <v>371845</v>
      </c>
      <c r="L29" s="8">
        <f t="shared" si="3"/>
        <v>54576518.170000002</v>
      </c>
      <c r="M29" s="8">
        <f t="shared" si="4"/>
        <v>53398009.530000046</v>
      </c>
      <c r="O29" s="8">
        <f t="shared" si="5"/>
        <v>194.10712555171838</v>
      </c>
      <c r="P29" s="8">
        <f t="shared" si="6"/>
        <v>189.91563565425545</v>
      </c>
    </row>
    <row r="30" spans="1:16" x14ac:dyDescent="0.35">
      <c r="A30" s="121"/>
      <c r="B30" s="43">
        <v>20221</v>
      </c>
      <c r="C30" s="33">
        <v>1020885.6641666668</v>
      </c>
      <c r="D30" s="35">
        <v>71922</v>
      </c>
      <c r="E30" s="35">
        <v>97228</v>
      </c>
      <c r="F30" s="4">
        <v>17008420.120000001</v>
      </c>
      <c r="G30" s="4">
        <v>16834592.849999979</v>
      </c>
      <c r="H30" s="15"/>
      <c r="I30" s="8">
        <f t="shared" si="1"/>
        <v>4038770.6974999998</v>
      </c>
      <c r="J30" s="8">
        <f t="shared" si="7"/>
        <v>288873</v>
      </c>
      <c r="K30" s="8">
        <f t="shared" si="7"/>
        <v>386972</v>
      </c>
      <c r="L30" s="8">
        <f t="shared" si="3"/>
        <v>60201105.200000003</v>
      </c>
      <c r="M30" s="8">
        <f t="shared" si="4"/>
        <v>58905302.219999999</v>
      </c>
      <c r="O30" s="8">
        <f t="shared" si="5"/>
        <v>208.39990307159204</v>
      </c>
      <c r="P30" s="8">
        <f t="shared" si="6"/>
        <v>203.91418450322459</v>
      </c>
    </row>
    <row r="31" spans="1:16" x14ac:dyDescent="0.35">
      <c r="A31" s="121"/>
      <c r="B31" s="43">
        <v>20222</v>
      </c>
      <c r="C31" s="33">
        <v>1032011.0416666667</v>
      </c>
      <c r="D31" s="35">
        <v>70716</v>
      </c>
      <c r="E31" s="35">
        <v>94894</v>
      </c>
      <c r="F31" s="4">
        <v>16496262.6</v>
      </c>
      <c r="G31" s="4">
        <v>16828140.639999978</v>
      </c>
      <c r="H31" s="15"/>
      <c r="I31" s="8">
        <f t="shared" si="1"/>
        <v>4073791.7558333334</v>
      </c>
      <c r="J31" s="8">
        <f t="shared" si="7"/>
        <v>291831</v>
      </c>
      <c r="K31" s="8">
        <f t="shared" si="7"/>
        <v>391844</v>
      </c>
      <c r="L31" s="8">
        <f t="shared" si="3"/>
        <v>64079410.860000007</v>
      </c>
      <c r="M31" s="8">
        <f t="shared" si="4"/>
        <v>63408922.779999964</v>
      </c>
      <c r="O31" s="8">
        <f t="shared" si="5"/>
        <v>219.57712121056366</v>
      </c>
      <c r="P31" s="8">
        <f t="shared" si="6"/>
        <v>217.2795994256949</v>
      </c>
    </row>
    <row r="32" spans="1:16" x14ac:dyDescent="0.35">
      <c r="A32" s="121"/>
      <c r="B32" s="43">
        <v>20223</v>
      </c>
      <c r="C32" s="33">
        <v>1043890.0125</v>
      </c>
      <c r="D32" s="35">
        <v>74588</v>
      </c>
      <c r="E32" s="35">
        <v>103144</v>
      </c>
      <c r="F32" s="4">
        <v>17725977.359999999</v>
      </c>
      <c r="G32" s="4">
        <v>18587217.959999979</v>
      </c>
      <c r="H32" s="15"/>
      <c r="I32" s="8">
        <f t="shared" si="1"/>
        <v>4111099.4383333335</v>
      </c>
      <c r="J32" s="8">
        <f t="shared" si="7"/>
        <v>293905</v>
      </c>
      <c r="K32" s="8">
        <f t="shared" si="7"/>
        <v>397218</v>
      </c>
      <c r="L32" s="8">
        <f t="shared" si="3"/>
        <v>67166509.569999993</v>
      </c>
      <c r="M32" s="8">
        <f t="shared" si="4"/>
        <v>67746681.749999925</v>
      </c>
      <c r="O32" s="8">
        <f t="shared" si="5"/>
        <v>228.5313607117946</v>
      </c>
      <c r="P32" s="8">
        <f t="shared" si="6"/>
        <v>230.5053733349209</v>
      </c>
    </row>
    <row r="33" spans="1:17" x14ac:dyDescent="0.35">
      <c r="A33" s="121"/>
      <c r="B33" s="43">
        <v>20224</v>
      </c>
      <c r="C33" s="33">
        <v>1063292.1741666668</v>
      </c>
      <c r="D33" s="35">
        <v>80640</v>
      </c>
      <c r="E33" s="35">
        <v>105391</v>
      </c>
      <c r="F33" s="4">
        <v>19908047.789999999</v>
      </c>
      <c r="G33" s="4">
        <v>21554528.810000006</v>
      </c>
      <c r="H33" s="15"/>
      <c r="I33" s="8">
        <f t="shared" si="1"/>
        <v>4160078.8925000005</v>
      </c>
      <c r="J33" s="8">
        <f t="shared" si="7"/>
        <v>297866</v>
      </c>
      <c r="K33" s="8">
        <f t="shared" si="7"/>
        <v>400657</v>
      </c>
      <c r="L33" s="8">
        <f t="shared" si="3"/>
        <v>71138707.870000005</v>
      </c>
      <c r="M33" s="8">
        <f t="shared" si="4"/>
        <v>73804480.259999946</v>
      </c>
      <c r="O33" s="8">
        <f t="shared" si="5"/>
        <v>238.82788861434338</v>
      </c>
      <c r="P33" s="8">
        <f t="shared" si="6"/>
        <v>247.77745785017405</v>
      </c>
    </row>
    <row r="34" spans="1:17" ht="15" thickBot="1" x14ac:dyDescent="0.4">
      <c r="A34" s="121"/>
    </row>
    <row r="35" spans="1:17" ht="15" thickBot="1" x14ac:dyDescent="0.4">
      <c r="A35" s="121"/>
      <c r="C35" s="116" t="s">
        <v>28</v>
      </c>
      <c r="D35" s="117"/>
      <c r="E35" s="118"/>
      <c r="F35" s="36"/>
      <c r="G35" s="36"/>
      <c r="H35" s="23"/>
      <c r="I35" s="25"/>
      <c r="J35" s="25"/>
      <c r="K35" s="25"/>
      <c r="L35" s="25"/>
      <c r="M35" s="25"/>
    </row>
    <row r="36" spans="1:17" ht="61.5" customHeight="1" x14ac:dyDescent="0.35">
      <c r="A36" s="121"/>
      <c r="C36" s="19" t="s">
        <v>14</v>
      </c>
      <c r="D36" s="10" t="s">
        <v>29</v>
      </c>
      <c r="E36" s="18" t="s">
        <v>30</v>
      </c>
      <c r="F36" s="24"/>
      <c r="G36" s="47" t="s">
        <v>31</v>
      </c>
      <c r="H36" s="25"/>
      <c r="I36" s="30"/>
      <c r="J36" s="43"/>
      <c r="K36" s="72"/>
      <c r="L36" s="73"/>
      <c r="M36" s="73"/>
      <c r="P36" s="28"/>
      <c r="Q36" s="28"/>
    </row>
    <row r="37" spans="1:17" x14ac:dyDescent="0.35">
      <c r="A37" s="121"/>
      <c r="C37" s="11" t="s">
        <v>9</v>
      </c>
      <c r="D37" s="80">
        <f>LOGEST(O26:O$33)^4-1</f>
        <v>0.27004180923219412</v>
      </c>
      <c r="E37" s="104">
        <f>LOGEST(P26:P$33)^4-1</f>
        <v>0.27453922148406606</v>
      </c>
      <c r="F37" s="12"/>
      <c r="G37" s="49" t="s">
        <v>12</v>
      </c>
      <c r="H37" s="25"/>
      <c r="I37" s="74"/>
      <c r="J37" s="75"/>
      <c r="K37" s="25"/>
      <c r="P37" s="28"/>
      <c r="Q37" s="28"/>
    </row>
    <row r="38" spans="1:17" x14ac:dyDescent="0.35">
      <c r="A38" s="121"/>
      <c r="C38" s="11" t="s">
        <v>10</v>
      </c>
      <c r="D38" s="80">
        <f>LOGEST(O22:O$33)^4-1</f>
        <v>0.1813451448047283</v>
      </c>
      <c r="E38" s="102">
        <f>LOGEST(P22:P$33)^4-1</f>
        <v>0.17374242710260757</v>
      </c>
      <c r="F38" s="12"/>
      <c r="G38" s="50" t="s">
        <v>29</v>
      </c>
      <c r="H38" s="25"/>
      <c r="I38" s="74"/>
      <c r="J38" s="75"/>
      <c r="K38" s="25"/>
      <c r="P38" s="28"/>
      <c r="Q38" s="28"/>
    </row>
    <row r="39" spans="1:17" ht="15" thickBot="1" x14ac:dyDescent="0.4">
      <c r="A39" s="121"/>
      <c r="C39" s="11" t="s">
        <v>11</v>
      </c>
      <c r="D39" s="80">
        <f>LOGEST(O18:O$33)^4-1</f>
        <v>0.12967120887067152</v>
      </c>
      <c r="E39" s="102">
        <f>LOGEST(P18:P$33)^4-1</f>
        <v>0.12884501909016399</v>
      </c>
      <c r="F39" s="12"/>
      <c r="G39" s="48">
        <f>VLOOKUP(G37,C37:E41,MATCH(G38,C36:E36),FALSE)</f>
        <v>0.10928180937070575</v>
      </c>
      <c r="H39" s="45"/>
      <c r="I39" s="74"/>
      <c r="J39" s="75"/>
      <c r="K39" s="76"/>
      <c r="M39" s="75"/>
      <c r="P39" s="28"/>
      <c r="Q39" s="28"/>
    </row>
    <row r="40" spans="1:17" x14ac:dyDescent="0.35">
      <c r="A40" s="121"/>
      <c r="C40" s="11" t="s">
        <v>12</v>
      </c>
      <c r="D40" s="80">
        <f>LOGEST(O14:O$33)^4-1</f>
        <v>0.10928180937070575</v>
      </c>
      <c r="E40" s="102">
        <f>LOGEST(P14:P$33)^4-1</f>
        <v>0.10797173221709455</v>
      </c>
      <c r="F40" s="12"/>
      <c r="G40" s="25"/>
      <c r="H40" s="25"/>
      <c r="I40" s="65"/>
      <c r="J40" s="66"/>
      <c r="K40" s="25"/>
    </row>
    <row r="41" spans="1:17" ht="15" thickBot="1" x14ac:dyDescent="0.4">
      <c r="A41" s="121"/>
      <c r="C41" s="13" t="s">
        <v>13</v>
      </c>
      <c r="D41" s="83">
        <f>LOGEST(O10:O$33)^4-1</f>
        <v>8.7608003019583158E-2</v>
      </c>
      <c r="E41" s="103">
        <f>LOGEST(P10:P$33)^4-1</f>
        <v>8.8117512650175422E-2</v>
      </c>
      <c r="F41" s="12"/>
      <c r="G41" s="25"/>
      <c r="H41" s="25"/>
      <c r="I41" s="65"/>
      <c r="J41" s="66"/>
      <c r="K41" s="25"/>
    </row>
    <row r="42" spans="1:17" x14ac:dyDescent="0.35">
      <c r="A42" s="38"/>
      <c r="C42" s="24"/>
      <c r="D42" s="12"/>
      <c r="E42" s="12"/>
      <c r="F42" s="12"/>
      <c r="G42" s="25"/>
      <c r="H42" s="25"/>
      <c r="I42" s="65"/>
      <c r="J42" s="66"/>
      <c r="K42" s="25"/>
    </row>
    <row r="43" spans="1:17" ht="15" thickBot="1" x14ac:dyDescent="0.4">
      <c r="A43" s="38"/>
      <c r="C43" s="24"/>
      <c r="D43" s="12"/>
      <c r="E43" s="12"/>
      <c r="F43" s="12"/>
      <c r="G43" s="25"/>
      <c r="H43" s="25"/>
      <c r="I43" s="65"/>
      <c r="J43" s="66"/>
      <c r="K43" s="25"/>
    </row>
    <row r="44" spans="1:17" ht="43.5" x14ac:dyDescent="0.35">
      <c r="A44" s="121" t="s">
        <v>55</v>
      </c>
      <c r="B44" s="79"/>
      <c r="C44" s="86" t="s">
        <v>38</v>
      </c>
      <c r="D44" s="87" t="s">
        <v>56</v>
      </c>
      <c r="E44" s="88" t="s">
        <v>57</v>
      </c>
      <c r="F44" s="89" t="s">
        <v>58</v>
      </c>
      <c r="G44" s="25"/>
      <c r="H44" s="25"/>
      <c r="I44" s="122" t="s">
        <v>67</v>
      </c>
      <c r="J44" s="123"/>
      <c r="K44" s="25"/>
    </row>
    <row r="45" spans="1:17" x14ac:dyDescent="0.35">
      <c r="A45" s="121"/>
      <c r="B45" s="90" t="s">
        <v>26</v>
      </c>
      <c r="C45" s="80">
        <f>'Misc Dam - Freq'!P67</f>
        <v>2.4728603206071842E-2</v>
      </c>
      <c r="D45" s="77"/>
      <c r="E45" s="81"/>
      <c r="F45" s="82"/>
      <c r="G45" s="25"/>
      <c r="H45" s="25"/>
      <c r="I45" s="95" t="s">
        <v>60</v>
      </c>
      <c r="J45" s="96" t="e">
        <f>(1+$F$47)^(#REF!+5)</f>
        <v>#REF!</v>
      </c>
      <c r="K45" s="25"/>
    </row>
    <row r="46" spans="1:17" ht="15" thickBot="1" x14ac:dyDescent="0.4">
      <c r="A46" s="121"/>
      <c r="B46" s="91" t="s">
        <v>27</v>
      </c>
      <c r="C46" s="80">
        <f>G39</f>
        <v>0.10928180937070575</v>
      </c>
      <c r="D46" s="77"/>
      <c r="E46" s="81"/>
      <c r="F46" s="82"/>
      <c r="G46" s="25"/>
      <c r="H46" s="25"/>
      <c r="I46" s="95" t="s">
        <v>61</v>
      </c>
      <c r="J46" s="96" t="e">
        <f>(1+$F$47)^(#REF!+4)</f>
        <v>#REF!</v>
      </c>
      <c r="K46" s="25"/>
    </row>
    <row r="47" spans="1:17" ht="15" thickBot="1" x14ac:dyDescent="0.4">
      <c r="A47" s="121"/>
      <c r="B47" s="92" t="s">
        <v>55</v>
      </c>
      <c r="C47" s="83">
        <f>(1+C45)*(1+C46)-1</f>
        <v>0.13671279907834744</v>
      </c>
      <c r="D47" s="84">
        <v>1</v>
      </c>
      <c r="E47" s="85" t="s">
        <v>59</v>
      </c>
      <c r="F47" s="78">
        <f>IF(D47=1,C47,IF(D47=0,E47,(C47*D47)+E47*(1-D47)))</f>
        <v>0.13671279907834744</v>
      </c>
      <c r="G47" s="25"/>
      <c r="H47" s="25"/>
      <c r="I47" s="95" t="s">
        <v>62</v>
      </c>
      <c r="J47" s="96" t="e">
        <f>(1+$F$47)^(#REF!+3)</f>
        <v>#REF!</v>
      </c>
      <c r="K47" s="25"/>
    </row>
    <row r="48" spans="1:17" x14ac:dyDescent="0.35">
      <c r="A48" s="121"/>
      <c r="C48" s="24"/>
      <c r="D48" s="12"/>
      <c r="E48" s="12"/>
      <c r="F48" s="12"/>
      <c r="G48" s="25"/>
      <c r="H48" s="25"/>
      <c r="I48" s="95" t="s">
        <v>63</v>
      </c>
      <c r="J48" s="96" t="e">
        <f>(1+$F$47)^(#REF!+2)</f>
        <v>#REF!</v>
      </c>
      <c r="K48" s="25"/>
    </row>
    <row r="49" spans="1:17" x14ac:dyDescent="0.35">
      <c r="A49" s="121"/>
      <c r="B49" s="26"/>
      <c r="C49" s="26"/>
      <c r="D49" s="26"/>
      <c r="E49" s="26"/>
      <c r="F49" s="26"/>
      <c r="G49" s="26"/>
      <c r="H49" s="26"/>
      <c r="I49" s="95" t="s">
        <v>64</v>
      </c>
      <c r="J49" s="96" t="e">
        <f>(1+$F$47)^(#REF!+1)</f>
        <v>#REF!</v>
      </c>
      <c r="K49" s="26"/>
      <c r="L49" s="26"/>
      <c r="M49" s="21"/>
      <c r="N49" s="26"/>
      <c r="O49" s="26"/>
      <c r="P49" s="26"/>
      <c r="Q49" s="26"/>
    </row>
    <row r="50" spans="1:17" ht="15" thickBot="1" x14ac:dyDescent="0.4">
      <c r="A50" s="121"/>
      <c r="B50" s="26"/>
      <c r="C50" s="26"/>
      <c r="D50" s="26"/>
      <c r="E50" s="26"/>
      <c r="F50" s="26"/>
      <c r="G50" s="26"/>
      <c r="H50" s="26"/>
      <c r="I50" s="97" t="s">
        <v>65</v>
      </c>
      <c r="J50" s="98" t="e">
        <f>(1+$F$47)^#REF!</f>
        <v>#REF!</v>
      </c>
      <c r="K50" s="26"/>
      <c r="L50" s="26"/>
      <c r="M50" s="21"/>
      <c r="N50" s="26"/>
      <c r="O50" s="26"/>
      <c r="P50" s="26"/>
      <c r="Q50" s="26"/>
    </row>
    <row r="51" spans="1:17" x14ac:dyDescent="0.35">
      <c r="A51" s="93"/>
      <c r="B51" s="26"/>
      <c r="C51" s="26"/>
      <c r="D51" s="26"/>
      <c r="E51" s="26"/>
      <c r="F51" s="26"/>
      <c r="G51" s="26"/>
      <c r="H51" s="26"/>
      <c r="I51" s="67"/>
      <c r="J51" s="66"/>
      <c r="K51" s="26"/>
      <c r="L51" s="26"/>
      <c r="M51" s="21"/>
      <c r="N51" s="26"/>
      <c r="O51" s="26"/>
      <c r="P51" s="26"/>
      <c r="Q51" s="26"/>
    </row>
    <row r="52" spans="1:17" x14ac:dyDescent="0.35">
      <c r="A52" s="52"/>
      <c r="B52" s="26"/>
      <c r="C52" s="26"/>
      <c r="D52" s="26"/>
      <c r="E52" s="26"/>
      <c r="F52" s="26"/>
      <c r="G52" s="26"/>
      <c r="H52" s="26"/>
      <c r="I52" s="67"/>
      <c r="J52" s="66"/>
      <c r="K52" s="26"/>
      <c r="L52" s="26"/>
      <c r="M52" s="21"/>
      <c r="N52" s="26"/>
      <c r="O52" s="26"/>
      <c r="P52" s="26"/>
      <c r="Q52" s="26"/>
    </row>
    <row r="53" spans="1:17" ht="15" thickBot="1" x14ac:dyDescent="0.4">
      <c r="A53" s="121" t="s">
        <v>37</v>
      </c>
      <c r="B53" s="124" t="s">
        <v>0</v>
      </c>
      <c r="C53" s="124"/>
      <c r="D53" s="124"/>
      <c r="E53" s="124"/>
      <c r="F53" s="124"/>
      <c r="G53" s="124"/>
      <c r="H53" s="26"/>
      <c r="I53" s="115" t="s">
        <v>4</v>
      </c>
      <c r="J53" s="115"/>
      <c r="K53" s="115"/>
      <c r="L53" s="115"/>
      <c r="M53" s="1"/>
      <c r="N53" s="26"/>
      <c r="O53" s="26"/>
      <c r="P53" s="26"/>
      <c r="Q53" s="26"/>
    </row>
    <row r="54" spans="1:17" ht="44" thickBot="1" x14ac:dyDescent="0.4">
      <c r="A54" s="121"/>
      <c r="B54" s="2" t="s">
        <v>32</v>
      </c>
      <c r="C54" s="2" t="s">
        <v>1</v>
      </c>
      <c r="D54" s="2" t="s">
        <v>33</v>
      </c>
      <c r="E54" s="2" t="s">
        <v>34</v>
      </c>
      <c r="F54" s="2" t="s">
        <v>35</v>
      </c>
      <c r="G54" s="26"/>
      <c r="H54" s="26"/>
      <c r="I54" s="2" t="s">
        <v>1</v>
      </c>
      <c r="J54" s="2" t="str">
        <f t="shared" ref="J54:K54" si="8">D54</f>
        <v>Earned Premium</v>
      </c>
      <c r="K54" s="2" t="str">
        <f t="shared" si="8"/>
        <v>On-Level Earned Premium</v>
      </c>
      <c r="L54" s="2" t="s">
        <v>35</v>
      </c>
      <c r="M54" s="26"/>
      <c r="N54" s="26"/>
      <c r="O54" s="26"/>
    </row>
    <row r="55" spans="1:17" x14ac:dyDescent="0.35">
      <c r="A55" s="121"/>
      <c r="B55" s="60">
        <v>20162</v>
      </c>
      <c r="C55" s="59">
        <v>979220.69666666666</v>
      </c>
      <c r="D55" s="54">
        <v>17996952.539999999</v>
      </c>
      <c r="E55" s="54">
        <v>19625048.831888892</v>
      </c>
      <c r="F55" s="53">
        <f>E55/C55</f>
        <v>20.041497181068458</v>
      </c>
      <c r="G55" s="26"/>
      <c r="H55" s="26"/>
      <c r="I55" s="34"/>
      <c r="J55" s="34"/>
      <c r="K55" s="34"/>
      <c r="L55" s="34"/>
      <c r="M55" s="26"/>
      <c r="N55" s="26"/>
      <c r="O55" s="26"/>
    </row>
    <row r="56" spans="1:17" x14ac:dyDescent="0.35">
      <c r="A56" s="121"/>
      <c r="B56" s="61">
        <v>20163</v>
      </c>
      <c r="C56" s="59">
        <v>982614.30249999999</v>
      </c>
      <c r="D56" s="54">
        <v>18308562.119999997</v>
      </c>
      <c r="E56" s="54">
        <v>19727263.24452563</v>
      </c>
      <c r="F56" s="53">
        <f t="shared" ref="F56:F81" si="9">E56/C56</f>
        <v>20.076303789121397</v>
      </c>
      <c r="G56" s="26"/>
      <c r="H56" s="26"/>
      <c r="I56" s="34"/>
      <c r="J56" s="34"/>
      <c r="K56" s="34"/>
      <c r="L56" s="34"/>
      <c r="M56" s="26"/>
      <c r="N56" s="26"/>
      <c r="O56" s="26"/>
    </row>
    <row r="57" spans="1:17" x14ac:dyDescent="0.35">
      <c r="A57" s="121"/>
      <c r="B57" s="61">
        <v>20164</v>
      </c>
      <c r="C57" s="59">
        <v>986464.52500000002</v>
      </c>
      <c r="D57" s="54">
        <v>18615218.579999998</v>
      </c>
      <c r="E57" s="54">
        <v>19842547.502666704</v>
      </c>
      <c r="F57" s="53">
        <f t="shared" si="9"/>
        <v>20.114811024417431</v>
      </c>
      <c r="G57" s="26"/>
      <c r="H57" s="26"/>
      <c r="I57" s="34"/>
      <c r="J57" s="34"/>
      <c r="K57" s="34"/>
      <c r="L57" s="34"/>
      <c r="M57" s="26"/>
      <c r="N57" s="26"/>
      <c r="O57" s="26"/>
    </row>
    <row r="58" spans="1:17" x14ac:dyDescent="0.35">
      <c r="A58" s="121"/>
      <c r="B58" s="61">
        <v>20171</v>
      </c>
      <c r="C58" s="59">
        <v>992874.19499999995</v>
      </c>
      <c r="D58" s="54">
        <v>18783098.77</v>
      </c>
      <c r="E58" s="54">
        <v>19998756.425648063</v>
      </c>
      <c r="F58" s="53">
        <f t="shared" si="9"/>
        <v>20.142286431009584</v>
      </c>
      <c r="G58" s="26"/>
      <c r="H58" s="26"/>
      <c r="I58" s="8">
        <f t="shared" ref="I58:I81" si="10">IF(COUNT(C55:C58)&lt;4,"",SUM(C55:C58))</f>
        <v>3941173.7191666663</v>
      </c>
      <c r="J58" s="8">
        <f t="shared" ref="J58:K81" si="11">IF(COUNT(D55:D58)&lt;4,"",SUM(D55:D58))</f>
        <v>73703832.00999999</v>
      </c>
      <c r="K58" s="8">
        <f t="shared" si="11"/>
        <v>79193616.004729301</v>
      </c>
      <c r="L58" s="8">
        <f>IFERROR(K58/I58,0)</f>
        <v>20.093916596367194</v>
      </c>
      <c r="M58" s="26"/>
      <c r="N58" s="26"/>
      <c r="O58" s="26"/>
    </row>
    <row r="59" spans="1:17" x14ac:dyDescent="0.35">
      <c r="A59" s="121"/>
      <c r="B59" s="61">
        <v>20172</v>
      </c>
      <c r="C59" s="59">
        <v>1002642.2683333333</v>
      </c>
      <c r="D59" s="54">
        <v>19006596.350000001</v>
      </c>
      <c r="E59" s="54">
        <v>20242874.700310066</v>
      </c>
      <c r="F59" s="53">
        <f t="shared" si="9"/>
        <v>20.1895285483618</v>
      </c>
      <c r="G59" s="26"/>
      <c r="H59" s="26"/>
      <c r="I59" s="8">
        <f t="shared" si="10"/>
        <v>3964595.2908333335</v>
      </c>
      <c r="J59" s="8">
        <f t="shared" si="11"/>
        <v>74713475.819999993</v>
      </c>
      <c r="K59" s="8">
        <f t="shared" si="11"/>
        <v>79811441.873150468</v>
      </c>
      <c r="L59" s="8">
        <f t="shared" ref="L59:L81" si="12">IFERROR(K59/I59,0)</f>
        <v>20.131043906974575</v>
      </c>
      <c r="M59" s="26"/>
      <c r="N59" s="26"/>
      <c r="O59" s="26"/>
    </row>
    <row r="60" spans="1:17" x14ac:dyDescent="0.35">
      <c r="A60" s="121"/>
      <c r="B60" s="61">
        <v>20173</v>
      </c>
      <c r="C60" s="59">
        <v>1001792.3699999999</v>
      </c>
      <c r="D60" s="54">
        <v>18976732.280000001</v>
      </c>
      <c r="E60" s="54">
        <v>20286855.212809272</v>
      </c>
      <c r="F60" s="53">
        <f t="shared" si="9"/>
        <v>20.25055871887832</v>
      </c>
      <c r="G60" s="26"/>
      <c r="H60" s="26"/>
      <c r="I60" s="8">
        <f t="shared" si="10"/>
        <v>3983773.3583333334</v>
      </c>
      <c r="J60" s="8">
        <f t="shared" si="11"/>
        <v>75381645.979999989</v>
      </c>
      <c r="K60" s="8">
        <f t="shared" si="11"/>
        <v>80371033.841434106</v>
      </c>
      <c r="L60" s="8">
        <f t="shared" si="12"/>
        <v>20.174599961444201</v>
      </c>
      <c r="M60" s="26"/>
      <c r="N60" s="26"/>
      <c r="O60" s="26"/>
    </row>
    <row r="61" spans="1:17" x14ac:dyDescent="0.35">
      <c r="A61" s="121"/>
      <c r="B61" s="61">
        <v>20174</v>
      </c>
      <c r="C61" s="59">
        <v>995306.27999999991</v>
      </c>
      <c r="D61" s="54">
        <v>18843758.32</v>
      </c>
      <c r="E61" s="54">
        <v>20224279.841140229</v>
      </c>
      <c r="F61" s="53">
        <f t="shared" si="9"/>
        <v>20.319654610378056</v>
      </c>
      <c r="G61" s="26"/>
      <c r="H61" s="26"/>
      <c r="I61" s="8">
        <f t="shared" si="10"/>
        <v>3992615.1133333328</v>
      </c>
      <c r="J61" s="8">
        <f t="shared" si="11"/>
        <v>75610185.719999999</v>
      </c>
      <c r="K61" s="8">
        <f t="shared" si="11"/>
        <v>80752766.179907635</v>
      </c>
      <c r="L61" s="8">
        <f t="shared" si="12"/>
        <v>20.225532361041733</v>
      </c>
      <c r="M61" s="26"/>
      <c r="N61" s="26"/>
      <c r="O61" s="26"/>
    </row>
    <row r="62" spans="1:17" x14ac:dyDescent="0.35">
      <c r="A62" s="121"/>
      <c r="B62" s="61">
        <v>20181</v>
      </c>
      <c r="C62" s="59">
        <v>988064.39333333343</v>
      </c>
      <c r="D62" s="54">
        <v>18911528.48</v>
      </c>
      <c r="E62" s="54">
        <v>20141914.356385507</v>
      </c>
      <c r="F62" s="53">
        <f t="shared" si="9"/>
        <v>20.385224376353403</v>
      </c>
      <c r="I62" s="8">
        <f t="shared" si="10"/>
        <v>3987805.3116666665</v>
      </c>
      <c r="J62" s="8">
        <f t="shared" si="11"/>
        <v>75738615.430000007</v>
      </c>
      <c r="K62" s="8">
        <f t="shared" si="11"/>
        <v>80895924.110645086</v>
      </c>
      <c r="L62" s="8">
        <f t="shared" si="12"/>
        <v>20.285825858643882</v>
      </c>
    </row>
    <row r="63" spans="1:17" x14ac:dyDescent="0.35">
      <c r="A63" s="121"/>
      <c r="B63" s="61">
        <v>20182</v>
      </c>
      <c r="C63" s="59">
        <v>982394.44916666672</v>
      </c>
      <c r="D63" s="54">
        <v>19044693.379999999</v>
      </c>
      <c r="E63" s="54">
        <v>20064189.831920363</v>
      </c>
      <c r="F63" s="53">
        <f t="shared" si="9"/>
        <v>20.423761401482025</v>
      </c>
      <c r="I63" s="8">
        <f t="shared" si="10"/>
        <v>3967557.4925000002</v>
      </c>
      <c r="J63" s="8">
        <f t="shared" si="11"/>
        <v>75776712.459999993</v>
      </c>
      <c r="K63" s="8">
        <f t="shared" si="11"/>
        <v>80717239.242255375</v>
      </c>
      <c r="L63" s="8">
        <f t="shared" si="12"/>
        <v>20.344314958217424</v>
      </c>
    </row>
    <row r="64" spans="1:17" x14ac:dyDescent="0.35">
      <c r="A64" s="121"/>
      <c r="B64" s="61">
        <v>20183</v>
      </c>
      <c r="C64" s="59">
        <v>976110.77333333332</v>
      </c>
      <c r="D64" s="54">
        <v>19022340.32</v>
      </c>
      <c r="E64" s="54">
        <v>19984981.669682637</v>
      </c>
      <c r="F64" s="53">
        <f t="shared" si="9"/>
        <v>20.474091891677073</v>
      </c>
      <c r="I64" s="8">
        <f t="shared" si="10"/>
        <v>3941875.8958333335</v>
      </c>
      <c r="J64" s="8">
        <f t="shared" si="11"/>
        <v>75822320.5</v>
      </c>
      <c r="K64" s="8">
        <f t="shared" si="11"/>
        <v>80415365.699128747</v>
      </c>
      <c r="L64" s="8">
        <f t="shared" si="12"/>
        <v>20.400278401491509</v>
      </c>
    </row>
    <row r="65" spans="1:12" x14ac:dyDescent="0.35">
      <c r="A65" s="121"/>
      <c r="B65" s="61">
        <v>20184</v>
      </c>
      <c r="C65" s="59">
        <v>971731.11166666658</v>
      </c>
      <c r="D65" s="54">
        <v>18991252.560000002</v>
      </c>
      <c r="E65" s="54">
        <v>19952194.534330301</v>
      </c>
      <c r="F65" s="53">
        <f t="shared" si="9"/>
        <v>20.532629134523905</v>
      </c>
      <c r="I65" s="8">
        <f t="shared" si="10"/>
        <v>3918300.7275</v>
      </c>
      <c r="J65" s="8">
        <f t="shared" si="11"/>
        <v>75969814.74000001</v>
      </c>
      <c r="K65" s="8">
        <f t="shared" si="11"/>
        <v>80143280.392318815</v>
      </c>
      <c r="L65" s="8">
        <f t="shared" si="12"/>
        <v>20.453580765214202</v>
      </c>
    </row>
    <row r="66" spans="1:12" x14ac:dyDescent="0.35">
      <c r="A66" s="121"/>
      <c r="B66" s="61">
        <v>20191</v>
      </c>
      <c r="C66" s="59">
        <v>970690.03749999998</v>
      </c>
      <c r="D66" s="54">
        <v>19042028.439999998</v>
      </c>
      <c r="E66" s="54">
        <v>20005377.182491187</v>
      </c>
      <c r="F66" s="53">
        <f t="shared" si="9"/>
        <v>20.609439068742052</v>
      </c>
      <c r="I66" s="8">
        <f t="shared" si="10"/>
        <v>3900926.3716666666</v>
      </c>
      <c r="J66" s="8">
        <f t="shared" si="11"/>
        <v>76100314.700000003</v>
      </c>
      <c r="K66" s="8">
        <f t="shared" si="11"/>
        <v>80006743.218424484</v>
      </c>
      <c r="L66" s="8">
        <f t="shared" si="12"/>
        <v>20.509677854863405</v>
      </c>
    </row>
    <row r="67" spans="1:12" x14ac:dyDescent="0.35">
      <c r="A67" s="121"/>
      <c r="B67" s="61">
        <v>20192</v>
      </c>
      <c r="C67" s="59">
        <v>969346.00250000006</v>
      </c>
      <c r="D67" s="54">
        <v>19087862.75</v>
      </c>
      <c r="E67" s="54">
        <v>20053397.005524084</v>
      </c>
      <c r="F67" s="53">
        <f t="shared" si="9"/>
        <v>20.68755320990152</v>
      </c>
      <c r="I67" s="8">
        <f t="shared" si="10"/>
        <v>3887877.9249999998</v>
      </c>
      <c r="J67" s="8">
        <f t="shared" si="11"/>
        <v>76143484.069999993</v>
      </c>
      <c r="K67" s="8">
        <f t="shared" si="11"/>
        <v>79995950.392028213</v>
      </c>
      <c r="L67" s="8">
        <f t="shared" si="12"/>
        <v>20.575736156126407</v>
      </c>
    </row>
    <row r="68" spans="1:12" x14ac:dyDescent="0.35">
      <c r="A68" s="121"/>
      <c r="B68" s="61">
        <v>20193</v>
      </c>
      <c r="C68" s="59">
        <v>963749.54916666658</v>
      </c>
      <c r="D68" s="54">
        <v>19062475.57</v>
      </c>
      <c r="E68" s="54">
        <v>20026594.655134417</v>
      </c>
      <c r="F68" s="53">
        <f t="shared" si="9"/>
        <v>20.779874473042277</v>
      </c>
      <c r="I68" s="8">
        <f t="shared" si="10"/>
        <v>3875516.7008333327</v>
      </c>
      <c r="J68" s="8">
        <f t="shared" si="11"/>
        <v>76183619.319999993</v>
      </c>
      <c r="K68" s="8">
        <f t="shared" si="11"/>
        <v>80037563.37748</v>
      </c>
      <c r="L68" s="8">
        <f t="shared" si="12"/>
        <v>20.652101269559729</v>
      </c>
    </row>
    <row r="69" spans="1:12" x14ac:dyDescent="0.35">
      <c r="A69" s="121"/>
      <c r="B69" s="61">
        <v>20194</v>
      </c>
      <c r="C69" s="59">
        <v>960506.84833333339</v>
      </c>
      <c r="D69" s="54">
        <v>19091796.170000002</v>
      </c>
      <c r="E69" s="54">
        <v>20057245.538823176</v>
      </c>
      <c r="F69" s="53">
        <f t="shared" si="9"/>
        <v>20.881939127895244</v>
      </c>
      <c r="I69" s="8">
        <f t="shared" si="10"/>
        <v>3864292.4375</v>
      </c>
      <c r="J69" s="8">
        <f t="shared" si="11"/>
        <v>76284162.930000007</v>
      </c>
      <c r="K69" s="8">
        <f t="shared" si="11"/>
        <v>80142614.381972864</v>
      </c>
      <c r="L69" s="8">
        <f t="shared" si="12"/>
        <v>20.739272629641107</v>
      </c>
    </row>
    <row r="70" spans="1:12" x14ac:dyDescent="0.35">
      <c r="A70" s="121"/>
      <c r="B70" s="61">
        <v>20201</v>
      </c>
      <c r="C70" s="59">
        <v>963301.95750000002</v>
      </c>
      <c r="D70" s="54">
        <v>19249834.579999998</v>
      </c>
      <c r="E70" s="54">
        <v>20223096.599796981</v>
      </c>
      <c r="F70" s="53">
        <f t="shared" si="9"/>
        <v>20.993517600940805</v>
      </c>
      <c r="I70" s="8">
        <f t="shared" si="10"/>
        <v>3856904.3575000004</v>
      </c>
      <c r="J70" s="8">
        <f t="shared" si="11"/>
        <v>76491969.069999993</v>
      </c>
      <c r="K70" s="8">
        <f t="shared" si="11"/>
        <v>80360333.799278662</v>
      </c>
      <c r="L70" s="8">
        <f t="shared" si="12"/>
        <v>20.835448937957921</v>
      </c>
    </row>
    <row r="71" spans="1:12" x14ac:dyDescent="0.35">
      <c r="A71" s="121"/>
      <c r="B71" s="61">
        <v>20202</v>
      </c>
      <c r="C71" s="59">
        <v>970942.5708333333</v>
      </c>
      <c r="D71" s="54">
        <v>19433492.920000002</v>
      </c>
      <c r="E71" s="54">
        <v>20415985.5681125</v>
      </c>
      <c r="F71" s="53">
        <f t="shared" si="9"/>
        <v>21.026975416877665</v>
      </c>
      <c r="I71" s="8">
        <f t="shared" si="10"/>
        <v>3858500.9258333333</v>
      </c>
      <c r="J71" s="8">
        <f t="shared" si="11"/>
        <v>76837599.24000001</v>
      </c>
      <c r="K71" s="8">
        <f t="shared" si="11"/>
        <v>80722922.36186707</v>
      </c>
      <c r="L71" s="8">
        <f t="shared" si="12"/>
        <v>20.920799013267846</v>
      </c>
    </row>
    <row r="72" spans="1:12" x14ac:dyDescent="0.35">
      <c r="A72" s="121"/>
      <c r="B72" s="61">
        <v>20203</v>
      </c>
      <c r="C72" s="59">
        <v>961928.54249999998</v>
      </c>
      <c r="D72" s="54">
        <v>19323377.710000001</v>
      </c>
      <c r="E72" s="54">
        <v>20300147.74931787</v>
      </c>
      <c r="F72" s="53">
        <f t="shared" si="9"/>
        <v>21.103592265345291</v>
      </c>
      <c r="I72" s="8">
        <f t="shared" si="10"/>
        <v>3856679.9191666669</v>
      </c>
      <c r="J72" s="8">
        <f t="shared" si="11"/>
        <v>77098501.379999995</v>
      </c>
      <c r="K72" s="8">
        <f t="shared" si="11"/>
        <v>80996475.456050515</v>
      </c>
      <c r="L72" s="8">
        <f t="shared" si="12"/>
        <v>21.001606862296171</v>
      </c>
    </row>
    <row r="73" spans="1:12" x14ac:dyDescent="0.35">
      <c r="A73" s="121"/>
      <c r="B73" s="61">
        <v>20204</v>
      </c>
      <c r="C73" s="59">
        <v>970799.78749999986</v>
      </c>
      <c r="D73" s="54">
        <v>19625443.73</v>
      </c>
      <c r="E73" s="54">
        <v>20617333.289708871</v>
      </c>
      <c r="F73" s="53">
        <f t="shared" si="9"/>
        <v>21.237471984622651</v>
      </c>
      <c r="I73" s="8">
        <f t="shared" si="10"/>
        <v>3866972.8583333334</v>
      </c>
      <c r="J73" s="8">
        <f t="shared" si="11"/>
        <v>77632148.939999998</v>
      </c>
      <c r="K73" s="8">
        <f t="shared" si="11"/>
        <v>81556563.206936225</v>
      </c>
      <c r="L73" s="8">
        <f t="shared" si="12"/>
        <v>21.090544514989727</v>
      </c>
    </row>
    <row r="74" spans="1:12" x14ac:dyDescent="0.35">
      <c r="A74" s="121"/>
      <c r="B74" s="61">
        <v>20211</v>
      </c>
      <c r="C74" s="59">
        <v>982827.30666666676</v>
      </c>
      <c r="D74" s="54">
        <v>19958951.219999999</v>
      </c>
      <c r="E74" s="54">
        <v>20967540.699164692</v>
      </c>
      <c r="F74" s="53">
        <f t="shared" si="9"/>
        <v>21.333901242811105</v>
      </c>
      <c r="I74" s="8">
        <f t="shared" si="10"/>
        <v>3886498.2074999996</v>
      </c>
      <c r="J74" s="8">
        <f t="shared" si="11"/>
        <v>78341265.579999998</v>
      </c>
      <c r="K74" s="8">
        <f t="shared" si="11"/>
        <v>82301007.306303933</v>
      </c>
      <c r="L74" s="8">
        <f t="shared" si="12"/>
        <v>21.176134121838249</v>
      </c>
    </row>
    <row r="75" spans="1:12" x14ac:dyDescent="0.35">
      <c r="A75" s="121"/>
      <c r="B75" s="61">
        <v>20212</v>
      </c>
      <c r="C75" s="59">
        <v>996989.9833333334</v>
      </c>
      <c r="D75" s="54">
        <v>20365395.84</v>
      </c>
      <c r="E75" s="54">
        <v>21394308.549324829</v>
      </c>
      <c r="F75" s="53">
        <f t="shared" si="9"/>
        <v>21.458900196564823</v>
      </c>
      <c r="I75" s="8">
        <f t="shared" si="10"/>
        <v>3912545.62</v>
      </c>
      <c r="J75" s="8">
        <f t="shared" si="11"/>
        <v>79273168.5</v>
      </c>
      <c r="K75" s="8">
        <f t="shared" si="11"/>
        <v>83279330.287516251</v>
      </c>
      <c r="L75" s="8">
        <f t="shared" si="12"/>
        <v>21.285203643840514</v>
      </c>
    </row>
    <row r="76" spans="1:12" x14ac:dyDescent="0.35">
      <c r="A76" s="121"/>
      <c r="B76" s="61">
        <v>20213</v>
      </c>
      <c r="C76" s="59">
        <v>1006582.33</v>
      </c>
      <c r="D76" s="54">
        <v>20729977.559999999</v>
      </c>
      <c r="E76" s="54">
        <v>21776996.920015879</v>
      </c>
      <c r="F76" s="53">
        <f t="shared" si="9"/>
        <v>21.634590903275523</v>
      </c>
      <c r="I76" s="8">
        <f t="shared" si="10"/>
        <v>3957199.4075000002</v>
      </c>
      <c r="J76" s="8">
        <f t="shared" si="11"/>
        <v>80679768.350000009</v>
      </c>
      <c r="K76" s="8">
        <f t="shared" si="11"/>
        <v>84756179.458214283</v>
      </c>
      <c r="L76" s="8">
        <f t="shared" si="12"/>
        <v>21.418223023479083</v>
      </c>
    </row>
    <row r="77" spans="1:12" x14ac:dyDescent="0.35">
      <c r="A77" s="121"/>
      <c r="B77" s="61">
        <v>20214</v>
      </c>
      <c r="C77" s="59">
        <v>1014312.72</v>
      </c>
      <c r="D77" s="54">
        <v>21078966.490000002</v>
      </c>
      <c r="E77" s="54">
        <v>22143258.118644178</v>
      </c>
      <c r="F77" s="53">
        <f t="shared" si="9"/>
        <v>21.830799990997036</v>
      </c>
      <c r="I77" s="8">
        <f t="shared" si="10"/>
        <v>4000712.34</v>
      </c>
      <c r="J77" s="8">
        <f t="shared" si="11"/>
        <v>82133291.110000014</v>
      </c>
      <c r="K77" s="8">
        <f t="shared" si="11"/>
        <v>86282104.287149578</v>
      </c>
      <c r="L77" s="8">
        <f t="shared" si="12"/>
        <v>21.566685368623524</v>
      </c>
    </row>
    <row r="78" spans="1:12" x14ac:dyDescent="0.35">
      <c r="A78" s="121"/>
      <c r="B78" s="61">
        <v>20221</v>
      </c>
      <c r="C78" s="59">
        <v>1020885.6641666668</v>
      </c>
      <c r="D78" s="54">
        <v>21433379.789999999</v>
      </c>
      <c r="E78" s="54">
        <v>22515157.293729715</v>
      </c>
      <c r="F78" s="53">
        <f t="shared" si="9"/>
        <v>22.054533709324335</v>
      </c>
      <c r="I78" s="8">
        <f t="shared" si="10"/>
        <v>4038770.6974999998</v>
      </c>
      <c r="J78" s="8">
        <f t="shared" si="11"/>
        <v>83607719.680000007</v>
      </c>
      <c r="K78" s="8">
        <f t="shared" si="11"/>
        <v>87829720.881714612</v>
      </c>
      <c r="L78" s="8">
        <f t="shared" si="12"/>
        <v>21.746647051807432</v>
      </c>
    </row>
    <row r="79" spans="1:12" x14ac:dyDescent="0.35">
      <c r="A79" s="121"/>
      <c r="B79" s="61">
        <v>20222</v>
      </c>
      <c r="C79" s="59">
        <v>1032011.0416666667</v>
      </c>
      <c r="D79" s="54">
        <v>21914326.129999999</v>
      </c>
      <c r="E79" s="54">
        <v>23019936.756430712</v>
      </c>
      <c r="F79" s="53">
        <f t="shared" si="9"/>
        <v>22.305901610562429</v>
      </c>
      <c r="I79" s="8">
        <f t="shared" si="10"/>
        <v>4073791.7558333334</v>
      </c>
      <c r="J79" s="8">
        <f t="shared" si="11"/>
        <v>85156649.969999999</v>
      </c>
      <c r="K79" s="8">
        <f t="shared" si="11"/>
        <v>89455349.088820487</v>
      </c>
      <c r="L79" s="8">
        <f t="shared" si="12"/>
        <v>21.958743708665967</v>
      </c>
    </row>
    <row r="80" spans="1:12" x14ac:dyDescent="0.35">
      <c r="A80" s="121"/>
      <c r="B80" s="61">
        <v>20223</v>
      </c>
      <c r="C80" s="59">
        <v>1043890.0125</v>
      </c>
      <c r="D80" s="54">
        <v>22430641.010000002</v>
      </c>
      <c r="E80" s="54">
        <v>23561844.335099287</v>
      </c>
      <c r="F80" s="53">
        <f t="shared" si="9"/>
        <v>22.571194333655232</v>
      </c>
      <c r="I80" s="8">
        <f t="shared" si="10"/>
        <v>4111099.4383333335</v>
      </c>
      <c r="J80" s="8">
        <f t="shared" si="11"/>
        <v>86857313.420000002</v>
      </c>
      <c r="K80" s="8">
        <f t="shared" si="11"/>
        <v>91240196.503903896</v>
      </c>
      <c r="L80" s="8">
        <f t="shared" si="12"/>
        <v>22.193624326657801</v>
      </c>
    </row>
    <row r="81" spans="1:12" x14ac:dyDescent="0.35">
      <c r="A81" s="121"/>
      <c r="B81" s="61">
        <v>20224</v>
      </c>
      <c r="C81" s="59">
        <v>1063292.1741666668</v>
      </c>
      <c r="D81" s="54">
        <v>23144310</v>
      </c>
      <c r="E81" s="54">
        <v>24311011.0674766</v>
      </c>
      <c r="F81" s="53">
        <f t="shared" si="9"/>
        <v>22.863904821391028</v>
      </c>
      <c r="I81" s="8">
        <f t="shared" si="10"/>
        <v>4160078.8925000005</v>
      </c>
      <c r="J81" s="8">
        <f t="shared" si="11"/>
        <v>88922656.930000007</v>
      </c>
      <c r="K81" s="8">
        <f t="shared" si="11"/>
        <v>93407949.452736318</v>
      </c>
      <c r="L81" s="8">
        <f t="shared" si="12"/>
        <v>22.453408184430558</v>
      </c>
    </row>
    <row r="82" spans="1:12" ht="15" thickBot="1" x14ac:dyDescent="0.4">
      <c r="A82" s="121"/>
    </row>
    <row r="83" spans="1:12" ht="15" thickBot="1" x14ac:dyDescent="0.4">
      <c r="A83" s="121"/>
      <c r="C83" s="116" t="s">
        <v>28</v>
      </c>
      <c r="D83" s="118"/>
      <c r="E83" s="36"/>
    </row>
    <row r="84" spans="1:12" ht="29" x14ac:dyDescent="0.35">
      <c r="A84" s="121"/>
      <c r="C84" s="19" t="s">
        <v>14</v>
      </c>
      <c r="D84" s="62" t="s">
        <v>38</v>
      </c>
      <c r="F84" s="47" t="s">
        <v>31</v>
      </c>
      <c r="I84" s="122" t="s">
        <v>66</v>
      </c>
      <c r="J84" s="123"/>
    </row>
    <row r="85" spans="1:12" x14ac:dyDescent="0.35">
      <c r="A85" s="121"/>
      <c r="C85" s="11" t="s">
        <v>9</v>
      </c>
      <c r="D85" s="102">
        <f>LOGEST(L$74:L81)^4-1</f>
        <v>3.3994444856883854E-2</v>
      </c>
      <c r="F85" s="63" t="s">
        <v>12</v>
      </c>
      <c r="I85" s="95" t="s">
        <v>60</v>
      </c>
      <c r="J85" s="96" t="e">
        <f>(1+$F$86)^(#REF!+5)</f>
        <v>#REF!</v>
      </c>
    </row>
    <row r="86" spans="1:12" ht="15" thickBot="1" x14ac:dyDescent="0.4">
      <c r="A86" s="121"/>
      <c r="C86" s="11" t="s">
        <v>10</v>
      </c>
      <c r="D86" s="102">
        <f>LOGEST(L$70:L81)^4-1</f>
        <v>2.6648144181450117E-2</v>
      </c>
      <c r="F86" s="64">
        <f>VLOOKUP(F85,C85:D89,2,FALSE)</f>
        <v>1.9983573295893509E-2</v>
      </c>
      <c r="I86" s="95" t="s">
        <v>61</v>
      </c>
      <c r="J86" s="96" t="e">
        <f>(1+$F$86)^(#REF!+4)</f>
        <v>#REF!</v>
      </c>
    </row>
    <row r="87" spans="1:12" x14ac:dyDescent="0.35">
      <c r="A87" s="121"/>
      <c r="C87" s="11" t="s">
        <v>11</v>
      </c>
      <c r="D87" s="102">
        <f>LOGEST(L$66:L81)^4-1</f>
        <v>2.288818565758155E-2</v>
      </c>
      <c r="F87" s="46"/>
      <c r="I87" s="95" t="s">
        <v>62</v>
      </c>
      <c r="J87" s="96" t="e">
        <f>(1+$F$86)^(#REF!+3)</f>
        <v>#REF!</v>
      </c>
    </row>
    <row r="88" spans="1:12" x14ac:dyDescent="0.35">
      <c r="A88" s="121"/>
      <c r="C88" s="11" t="s">
        <v>12</v>
      </c>
      <c r="D88" s="102">
        <f>LOGEST(L$62:L81)^4-1</f>
        <v>1.9983573295893509E-2</v>
      </c>
      <c r="F88" s="125"/>
      <c r="G88" s="125"/>
      <c r="I88" s="95" t="s">
        <v>63</v>
      </c>
      <c r="J88" s="96" t="e">
        <f>(1+$F$86)^(#REF!+2)</f>
        <v>#REF!</v>
      </c>
    </row>
    <row r="89" spans="1:12" ht="15" thickBot="1" x14ac:dyDescent="0.4">
      <c r="A89" s="121"/>
      <c r="C89" s="13" t="s">
        <v>13</v>
      </c>
      <c r="D89" s="103">
        <f>LOGEST(L$58:L81)^4-1</f>
        <v>1.7813853204310393E-2</v>
      </c>
      <c r="F89" s="99"/>
      <c r="G89" s="100"/>
      <c r="I89" s="95" t="s">
        <v>64</v>
      </c>
      <c r="J89" s="96" t="e">
        <f>(1+$F$86)^(#REF!+1)</f>
        <v>#REF!</v>
      </c>
    </row>
    <row r="90" spans="1:12" ht="15" thickBot="1" x14ac:dyDescent="0.4">
      <c r="A90" s="121"/>
      <c r="F90" s="99"/>
      <c r="G90" s="100"/>
      <c r="I90" s="97" t="s">
        <v>65</v>
      </c>
      <c r="J90" s="98" t="e">
        <f>(1+$F$86)^#REF!</f>
        <v>#REF!</v>
      </c>
    </row>
    <row r="91" spans="1:12" x14ac:dyDescent="0.35">
      <c r="F91" s="99"/>
      <c r="G91" s="100"/>
    </row>
    <row r="92" spans="1:12" x14ac:dyDescent="0.35">
      <c r="F92" s="99"/>
      <c r="G92" s="100"/>
    </row>
    <row r="93" spans="1:12" x14ac:dyDescent="0.35">
      <c r="F93" s="99"/>
      <c r="G93" s="100"/>
    </row>
    <row r="94" spans="1:12" x14ac:dyDescent="0.35">
      <c r="F94" s="101"/>
      <c r="G94" s="100"/>
    </row>
  </sheetData>
  <mergeCells count="14">
    <mergeCell ref="A44:A50"/>
    <mergeCell ref="I44:J44"/>
    <mergeCell ref="A53:A90"/>
    <mergeCell ref="B53:G53"/>
    <mergeCell ref="I53:L53"/>
    <mergeCell ref="C83:D83"/>
    <mergeCell ref="I84:J84"/>
    <mergeCell ref="F88:G88"/>
    <mergeCell ref="A1:P1"/>
    <mergeCell ref="A2:P2"/>
    <mergeCell ref="A4:A41"/>
    <mergeCell ref="C4:G4"/>
    <mergeCell ref="C5:G5"/>
    <mergeCell ref="C35:E35"/>
  </mergeCells>
  <pageMargins left="0.7" right="0.7" top="0.75" bottom="0.75" header="0.3" footer="0.3"/>
  <pageSetup scale="32" fitToWidth="0" orientation="landscape" r:id="rId1"/>
  <rowBreaks count="1" manualBreakCount="1">
    <brk id="5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DD74A-76A0-4D24-9A00-35FE04B20318}">
  <sheetPr codeName="Sheet13">
    <pageSetUpPr fitToPage="1"/>
  </sheetPr>
  <dimension ref="A1:U92"/>
  <sheetViews>
    <sheetView zoomScale="80" zoomScaleNormal="80" workbookViewId="0">
      <selection activeCell="P67" sqref="P67"/>
    </sheetView>
  </sheetViews>
  <sheetFormatPr defaultRowHeight="14.5" x14ac:dyDescent="0.35"/>
  <cols>
    <col min="3" max="6" width="14.54296875" customWidth="1"/>
    <col min="7" max="7" width="4.81640625" customWidth="1"/>
    <col min="8" max="9" width="14.54296875" customWidth="1"/>
    <col min="10" max="10" width="5" customWidth="1"/>
    <col min="11" max="13" width="14.54296875" customWidth="1"/>
    <col min="14" max="14" width="5" customWidth="1"/>
    <col min="15" max="16" width="14.54296875" customWidth="1"/>
    <col min="17" max="17" width="5" customWidth="1"/>
    <col min="18" max="19" width="14.54296875" customWidth="1"/>
  </cols>
  <sheetData>
    <row r="1" spans="1:21" ht="21" x14ac:dyDescent="0.5">
      <c r="A1" s="111" t="s">
        <v>51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U1" s="22"/>
    </row>
    <row r="2" spans="1:21" ht="21" x14ac:dyDescent="0.5">
      <c r="A2" s="111" t="s">
        <v>72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U2" s="22"/>
    </row>
    <row r="3" spans="1:21" ht="21" x14ac:dyDescent="0.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U3" s="22"/>
    </row>
    <row r="4" spans="1:21" x14ac:dyDescent="0.35">
      <c r="D4" s="68" t="s">
        <v>39</v>
      </c>
      <c r="E4" s="68" t="s">
        <v>40</v>
      </c>
      <c r="F4" s="68" t="s">
        <v>41</v>
      </c>
      <c r="H4" s="69" t="s">
        <v>42</v>
      </c>
      <c r="I4" s="69" t="s">
        <v>43</v>
      </c>
      <c r="J4" s="70"/>
      <c r="K4" s="69" t="s">
        <v>44</v>
      </c>
      <c r="L4" s="69" t="s">
        <v>45</v>
      </c>
      <c r="M4" s="69" t="s">
        <v>46</v>
      </c>
      <c r="N4" s="70"/>
      <c r="O4" s="69" t="s">
        <v>47</v>
      </c>
      <c r="P4" s="69" t="s">
        <v>48</v>
      </c>
      <c r="Q4" s="70"/>
      <c r="R4" s="69" t="s">
        <v>49</v>
      </c>
      <c r="S4" s="69" t="s">
        <v>50</v>
      </c>
      <c r="U4" s="29"/>
    </row>
    <row r="5" spans="1:21" x14ac:dyDescent="0.35">
      <c r="A5" s="112" t="s">
        <v>26</v>
      </c>
      <c r="B5" s="110" t="s">
        <v>16</v>
      </c>
      <c r="C5" s="55"/>
      <c r="D5" s="113" t="s">
        <v>36</v>
      </c>
      <c r="E5" s="113"/>
      <c r="F5" s="113"/>
      <c r="G5" s="43"/>
      <c r="H5" s="43"/>
      <c r="I5" s="43"/>
    </row>
    <row r="6" spans="1:21" ht="15" thickBot="1" x14ac:dyDescent="0.4">
      <c r="A6" s="112"/>
      <c r="B6" s="110"/>
      <c r="C6" s="58"/>
      <c r="D6" s="114" t="s">
        <v>0</v>
      </c>
      <c r="E6" s="114"/>
      <c r="F6" s="114"/>
      <c r="G6" s="44"/>
      <c r="H6" s="115" t="s">
        <v>0</v>
      </c>
      <c r="I6" s="115"/>
      <c r="K6" s="5" t="s">
        <v>4</v>
      </c>
      <c r="L6" s="1"/>
      <c r="M6" s="1"/>
      <c r="O6" s="5" t="s">
        <v>4</v>
      </c>
      <c r="P6" s="1"/>
      <c r="R6" s="5" t="s">
        <v>20</v>
      </c>
      <c r="S6" s="1"/>
    </row>
    <row r="7" spans="1:21" ht="75" customHeight="1" thickBot="1" x14ac:dyDescent="0.4">
      <c r="A7" s="112"/>
      <c r="B7" s="110"/>
      <c r="C7" s="57" t="s">
        <v>54</v>
      </c>
      <c r="D7" s="2" t="s">
        <v>1</v>
      </c>
      <c r="E7" s="2" t="s">
        <v>2</v>
      </c>
      <c r="F7" s="2" t="s">
        <v>3</v>
      </c>
      <c r="G7" s="16"/>
      <c r="H7" s="2" t="s">
        <v>5</v>
      </c>
      <c r="I7" s="2" t="s">
        <v>6</v>
      </c>
      <c r="K7" s="2" t="s">
        <v>1</v>
      </c>
      <c r="L7" s="2" t="s">
        <v>2</v>
      </c>
      <c r="M7" s="2" t="s">
        <v>3</v>
      </c>
      <c r="O7" s="2" t="s">
        <v>5</v>
      </c>
      <c r="P7" s="2" t="s">
        <v>6</v>
      </c>
      <c r="R7" s="2" t="s">
        <v>18</v>
      </c>
      <c r="S7" s="2" t="s">
        <v>19</v>
      </c>
    </row>
    <row r="8" spans="1:21" x14ac:dyDescent="0.35">
      <c r="A8" s="112"/>
      <c r="B8" s="110"/>
      <c r="C8" s="43">
        <v>20132</v>
      </c>
      <c r="D8" s="32">
        <v>59687.13416666667</v>
      </c>
      <c r="E8" s="3">
        <v>6</v>
      </c>
      <c r="F8" s="3">
        <v>7</v>
      </c>
      <c r="G8" s="15"/>
      <c r="H8" s="9">
        <f>IFERROR(E8/D8*100,0)</f>
        <v>1.0052417633666193E-2</v>
      </c>
      <c r="I8" s="9">
        <f>IFERROR(F8/D8*100,0)</f>
        <v>1.172782057261056E-2</v>
      </c>
      <c r="K8" s="6"/>
      <c r="L8" s="6"/>
      <c r="M8" s="6"/>
      <c r="O8" s="6"/>
      <c r="P8" s="6"/>
      <c r="R8" s="6"/>
      <c r="S8" s="6"/>
    </row>
    <row r="9" spans="1:21" x14ac:dyDescent="0.35">
      <c r="A9" s="112"/>
      <c r="B9" s="110"/>
      <c r="C9" s="43">
        <v>20133</v>
      </c>
      <c r="D9" s="33">
        <v>59723.98333333333</v>
      </c>
      <c r="E9" s="4">
        <v>6</v>
      </c>
      <c r="F9" s="4">
        <v>11</v>
      </c>
      <c r="G9" s="15"/>
      <c r="H9" s="9">
        <f t="shared" ref="H9:H46" si="0">IFERROR(E9/D9*100,0)</f>
        <v>1.0046215381369685E-2</v>
      </c>
      <c r="I9" s="9">
        <f t="shared" ref="I9:I46" si="1">IFERROR(F9/D9*100,0)</f>
        <v>1.841806153251109E-2</v>
      </c>
      <c r="K9" s="7"/>
      <c r="L9" s="7"/>
      <c r="M9" s="7"/>
      <c r="O9" s="7"/>
      <c r="P9" s="7"/>
      <c r="R9" s="7"/>
      <c r="S9" s="7"/>
    </row>
    <row r="10" spans="1:21" x14ac:dyDescent="0.35">
      <c r="A10" s="112"/>
      <c r="B10" s="110"/>
      <c r="C10" s="43">
        <v>20134</v>
      </c>
      <c r="D10" s="33">
        <v>59721.396666666667</v>
      </c>
      <c r="E10" s="4">
        <v>7</v>
      </c>
      <c r="F10" s="4">
        <v>8</v>
      </c>
      <c r="G10" s="15"/>
      <c r="H10" s="9">
        <f t="shared" si="0"/>
        <v>1.1721092256214816E-2</v>
      </c>
      <c r="I10" s="9">
        <f t="shared" si="1"/>
        <v>1.3395534007102645E-2</v>
      </c>
      <c r="K10" s="7"/>
      <c r="L10" s="7"/>
      <c r="M10" s="7"/>
      <c r="O10" s="7"/>
      <c r="P10" s="7"/>
      <c r="R10" s="7"/>
      <c r="S10" s="7"/>
    </row>
    <row r="11" spans="1:21" x14ac:dyDescent="0.35">
      <c r="A11" s="112"/>
      <c r="B11" s="110"/>
      <c r="C11" s="43">
        <v>20141</v>
      </c>
      <c r="D11" s="33">
        <v>59796.804166666669</v>
      </c>
      <c r="E11" s="4">
        <v>7</v>
      </c>
      <c r="F11" s="4">
        <v>13</v>
      </c>
      <c r="G11" s="15"/>
      <c r="H11" s="9">
        <f t="shared" si="0"/>
        <v>1.1706311227753044E-2</v>
      </c>
      <c r="I11" s="9">
        <f t="shared" si="1"/>
        <v>2.1740292280112795E-2</v>
      </c>
      <c r="K11" s="8">
        <f>IF(COUNT(D8:D11)&lt;4,"",SUM(D8:D11))</f>
        <v>238929.31833333333</v>
      </c>
      <c r="L11" s="8">
        <f>IF(COUNT(C8:C11)&lt;4,"",SUM(E8:E11))</f>
        <v>26</v>
      </c>
      <c r="M11" s="8">
        <f>IF(COUNT(C8:C11)&lt;4,"",SUM(F8:F11))</f>
        <v>39</v>
      </c>
      <c r="O11" s="9">
        <f>IFERROR(L11/K11*100,0)</f>
        <v>1.0881879286043528E-2</v>
      </c>
      <c r="P11" s="9">
        <f>IFERROR(M11/K11*100,0)</f>
        <v>1.6322818929065293E-2</v>
      </c>
      <c r="R11" s="27"/>
      <c r="S11" s="27"/>
    </row>
    <row r="12" spans="1:21" x14ac:dyDescent="0.35">
      <c r="A12" s="112"/>
      <c r="B12" s="110"/>
      <c r="C12" s="43">
        <v>20142</v>
      </c>
      <c r="D12" s="33">
        <v>59955.882500000007</v>
      </c>
      <c r="E12" s="4">
        <v>7</v>
      </c>
      <c r="F12" s="4">
        <v>11</v>
      </c>
      <c r="G12" s="15"/>
      <c r="H12" s="9">
        <f t="shared" si="0"/>
        <v>1.1675251381713877E-2</v>
      </c>
      <c r="I12" s="9">
        <f t="shared" si="1"/>
        <v>1.8346823599836092E-2</v>
      </c>
      <c r="K12" s="8">
        <f t="shared" ref="K12:K46" si="2">IF(COUNT(D9:D12)&lt;4,"",SUM(D9:D12))</f>
        <v>239198.06666666668</v>
      </c>
      <c r="L12" s="8">
        <f t="shared" ref="L12:L46" si="3">IF(COUNT(C9:C12)&lt;4,"",SUM(E9:E12))</f>
        <v>27</v>
      </c>
      <c r="M12" s="8">
        <f t="shared" ref="M12:M46" si="4">IF(COUNT(C9:C12)&lt;4,"",SUM(F9:F12))</f>
        <v>43</v>
      </c>
      <c r="O12" s="9">
        <f t="shared" ref="O12:O46" si="5">IFERROR(L12/K12*100,0)</f>
        <v>1.1287716650998571E-2</v>
      </c>
      <c r="P12" s="9">
        <f t="shared" ref="P12:P46" si="6">IFERROR(M12/K12*100,0)</f>
        <v>1.7976733925664394E-2</v>
      </c>
      <c r="R12" s="27"/>
      <c r="S12" s="27"/>
    </row>
    <row r="13" spans="1:21" x14ac:dyDescent="0.35">
      <c r="A13" s="112"/>
      <c r="B13" s="110"/>
      <c r="C13" s="43">
        <v>20143</v>
      </c>
      <c r="D13" s="33">
        <v>59707.400833333333</v>
      </c>
      <c r="E13" s="4">
        <v>18</v>
      </c>
      <c r="F13" s="4">
        <v>10</v>
      </c>
      <c r="G13" s="15"/>
      <c r="H13" s="9">
        <f t="shared" si="0"/>
        <v>3.0147016531912062E-2</v>
      </c>
      <c r="I13" s="9">
        <f t="shared" si="1"/>
        <v>1.6748342517728922E-2</v>
      </c>
      <c r="K13" s="8">
        <f t="shared" si="2"/>
        <v>239181.48416666669</v>
      </c>
      <c r="L13" s="8">
        <f t="shared" si="3"/>
        <v>39</v>
      </c>
      <c r="M13" s="8">
        <f t="shared" si="4"/>
        <v>42</v>
      </c>
      <c r="O13" s="9">
        <f t="shared" si="5"/>
        <v>1.6305609999820881E-2</v>
      </c>
      <c r="P13" s="9">
        <f t="shared" si="6"/>
        <v>1.7559887692114796E-2</v>
      </c>
      <c r="R13" s="27"/>
      <c r="S13" s="27"/>
    </row>
    <row r="14" spans="1:21" x14ac:dyDescent="0.35">
      <c r="A14" s="112"/>
      <c r="B14" s="110"/>
      <c r="C14" s="43">
        <v>20144</v>
      </c>
      <c r="D14" s="33">
        <v>59504.835833333331</v>
      </c>
      <c r="E14" s="4">
        <v>5</v>
      </c>
      <c r="F14" s="4">
        <v>16</v>
      </c>
      <c r="G14" s="15"/>
      <c r="H14" s="9">
        <f t="shared" si="0"/>
        <v>8.4026784209681113E-3</v>
      </c>
      <c r="I14" s="9">
        <f t="shared" si="1"/>
        <v>2.6888570947097953E-2</v>
      </c>
      <c r="K14" s="8">
        <f t="shared" si="2"/>
        <v>238964.92333333334</v>
      </c>
      <c r="L14" s="8">
        <f t="shared" si="3"/>
        <v>37</v>
      </c>
      <c r="M14" s="8">
        <f t="shared" si="4"/>
        <v>50</v>
      </c>
      <c r="O14" s="9">
        <f t="shared" si="5"/>
        <v>1.5483443964865303E-2</v>
      </c>
      <c r="P14" s="9">
        <f t="shared" si="6"/>
        <v>2.0923572925493652E-2</v>
      </c>
      <c r="R14" s="27"/>
      <c r="S14" s="27"/>
    </row>
    <row r="15" spans="1:21" x14ac:dyDescent="0.35">
      <c r="A15" s="112"/>
      <c r="B15" s="110"/>
      <c r="C15" s="43">
        <v>20151</v>
      </c>
      <c r="D15" s="33">
        <v>59518.650833333333</v>
      </c>
      <c r="E15" s="4">
        <v>10</v>
      </c>
      <c r="F15" s="4">
        <v>17</v>
      </c>
      <c r="G15" s="15"/>
      <c r="H15" s="9">
        <f t="shared" si="0"/>
        <v>1.6801456114995662E-2</v>
      </c>
      <c r="I15" s="9">
        <f t="shared" si="1"/>
        <v>2.8562475395492629E-2</v>
      </c>
      <c r="K15" s="8">
        <f t="shared" si="2"/>
        <v>238686.77000000002</v>
      </c>
      <c r="L15" s="8">
        <f t="shared" si="3"/>
        <v>40</v>
      </c>
      <c r="M15" s="8">
        <f t="shared" si="4"/>
        <v>54</v>
      </c>
      <c r="O15" s="9">
        <f t="shared" si="5"/>
        <v>1.6758364948337937E-2</v>
      </c>
      <c r="P15" s="9">
        <f t="shared" si="6"/>
        <v>2.262379268025622E-2</v>
      </c>
      <c r="R15" s="27"/>
      <c r="S15" s="27"/>
    </row>
    <row r="16" spans="1:21" x14ac:dyDescent="0.35">
      <c r="A16" s="112"/>
      <c r="B16" s="110"/>
      <c r="C16" s="43">
        <v>20152</v>
      </c>
      <c r="D16" s="33">
        <v>59533.904999999999</v>
      </c>
      <c r="E16" s="4">
        <v>11</v>
      </c>
      <c r="F16" s="4">
        <v>22</v>
      </c>
      <c r="G16" s="15"/>
      <c r="H16" s="9">
        <f t="shared" si="0"/>
        <v>1.8476866249576607E-2</v>
      </c>
      <c r="I16" s="9">
        <f t="shared" si="1"/>
        <v>3.6953732499153215E-2</v>
      </c>
      <c r="K16" s="8">
        <f t="shared" si="2"/>
        <v>238264.79250000001</v>
      </c>
      <c r="L16" s="8">
        <f t="shared" si="3"/>
        <v>44</v>
      </c>
      <c r="M16" s="8">
        <f t="shared" si="4"/>
        <v>65</v>
      </c>
      <c r="O16" s="9">
        <f t="shared" si="5"/>
        <v>1.8466849230357858E-2</v>
      </c>
      <c r="P16" s="9">
        <f t="shared" si="6"/>
        <v>2.7280572726665016E-2</v>
      </c>
      <c r="R16" s="27"/>
      <c r="S16" s="27"/>
    </row>
    <row r="17" spans="1:19" x14ac:dyDescent="0.35">
      <c r="A17" s="112"/>
      <c r="B17" s="110"/>
      <c r="C17" s="43">
        <v>20153</v>
      </c>
      <c r="D17" s="33">
        <v>59280.9375</v>
      </c>
      <c r="E17" s="4">
        <v>8</v>
      </c>
      <c r="F17" s="4">
        <v>8</v>
      </c>
      <c r="G17" s="15"/>
      <c r="H17" s="9">
        <f t="shared" si="0"/>
        <v>1.3495063231751354E-2</v>
      </c>
      <c r="I17" s="9">
        <f t="shared" si="1"/>
        <v>1.3495063231751354E-2</v>
      </c>
      <c r="K17" s="8">
        <f t="shared" si="2"/>
        <v>237838.32916666666</v>
      </c>
      <c r="L17" s="8">
        <f t="shared" si="3"/>
        <v>34</v>
      </c>
      <c r="M17" s="8">
        <f t="shared" si="4"/>
        <v>63</v>
      </c>
      <c r="O17" s="9">
        <f t="shared" si="5"/>
        <v>1.4295425013759785E-2</v>
      </c>
      <c r="P17" s="9">
        <f t="shared" si="6"/>
        <v>2.6488581643143133E-2</v>
      </c>
      <c r="R17" s="27"/>
      <c r="S17" s="27"/>
    </row>
    <row r="18" spans="1:19" x14ac:dyDescent="0.35">
      <c r="A18" s="112"/>
      <c r="B18" s="110"/>
      <c r="C18" s="43">
        <v>20154</v>
      </c>
      <c r="D18" s="33">
        <v>58973.79</v>
      </c>
      <c r="E18" s="4">
        <v>10</v>
      </c>
      <c r="F18" s="4">
        <v>14</v>
      </c>
      <c r="G18" s="15"/>
      <c r="H18" s="9">
        <f t="shared" si="0"/>
        <v>1.6956685334281549E-2</v>
      </c>
      <c r="I18" s="9">
        <f t="shared" si="1"/>
        <v>2.3739359467994169E-2</v>
      </c>
      <c r="K18" s="8">
        <f t="shared" si="2"/>
        <v>237307.28333333335</v>
      </c>
      <c r="L18" s="8">
        <f t="shared" si="3"/>
        <v>39</v>
      </c>
      <c r="M18" s="8">
        <f t="shared" si="4"/>
        <v>61</v>
      </c>
      <c r="O18" s="9">
        <f t="shared" si="5"/>
        <v>1.643438812841606E-2</v>
      </c>
      <c r="P18" s="9">
        <f t="shared" si="6"/>
        <v>2.5705068611112297E-2</v>
      </c>
      <c r="R18" s="27"/>
      <c r="S18" s="27"/>
    </row>
    <row r="19" spans="1:19" x14ac:dyDescent="0.35">
      <c r="A19" s="112"/>
      <c r="B19" s="110"/>
      <c r="C19" s="43">
        <v>20161</v>
      </c>
      <c r="D19" s="33">
        <v>58782.395833333328</v>
      </c>
      <c r="E19" s="4">
        <v>7</v>
      </c>
      <c r="F19" s="4">
        <v>7</v>
      </c>
      <c r="G19" s="15"/>
      <c r="H19" s="9">
        <f t="shared" si="0"/>
        <v>1.1908327145846883E-2</v>
      </c>
      <c r="I19" s="9">
        <f t="shared" si="1"/>
        <v>1.1908327145846883E-2</v>
      </c>
      <c r="K19" s="8">
        <f t="shared" si="2"/>
        <v>236571.02833333332</v>
      </c>
      <c r="L19" s="8">
        <f t="shared" si="3"/>
        <v>36</v>
      </c>
      <c r="M19" s="8">
        <f t="shared" si="4"/>
        <v>51</v>
      </c>
      <c r="O19" s="9">
        <f t="shared" si="5"/>
        <v>1.5217417049595471E-2</v>
      </c>
      <c r="P19" s="9">
        <f t="shared" si="6"/>
        <v>2.1558007486926919E-2</v>
      </c>
      <c r="R19" s="27"/>
      <c r="S19" s="27"/>
    </row>
    <row r="20" spans="1:19" x14ac:dyDescent="0.35">
      <c r="A20" s="112"/>
      <c r="B20" s="110"/>
      <c r="C20" s="43">
        <v>20162</v>
      </c>
      <c r="D20" s="33">
        <v>58821.664166666662</v>
      </c>
      <c r="E20" s="4">
        <v>9</v>
      </c>
      <c r="F20" s="4">
        <v>10</v>
      </c>
      <c r="G20" s="15"/>
      <c r="H20" s="9">
        <f t="shared" si="0"/>
        <v>1.5300485165634198E-2</v>
      </c>
      <c r="I20" s="9">
        <f t="shared" si="1"/>
        <v>1.7000539072926889E-2</v>
      </c>
      <c r="K20" s="8">
        <f t="shared" si="2"/>
        <v>235858.78750000001</v>
      </c>
      <c r="L20" s="8">
        <f t="shared" si="3"/>
        <v>34</v>
      </c>
      <c r="M20" s="8">
        <f t="shared" si="4"/>
        <v>39</v>
      </c>
      <c r="O20" s="9">
        <f t="shared" si="5"/>
        <v>1.4415405234795417E-2</v>
      </c>
      <c r="P20" s="9">
        <f t="shared" si="6"/>
        <v>1.6535317769324154E-2</v>
      </c>
      <c r="R20" s="27"/>
      <c r="S20" s="27"/>
    </row>
    <row r="21" spans="1:19" x14ac:dyDescent="0.35">
      <c r="A21" s="112"/>
      <c r="B21" s="110"/>
      <c r="C21" s="43">
        <v>20163</v>
      </c>
      <c r="D21" s="33">
        <v>58542.907499999994</v>
      </c>
      <c r="E21" s="4">
        <v>8</v>
      </c>
      <c r="F21" s="4">
        <v>11</v>
      </c>
      <c r="G21" s="15"/>
      <c r="H21" s="9">
        <f t="shared" si="0"/>
        <v>1.3665190783358342E-2</v>
      </c>
      <c r="I21" s="9">
        <f t="shared" si="1"/>
        <v>1.8789637327117723E-2</v>
      </c>
      <c r="K21" s="8">
        <f t="shared" si="2"/>
        <v>235120.75749999998</v>
      </c>
      <c r="L21" s="8">
        <f t="shared" si="3"/>
        <v>34</v>
      </c>
      <c r="M21" s="8">
        <f t="shared" si="4"/>
        <v>42</v>
      </c>
      <c r="O21" s="9">
        <f t="shared" si="5"/>
        <v>1.4460654329935121E-2</v>
      </c>
      <c r="P21" s="9">
        <f t="shared" si="6"/>
        <v>1.7863161231096325E-2</v>
      </c>
      <c r="R21" s="27"/>
      <c r="S21" s="27"/>
    </row>
    <row r="22" spans="1:19" x14ac:dyDescent="0.35">
      <c r="A22" s="112"/>
      <c r="B22" s="110"/>
      <c r="C22" s="43">
        <v>20164</v>
      </c>
      <c r="D22" s="33">
        <v>58341.829166666663</v>
      </c>
      <c r="E22" s="4">
        <v>6</v>
      </c>
      <c r="F22" s="4">
        <v>10</v>
      </c>
      <c r="G22" s="15"/>
      <c r="H22" s="9">
        <f t="shared" si="0"/>
        <v>1.0284216463045132E-2</v>
      </c>
      <c r="I22" s="9">
        <f t="shared" si="1"/>
        <v>1.7140360771741889E-2</v>
      </c>
      <c r="K22" s="8">
        <f t="shared" si="2"/>
        <v>234488.79666666666</v>
      </c>
      <c r="L22" s="8">
        <f t="shared" si="3"/>
        <v>30</v>
      </c>
      <c r="M22" s="8">
        <f t="shared" si="4"/>
        <v>38</v>
      </c>
      <c r="O22" s="9">
        <f t="shared" si="5"/>
        <v>1.2793788200741191E-2</v>
      </c>
      <c r="P22" s="9">
        <f t="shared" si="6"/>
        <v>1.6205465054272172E-2</v>
      </c>
      <c r="R22" s="27"/>
      <c r="S22" s="27"/>
    </row>
    <row r="23" spans="1:19" x14ac:dyDescent="0.35">
      <c r="A23" s="112"/>
      <c r="B23" s="110"/>
      <c r="C23" s="43">
        <v>20171</v>
      </c>
      <c r="D23" s="33">
        <v>58334.932500000003</v>
      </c>
      <c r="E23" s="4">
        <v>11</v>
      </c>
      <c r="F23" s="4">
        <v>17</v>
      </c>
      <c r="G23" s="15"/>
      <c r="H23" s="9">
        <f t="shared" si="0"/>
        <v>1.8856625916212382E-2</v>
      </c>
      <c r="I23" s="9">
        <f t="shared" si="1"/>
        <v>2.9142058234146409E-2</v>
      </c>
      <c r="K23" s="8">
        <f t="shared" si="2"/>
        <v>234041.33333333331</v>
      </c>
      <c r="L23" s="8">
        <f t="shared" si="3"/>
        <v>34</v>
      </c>
      <c r="M23" s="8">
        <f t="shared" si="4"/>
        <v>48</v>
      </c>
      <c r="O23" s="9">
        <f t="shared" si="5"/>
        <v>1.4527348445573718E-2</v>
      </c>
      <c r="P23" s="9">
        <f t="shared" si="6"/>
        <v>2.0509197805515838E-2</v>
      </c>
      <c r="R23" s="27"/>
      <c r="S23" s="27"/>
    </row>
    <row r="24" spans="1:19" x14ac:dyDescent="0.35">
      <c r="A24" s="112"/>
      <c r="B24" s="110"/>
      <c r="C24" s="43">
        <v>20172</v>
      </c>
      <c r="D24" s="33">
        <v>58547.376666666671</v>
      </c>
      <c r="E24" s="4">
        <v>7</v>
      </c>
      <c r="F24" s="4">
        <v>10</v>
      </c>
      <c r="G24" s="15"/>
      <c r="H24" s="9">
        <f t="shared" si="0"/>
        <v>1.1956129204308783E-2</v>
      </c>
      <c r="I24" s="9">
        <f t="shared" si="1"/>
        <v>1.7080184577583975E-2</v>
      </c>
      <c r="K24" s="8">
        <f t="shared" si="2"/>
        <v>233767.04583333334</v>
      </c>
      <c r="L24" s="8">
        <f t="shared" si="3"/>
        <v>32</v>
      </c>
      <c r="M24" s="8">
        <f t="shared" si="4"/>
        <v>48</v>
      </c>
      <c r="O24" s="9">
        <f t="shared" si="5"/>
        <v>1.3688841336008813E-2</v>
      </c>
      <c r="P24" s="9">
        <f t="shared" si="6"/>
        <v>2.0533262004013217E-2</v>
      </c>
      <c r="R24" s="27"/>
      <c r="S24" s="27"/>
    </row>
    <row r="25" spans="1:19" x14ac:dyDescent="0.35">
      <c r="A25" s="112"/>
      <c r="B25" s="110"/>
      <c r="C25" s="43">
        <v>20173</v>
      </c>
      <c r="D25" s="33">
        <v>58177.192499999997</v>
      </c>
      <c r="E25" s="4">
        <v>8</v>
      </c>
      <c r="F25" s="4">
        <v>15</v>
      </c>
      <c r="G25" s="15"/>
      <c r="H25" s="9">
        <f t="shared" si="0"/>
        <v>1.3751093265629824E-2</v>
      </c>
      <c r="I25" s="9">
        <f t="shared" si="1"/>
        <v>2.5783299873055925E-2</v>
      </c>
      <c r="K25" s="8">
        <f t="shared" si="2"/>
        <v>233401.33083333334</v>
      </c>
      <c r="L25" s="8">
        <f t="shared" si="3"/>
        <v>32</v>
      </c>
      <c r="M25" s="8">
        <f t="shared" si="4"/>
        <v>52</v>
      </c>
      <c r="O25" s="9">
        <f t="shared" si="5"/>
        <v>1.3710290290868343E-2</v>
      </c>
      <c r="P25" s="9">
        <f t="shared" si="6"/>
        <v>2.2279221722661058E-2</v>
      </c>
      <c r="R25" s="27"/>
      <c r="S25" s="27"/>
    </row>
    <row r="26" spans="1:19" x14ac:dyDescent="0.35">
      <c r="A26" s="112"/>
      <c r="B26" s="110"/>
      <c r="C26" s="43">
        <v>20174</v>
      </c>
      <c r="D26" s="33">
        <v>57618.041666666664</v>
      </c>
      <c r="E26" s="4">
        <v>5</v>
      </c>
      <c r="F26" s="4">
        <v>13</v>
      </c>
      <c r="G26" s="15"/>
      <c r="H26" s="9">
        <f t="shared" si="0"/>
        <v>8.6778374539803436E-3</v>
      </c>
      <c r="I26" s="9">
        <f t="shared" si="1"/>
        <v>2.2562377380348893E-2</v>
      </c>
      <c r="K26" s="8">
        <f t="shared" si="2"/>
        <v>232677.54333333333</v>
      </c>
      <c r="L26" s="8">
        <f t="shared" si="3"/>
        <v>31</v>
      </c>
      <c r="M26" s="8">
        <f t="shared" si="4"/>
        <v>55</v>
      </c>
      <c r="O26" s="9">
        <f t="shared" si="5"/>
        <v>1.3323159405886225E-2</v>
      </c>
      <c r="P26" s="9">
        <f t="shared" si="6"/>
        <v>2.3637863462056208E-2</v>
      </c>
      <c r="R26" s="27"/>
      <c r="S26" s="27"/>
    </row>
    <row r="27" spans="1:19" x14ac:dyDescent="0.35">
      <c r="A27" s="112"/>
      <c r="B27" s="110"/>
      <c r="C27" s="43">
        <v>20181</v>
      </c>
      <c r="D27" s="33">
        <v>57078.122500000005</v>
      </c>
      <c r="E27" s="4">
        <v>13</v>
      </c>
      <c r="F27" s="4">
        <v>9</v>
      </c>
      <c r="G27" s="15"/>
      <c r="H27" s="9">
        <f t="shared" si="0"/>
        <v>2.2775801709315157E-2</v>
      </c>
      <c r="I27" s="9">
        <f t="shared" si="1"/>
        <v>1.5767862721833569E-2</v>
      </c>
      <c r="K27" s="8">
        <f t="shared" si="2"/>
        <v>231420.73333333334</v>
      </c>
      <c r="L27" s="8">
        <f t="shared" si="3"/>
        <v>33</v>
      </c>
      <c r="M27" s="8">
        <f t="shared" si="4"/>
        <v>47</v>
      </c>
      <c r="O27" s="9">
        <f t="shared" si="5"/>
        <v>1.4259742212668354E-2</v>
      </c>
      <c r="P27" s="9">
        <f t="shared" si="6"/>
        <v>2.0309329818042808E-2</v>
      </c>
      <c r="R27" s="27"/>
      <c r="S27" s="27"/>
    </row>
    <row r="28" spans="1:19" x14ac:dyDescent="0.35">
      <c r="A28" s="112"/>
      <c r="B28" s="110"/>
      <c r="C28" s="43">
        <v>20182</v>
      </c>
      <c r="D28" s="33">
        <v>56728.00916666667</v>
      </c>
      <c r="E28" s="4">
        <v>6</v>
      </c>
      <c r="F28" s="4">
        <v>10</v>
      </c>
      <c r="G28" s="15"/>
      <c r="H28" s="9">
        <f t="shared" si="0"/>
        <v>1.0576785767982839E-2</v>
      </c>
      <c r="I28" s="9">
        <f t="shared" si="1"/>
        <v>1.7627976279971397E-2</v>
      </c>
      <c r="K28" s="8">
        <f t="shared" si="2"/>
        <v>229601.36583333334</v>
      </c>
      <c r="L28" s="8">
        <f t="shared" si="3"/>
        <v>32</v>
      </c>
      <c r="M28" s="8">
        <f t="shared" si="4"/>
        <v>47</v>
      </c>
      <c r="O28" s="9">
        <f t="shared" si="5"/>
        <v>1.3937199321030462E-2</v>
      </c>
      <c r="P28" s="9">
        <f t="shared" si="6"/>
        <v>2.0470261502763491E-2</v>
      </c>
      <c r="R28" s="27"/>
      <c r="S28" s="27"/>
    </row>
    <row r="29" spans="1:19" x14ac:dyDescent="0.35">
      <c r="A29" s="112"/>
      <c r="B29" s="110"/>
      <c r="C29" s="43">
        <v>20183</v>
      </c>
      <c r="D29" s="33">
        <v>56270.314166666671</v>
      </c>
      <c r="E29" s="4">
        <v>7</v>
      </c>
      <c r="F29" s="4">
        <v>13</v>
      </c>
      <c r="G29" s="15"/>
      <c r="H29" s="9">
        <f t="shared" si="0"/>
        <v>1.2439951871010966E-2</v>
      </c>
      <c r="I29" s="9">
        <f t="shared" si="1"/>
        <v>2.310276776044894E-2</v>
      </c>
      <c r="K29" s="8">
        <f t="shared" si="2"/>
        <v>227694.48750000002</v>
      </c>
      <c r="L29" s="8">
        <f t="shared" si="3"/>
        <v>31</v>
      </c>
      <c r="M29" s="8">
        <f t="shared" si="4"/>
        <v>45</v>
      </c>
      <c r="O29" s="9">
        <f t="shared" si="5"/>
        <v>1.3614734524479869E-2</v>
      </c>
      <c r="P29" s="9">
        <f t="shared" si="6"/>
        <v>1.9763324309728839E-2</v>
      </c>
      <c r="R29" s="27"/>
      <c r="S29" s="27"/>
    </row>
    <row r="30" spans="1:19" x14ac:dyDescent="0.35">
      <c r="A30" s="112"/>
      <c r="B30" s="110"/>
      <c r="C30" s="43">
        <v>20184</v>
      </c>
      <c r="D30" s="33">
        <v>55934.735000000008</v>
      </c>
      <c r="E30" s="4">
        <v>12</v>
      </c>
      <c r="F30" s="4">
        <v>15</v>
      </c>
      <c r="G30" s="15"/>
      <c r="H30" s="9">
        <f t="shared" si="0"/>
        <v>2.1453574420259608E-2</v>
      </c>
      <c r="I30" s="9">
        <f t="shared" si="1"/>
        <v>2.6816968025324513E-2</v>
      </c>
      <c r="K30" s="8">
        <f t="shared" si="2"/>
        <v>226011.18083333338</v>
      </c>
      <c r="L30" s="8">
        <f t="shared" si="3"/>
        <v>38</v>
      </c>
      <c r="M30" s="8">
        <f t="shared" si="4"/>
        <v>47</v>
      </c>
      <c r="O30" s="9">
        <f t="shared" si="5"/>
        <v>1.681332749109532E-2</v>
      </c>
      <c r="P30" s="9">
        <f t="shared" si="6"/>
        <v>2.0795431370565266E-2</v>
      </c>
      <c r="R30" s="27"/>
      <c r="S30" s="27"/>
    </row>
    <row r="31" spans="1:19" x14ac:dyDescent="0.35">
      <c r="A31" s="112"/>
      <c r="B31" s="110"/>
      <c r="C31" s="43">
        <v>20191</v>
      </c>
      <c r="D31" s="33">
        <v>55781.805833333339</v>
      </c>
      <c r="E31" s="4">
        <v>4</v>
      </c>
      <c r="F31" s="4">
        <v>9</v>
      </c>
      <c r="G31" s="15"/>
      <c r="H31" s="9">
        <f t="shared" si="0"/>
        <v>7.1707968937960295E-3</v>
      </c>
      <c r="I31" s="9">
        <f t="shared" si="1"/>
        <v>1.6134293011041068E-2</v>
      </c>
      <c r="K31" s="8">
        <f t="shared" si="2"/>
        <v>224714.8641666667</v>
      </c>
      <c r="L31" s="8">
        <f t="shared" si="3"/>
        <v>29</v>
      </c>
      <c r="M31" s="8">
        <f t="shared" si="4"/>
        <v>47</v>
      </c>
      <c r="O31" s="9">
        <f t="shared" si="5"/>
        <v>1.2905243321372481E-2</v>
      </c>
      <c r="P31" s="9">
        <f t="shared" si="6"/>
        <v>2.0915394348431267E-2</v>
      </c>
      <c r="R31" s="27"/>
      <c r="S31" s="27"/>
    </row>
    <row r="32" spans="1:19" x14ac:dyDescent="0.35">
      <c r="A32" s="112"/>
      <c r="B32" s="110"/>
      <c r="C32" s="43">
        <v>20192</v>
      </c>
      <c r="D32" s="33">
        <v>55667.427500000005</v>
      </c>
      <c r="E32" s="4">
        <v>13</v>
      </c>
      <c r="F32" s="4">
        <v>13</v>
      </c>
      <c r="G32" s="15"/>
      <c r="H32" s="9">
        <f t="shared" si="0"/>
        <v>2.3352974232552778E-2</v>
      </c>
      <c r="I32" s="9">
        <f t="shared" si="1"/>
        <v>2.3352974232552778E-2</v>
      </c>
      <c r="K32" s="8">
        <f t="shared" si="2"/>
        <v>223654.28250000003</v>
      </c>
      <c r="L32" s="8">
        <f t="shared" si="3"/>
        <v>36</v>
      </c>
      <c r="M32" s="8">
        <f t="shared" si="4"/>
        <v>50</v>
      </c>
      <c r="O32" s="9">
        <f t="shared" si="5"/>
        <v>1.6096271261874896E-2</v>
      </c>
      <c r="P32" s="9">
        <f t="shared" si="6"/>
        <v>2.235593230815958E-2</v>
      </c>
      <c r="R32" s="27"/>
      <c r="S32" s="27"/>
    </row>
    <row r="33" spans="1:19" x14ac:dyDescent="0.35">
      <c r="A33" s="112"/>
      <c r="B33" s="110"/>
      <c r="C33" s="43">
        <v>20193</v>
      </c>
      <c r="D33" s="33">
        <v>55269.02583333334</v>
      </c>
      <c r="E33" s="4">
        <v>9</v>
      </c>
      <c r="F33" s="4">
        <v>20</v>
      </c>
      <c r="G33" s="15"/>
      <c r="H33" s="9">
        <f t="shared" si="0"/>
        <v>1.6283985223730875E-2</v>
      </c>
      <c r="I33" s="9">
        <f t="shared" si="1"/>
        <v>3.618663383051305E-2</v>
      </c>
      <c r="K33" s="8">
        <f t="shared" si="2"/>
        <v>222652.9941666667</v>
      </c>
      <c r="L33" s="8">
        <f t="shared" si="3"/>
        <v>38</v>
      </c>
      <c r="M33" s="8">
        <f t="shared" si="4"/>
        <v>57</v>
      </c>
      <c r="O33" s="9">
        <f t="shared" si="5"/>
        <v>1.7066916230892962E-2</v>
      </c>
      <c r="P33" s="9">
        <f t="shared" si="6"/>
        <v>2.5600374346339445E-2</v>
      </c>
      <c r="R33" s="27"/>
      <c r="S33" s="27"/>
    </row>
    <row r="34" spans="1:19" x14ac:dyDescent="0.35">
      <c r="A34" s="112"/>
      <c r="B34" s="110"/>
      <c r="C34" s="43">
        <v>20194</v>
      </c>
      <c r="D34" s="33">
        <v>54993.393333333333</v>
      </c>
      <c r="E34" s="4">
        <v>11</v>
      </c>
      <c r="F34" s="4">
        <v>5</v>
      </c>
      <c r="G34" s="15"/>
      <c r="H34" s="9">
        <f t="shared" si="0"/>
        <v>2.0002402712859205E-2</v>
      </c>
      <c r="I34" s="9">
        <f t="shared" si="1"/>
        <v>9.0920012331178208E-3</v>
      </c>
      <c r="K34" s="8">
        <f t="shared" si="2"/>
        <v>221711.65250000003</v>
      </c>
      <c r="L34" s="8">
        <f t="shared" si="3"/>
        <v>37</v>
      </c>
      <c r="M34" s="8">
        <f t="shared" si="4"/>
        <v>47</v>
      </c>
      <c r="O34" s="9">
        <f t="shared" si="5"/>
        <v>1.6688342530846455E-2</v>
      </c>
      <c r="P34" s="9">
        <f t="shared" si="6"/>
        <v>2.1198705377021173E-2</v>
      </c>
      <c r="R34" s="27"/>
      <c r="S34" s="27"/>
    </row>
    <row r="35" spans="1:19" x14ac:dyDescent="0.35">
      <c r="A35" s="112"/>
      <c r="B35" s="110"/>
      <c r="C35" s="43">
        <v>20201</v>
      </c>
      <c r="D35" s="33">
        <v>54966.056666666664</v>
      </c>
      <c r="E35" s="4">
        <v>6</v>
      </c>
      <c r="F35" s="4">
        <v>10</v>
      </c>
      <c r="G35" s="15"/>
      <c r="H35" s="9">
        <f t="shared" si="0"/>
        <v>1.0915827628651065E-2</v>
      </c>
      <c r="I35" s="9">
        <f t="shared" si="1"/>
        <v>1.8193046047751772E-2</v>
      </c>
      <c r="K35" s="8">
        <f t="shared" si="2"/>
        <v>220895.90333333335</v>
      </c>
      <c r="L35" s="8">
        <f t="shared" si="3"/>
        <v>39</v>
      </c>
      <c r="M35" s="8">
        <f t="shared" si="4"/>
        <v>48</v>
      </c>
      <c r="O35" s="9">
        <f t="shared" si="5"/>
        <v>1.7655374957836475E-2</v>
      </c>
      <c r="P35" s="9">
        <f t="shared" si="6"/>
        <v>2.1729692255798738E-2</v>
      </c>
      <c r="R35" s="31">
        <f>O34*(1+$H$58)^0.25</f>
        <v>1.6834977011302453E-2</v>
      </c>
      <c r="S35" s="31">
        <f>P34*(1+$I$58)^0.25</f>
        <v>2.1332308339968156E-2</v>
      </c>
    </row>
    <row r="36" spans="1:19" x14ac:dyDescent="0.35">
      <c r="A36" s="112"/>
      <c r="B36" s="110"/>
      <c r="C36" s="43">
        <v>20202</v>
      </c>
      <c r="D36" s="33">
        <v>55489.664166666669</v>
      </c>
      <c r="E36" s="4">
        <v>3</v>
      </c>
      <c r="F36" s="4">
        <v>6</v>
      </c>
      <c r="G36" s="15"/>
      <c r="H36" s="9">
        <f t="shared" si="0"/>
        <v>5.406412248214934E-3</v>
      </c>
      <c r="I36" s="9">
        <f t="shared" si="1"/>
        <v>1.0812824496429868E-2</v>
      </c>
      <c r="K36" s="8">
        <f t="shared" si="2"/>
        <v>220718.14</v>
      </c>
      <c r="L36" s="8">
        <f t="shared" si="3"/>
        <v>29</v>
      </c>
      <c r="M36" s="8">
        <f t="shared" si="4"/>
        <v>41</v>
      </c>
      <c r="O36" s="9">
        <f t="shared" si="5"/>
        <v>1.3138929133781209E-2</v>
      </c>
      <c r="P36" s="9">
        <f t="shared" si="6"/>
        <v>1.8575727396035503E-2</v>
      </c>
      <c r="R36" s="31">
        <f>R35*(1+$H$58)^0.25</f>
        <v>1.6982899916346984E-2</v>
      </c>
      <c r="S36" s="31">
        <f>S35*(1+$I$58)^0.25</f>
        <v>2.1466753323755125E-2</v>
      </c>
    </row>
    <row r="37" spans="1:19" x14ac:dyDescent="0.35">
      <c r="A37" s="112"/>
      <c r="B37" s="110"/>
      <c r="C37" s="43">
        <v>20203</v>
      </c>
      <c r="D37" s="33">
        <v>54919.927499999998</v>
      </c>
      <c r="E37" s="4">
        <v>7</v>
      </c>
      <c r="F37" s="4">
        <v>8</v>
      </c>
      <c r="G37" s="15"/>
      <c r="H37" s="9">
        <f t="shared" si="0"/>
        <v>1.2745828916107E-2</v>
      </c>
      <c r="I37" s="9">
        <f t="shared" si="1"/>
        <v>1.4566661618408E-2</v>
      </c>
      <c r="K37" s="8">
        <f t="shared" si="2"/>
        <v>220369.04166666666</v>
      </c>
      <c r="L37" s="8">
        <f t="shared" si="3"/>
        <v>27</v>
      </c>
      <c r="M37" s="8">
        <f t="shared" si="4"/>
        <v>29</v>
      </c>
      <c r="O37" s="9">
        <f t="shared" si="5"/>
        <v>1.2252174713742498E-2</v>
      </c>
      <c r="P37" s="9">
        <f t="shared" si="6"/>
        <v>1.3159743211056755E-2</v>
      </c>
      <c r="R37" s="31">
        <f t="shared" ref="R37:R46" si="7">R36*(1+$H$58)^0.25</f>
        <v>1.7132122566904807E-2</v>
      </c>
      <c r="S37" s="31">
        <f t="shared" ref="S37:S46" si="8">S36*(1+$I$58)^0.25</f>
        <v>2.1602045635143844E-2</v>
      </c>
    </row>
    <row r="38" spans="1:19" x14ac:dyDescent="0.35">
      <c r="A38" s="112"/>
      <c r="B38" s="110"/>
      <c r="C38" s="43">
        <v>20204</v>
      </c>
      <c r="D38" s="33">
        <v>55185.065000000002</v>
      </c>
      <c r="E38" s="4">
        <v>4</v>
      </c>
      <c r="F38" s="4">
        <v>8</v>
      </c>
      <c r="G38" s="15"/>
      <c r="H38" s="9">
        <f t="shared" si="0"/>
        <v>7.2483379334608014E-3</v>
      </c>
      <c r="I38" s="9">
        <f t="shared" si="1"/>
        <v>1.4496675866921603E-2</v>
      </c>
      <c r="K38" s="8">
        <f t="shared" si="2"/>
        <v>220560.71333333332</v>
      </c>
      <c r="L38" s="8">
        <f t="shared" si="3"/>
        <v>20</v>
      </c>
      <c r="M38" s="8">
        <f t="shared" si="4"/>
        <v>32</v>
      </c>
      <c r="O38" s="9">
        <f t="shared" si="5"/>
        <v>9.0677980215696924E-3</v>
      </c>
      <c r="P38" s="9">
        <f t="shared" si="6"/>
        <v>1.450847683451151E-2</v>
      </c>
      <c r="R38" s="31">
        <f t="shared" si="7"/>
        <v>1.7282656383373587E-2</v>
      </c>
      <c r="S38" s="31">
        <f t="shared" si="8"/>
        <v>2.1738190614341471E-2</v>
      </c>
    </row>
    <row r="39" spans="1:19" x14ac:dyDescent="0.35">
      <c r="A39" s="112"/>
      <c r="B39" s="110"/>
      <c r="C39" s="43">
        <v>20211</v>
      </c>
      <c r="D39" s="33">
        <v>55555.38</v>
      </c>
      <c r="E39" s="4">
        <v>5</v>
      </c>
      <c r="F39" s="4">
        <v>8</v>
      </c>
      <c r="G39" s="15"/>
      <c r="H39" s="9">
        <f t="shared" si="0"/>
        <v>9.000028440089871E-3</v>
      </c>
      <c r="I39" s="9">
        <f t="shared" si="1"/>
        <v>1.4400045504143793E-2</v>
      </c>
      <c r="K39" s="8">
        <f t="shared" si="2"/>
        <v>221150.03666666668</v>
      </c>
      <c r="L39" s="8">
        <f t="shared" si="3"/>
        <v>19</v>
      </c>
      <c r="M39" s="8">
        <f t="shared" si="4"/>
        <v>30</v>
      </c>
      <c r="O39" s="9">
        <f t="shared" si="5"/>
        <v>8.5914523399506244E-3</v>
      </c>
      <c r="P39" s="9">
        <f t="shared" si="6"/>
        <v>1.3565451063079933E-2</v>
      </c>
      <c r="R39" s="31">
        <f t="shared" si="7"/>
        <v>1.7434512886497926E-2</v>
      </c>
      <c r="S39" s="31">
        <f t="shared" si="8"/>
        <v>2.1875193635211343E-2</v>
      </c>
    </row>
    <row r="40" spans="1:19" x14ac:dyDescent="0.35">
      <c r="A40" s="112"/>
      <c r="B40" s="110"/>
      <c r="C40" s="43">
        <v>20212</v>
      </c>
      <c r="D40" s="33">
        <v>56014.765833333331</v>
      </c>
      <c r="E40" s="4">
        <v>5</v>
      </c>
      <c r="F40" s="4">
        <v>4</v>
      </c>
      <c r="G40" s="15"/>
      <c r="H40" s="9">
        <f t="shared" si="0"/>
        <v>8.926217802779057E-3</v>
      </c>
      <c r="I40" s="9">
        <f t="shared" si="1"/>
        <v>7.1409742422232445E-3</v>
      </c>
      <c r="K40" s="8">
        <f t="shared" si="2"/>
        <v>221675.13833333334</v>
      </c>
      <c r="L40" s="8">
        <f t="shared" si="3"/>
        <v>21</v>
      </c>
      <c r="M40" s="8">
        <f t="shared" si="4"/>
        <v>28</v>
      </c>
      <c r="O40" s="9">
        <f t="shared" si="5"/>
        <v>9.4733221586726871E-3</v>
      </c>
      <c r="P40" s="9">
        <f t="shared" si="6"/>
        <v>1.2631096211563584E-2</v>
      </c>
      <c r="R40" s="31">
        <f t="shared" si="7"/>
        <v>1.7587703698251078E-2</v>
      </c>
      <c r="S40" s="31">
        <f t="shared" si="8"/>
        <v>2.2013060105485101E-2</v>
      </c>
    </row>
    <row r="41" spans="1:19" x14ac:dyDescent="0.35">
      <c r="A41" s="112"/>
      <c r="B41" s="110"/>
      <c r="C41" s="43">
        <v>20213</v>
      </c>
      <c r="D41" s="33">
        <v>56074.738333333335</v>
      </c>
      <c r="E41" s="4">
        <v>3</v>
      </c>
      <c r="F41" s="4">
        <v>6</v>
      </c>
      <c r="G41" s="15"/>
      <c r="H41" s="9">
        <f t="shared" si="0"/>
        <v>5.3500026735152249E-3</v>
      </c>
      <c r="I41" s="9">
        <f t="shared" si="1"/>
        <v>1.070000534703045E-2</v>
      </c>
      <c r="K41" s="8">
        <f t="shared" si="2"/>
        <v>222829.94916666669</v>
      </c>
      <c r="L41" s="8">
        <f t="shared" si="3"/>
        <v>17</v>
      </c>
      <c r="M41" s="8">
        <f t="shared" si="4"/>
        <v>26</v>
      </c>
      <c r="O41" s="9">
        <f t="shared" si="5"/>
        <v>7.6291360580461164E-3</v>
      </c>
      <c r="P41" s="9">
        <f t="shared" si="6"/>
        <v>1.166809044171759E-2</v>
      </c>
      <c r="R41" s="31">
        <f t="shared" si="7"/>
        <v>1.774224054272441E-2</v>
      </c>
      <c r="S41" s="31">
        <f t="shared" si="8"/>
        <v>2.215179546697613E-2</v>
      </c>
    </row>
    <row r="42" spans="1:19" x14ac:dyDescent="0.35">
      <c r="A42" s="112"/>
      <c r="B42" s="110"/>
      <c r="C42" s="43">
        <v>20214</v>
      </c>
      <c r="D42" s="33">
        <v>55760.519166666665</v>
      </c>
      <c r="E42" s="4">
        <v>5</v>
      </c>
      <c r="F42" s="4">
        <v>8</v>
      </c>
      <c r="G42" s="15"/>
      <c r="H42" s="9">
        <f t="shared" si="0"/>
        <v>8.9669179461101083E-3</v>
      </c>
      <c r="I42" s="9">
        <f t="shared" si="1"/>
        <v>1.4347068713776173E-2</v>
      </c>
      <c r="K42" s="8">
        <f t="shared" si="2"/>
        <v>223405.40333333332</v>
      </c>
      <c r="L42" s="8">
        <f t="shared" si="3"/>
        <v>18</v>
      </c>
      <c r="M42" s="8">
        <f t="shared" si="4"/>
        <v>26</v>
      </c>
      <c r="O42" s="9">
        <f t="shared" si="5"/>
        <v>8.0571014538726241E-3</v>
      </c>
      <c r="P42" s="9">
        <f t="shared" si="6"/>
        <v>1.1638035433371567E-2</v>
      </c>
      <c r="R42" s="31">
        <f t="shared" si="7"/>
        <v>1.7898135247024671E-2</v>
      </c>
      <c r="S42" s="31">
        <f t="shared" si="8"/>
        <v>2.2291405195794364E-2</v>
      </c>
    </row>
    <row r="43" spans="1:19" x14ac:dyDescent="0.35">
      <c r="A43" s="112"/>
      <c r="B43" s="110"/>
      <c r="C43" s="43">
        <v>20221</v>
      </c>
      <c r="D43" s="33">
        <v>55901.560833333337</v>
      </c>
      <c r="E43" s="4">
        <v>1</v>
      </c>
      <c r="F43" s="4">
        <v>8</v>
      </c>
      <c r="G43" s="15"/>
      <c r="H43" s="9">
        <f t="shared" si="0"/>
        <v>1.7888588173439936E-3</v>
      </c>
      <c r="I43" s="9">
        <f t="shared" si="1"/>
        <v>1.4310870538751949E-2</v>
      </c>
      <c r="K43" s="8">
        <f t="shared" si="2"/>
        <v>223751.58416666667</v>
      </c>
      <c r="L43" s="8">
        <f t="shared" si="3"/>
        <v>14</v>
      </c>
      <c r="M43" s="8">
        <f t="shared" si="4"/>
        <v>26</v>
      </c>
      <c r="O43" s="9">
        <f t="shared" si="5"/>
        <v>6.2569389406296975E-3</v>
      </c>
      <c r="P43" s="9">
        <f t="shared" si="6"/>
        <v>1.162002946116944E-2</v>
      </c>
      <c r="R43" s="31">
        <f t="shared" si="7"/>
        <v>1.8055399742179155E-2</v>
      </c>
      <c r="S43" s="31">
        <f t="shared" si="8"/>
        <v>2.2431894802562434E-2</v>
      </c>
    </row>
    <row r="44" spans="1:19" x14ac:dyDescent="0.35">
      <c r="A44" s="112"/>
      <c r="B44" s="110"/>
      <c r="C44" s="43">
        <v>20222</v>
      </c>
      <c r="D44" s="33">
        <v>56359.81</v>
      </c>
      <c r="E44" s="4">
        <v>8</v>
      </c>
      <c r="F44" s="4">
        <v>8</v>
      </c>
      <c r="G44" s="15"/>
      <c r="H44" s="9">
        <f t="shared" si="0"/>
        <v>1.419451201130735E-2</v>
      </c>
      <c r="I44" s="9">
        <f t="shared" si="1"/>
        <v>1.419451201130735E-2</v>
      </c>
      <c r="K44" s="8">
        <f t="shared" si="2"/>
        <v>224096.62833333336</v>
      </c>
      <c r="L44" s="8">
        <f t="shared" si="3"/>
        <v>17</v>
      </c>
      <c r="M44" s="8">
        <f t="shared" si="4"/>
        <v>30</v>
      </c>
      <c r="O44" s="9">
        <f t="shared" si="5"/>
        <v>7.5860132865155326E-3</v>
      </c>
      <c r="P44" s="9">
        <f t="shared" si="6"/>
        <v>1.3387082270321527E-2</v>
      </c>
      <c r="R44" s="31">
        <f t="shared" si="7"/>
        <v>1.8214046064048816E-2</v>
      </c>
      <c r="S44" s="31">
        <f t="shared" si="8"/>
        <v>2.2573269832633185E-2</v>
      </c>
    </row>
    <row r="45" spans="1:19" x14ac:dyDescent="0.35">
      <c r="A45" s="112"/>
      <c r="B45" s="110"/>
      <c r="C45" s="43">
        <v>20223</v>
      </c>
      <c r="D45" s="33">
        <v>56692.342499999999</v>
      </c>
      <c r="E45" s="4">
        <v>7</v>
      </c>
      <c r="F45" s="4">
        <v>12</v>
      </c>
      <c r="G45" s="15"/>
      <c r="H45" s="9">
        <f t="shared" si="0"/>
        <v>1.2347346557429691E-2</v>
      </c>
      <c r="I45" s="9">
        <f t="shared" si="1"/>
        <v>2.1166879812736614E-2</v>
      </c>
      <c r="K45" s="8">
        <f t="shared" si="2"/>
        <v>224714.23250000001</v>
      </c>
      <c r="L45" s="8">
        <f t="shared" si="3"/>
        <v>21</v>
      </c>
      <c r="M45" s="8">
        <f t="shared" si="4"/>
        <v>36</v>
      </c>
      <c r="O45" s="9">
        <f t="shared" si="5"/>
        <v>9.3452024673159051E-3</v>
      </c>
      <c r="P45" s="9">
        <f t="shared" si="6"/>
        <v>1.6020347086827265E-2</v>
      </c>
      <c r="R45" s="31">
        <f t="shared" si="7"/>
        <v>1.8374086354249402E-2</v>
      </c>
      <c r="S45" s="31">
        <f t="shared" si="8"/>
        <v>2.2715535866308555E-2</v>
      </c>
    </row>
    <row r="46" spans="1:19" x14ac:dyDescent="0.35">
      <c r="A46" s="112"/>
      <c r="B46" s="110"/>
      <c r="C46" s="43">
        <v>20224</v>
      </c>
      <c r="D46" s="33">
        <v>57470.159999999996</v>
      </c>
      <c r="E46" s="4">
        <v>7</v>
      </c>
      <c r="F46" s="4">
        <v>10</v>
      </c>
      <c r="G46" s="15"/>
      <c r="H46" s="9">
        <f t="shared" si="0"/>
        <v>1.2180234055377609E-2</v>
      </c>
      <c r="I46" s="9">
        <f t="shared" si="1"/>
        <v>1.7400334364825156E-2</v>
      </c>
      <c r="K46" s="8">
        <f t="shared" si="2"/>
        <v>226423.87333333332</v>
      </c>
      <c r="L46" s="8">
        <f t="shared" si="3"/>
        <v>23</v>
      </c>
      <c r="M46" s="8">
        <f t="shared" si="4"/>
        <v>38</v>
      </c>
      <c r="O46" s="9">
        <f t="shared" si="5"/>
        <v>1.0157939470516963E-2</v>
      </c>
      <c r="P46" s="9">
        <f t="shared" si="6"/>
        <v>1.6782682603462811E-2</v>
      </c>
      <c r="R46" s="31">
        <f t="shared" si="7"/>
        <v>1.8535532861080679E-2</v>
      </c>
      <c r="S46" s="31">
        <f t="shared" si="8"/>
        <v>2.285869851905984E-2</v>
      </c>
    </row>
    <row r="47" spans="1:19" x14ac:dyDescent="0.35">
      <c r="A47" s="112"/>
      <c r="B47" s="110"/>
      <c r="C47" s="43">
        <v>20231</v>
      </c>
      <c r="D47" s="14"/>
      <c r="E47" s="4"/>
      <c r="F47" s="4"/>
      <c r="G47" s="15"/>
      <c r="H47" s="9"/>
      <c r="I47" s="9"/>
      <c r="K47" s="8"/>
      <c r="L47" s="8"/>
      <c r="M47" s="8"/>
      <c r="O47" s="31">
        <f>O46</f>
        <v>1.0157939470516963E-2</v>
      </c>
      <c r="P47" s="31">
        <f>P46</f>
        <v>1.6782682603462811E-2</v>
      </c>
      <c r="R47" s="31">
        <f>R46</f>
        <v>1.8535532861080679E-2</v>
      </c>
      <c r="S47" s="31">
        <f>S46</f>
        <v>2.285869851905984E-2</v>
      </c>
    </row>
    <row r="48" spans="1:19" x14ac:dyDescent="0.35">
      <c r="A48" s="112"/>
      <c r="B48" s="110"/>
      <c r="C48" s="43">
        <v>20232</v>
      </c>
      <c r="D48" s="14"/>
      <c r="E48" s="15"/>
      <c r="F48" s="15"/>
      <c r="G48" s="15"/>
      <c r="H48" s="9"/>
      <c r="I48" s="9"/>
      <c r="K48" s="8"/>
      <c r="L48" s="8"/>
      <c r="M48" s="8"/>
      <c r="O48" s="31">
        <f t="shared" ref="O48:P52" si="9">O47</f>
        <v>1.0157939470516963E-2</v>
      </c>
      <c r="P48" s="31">
        <f t="shared" si="9"/>
        <v>1.6782682603462811E-2</v>
      </c>
      <c r="R48" s="31">
        <f t="shared" ref="R48:S52" si="10">R47</f>
        <v>1.8535532861080679E-2</v>
      </c>
      <c r="S48" s="31">
        <f t="shared" si="10"/>
        <v>2.285869851905984E-2</v>
      </c>
    </row>
    <row r="49" spans="1:20" x14ac:dyDescent="0.35">
      <c r="A49" s="112"/>
      <c r="B49" s="110"/>
      <c r="C49" s="43">
        <v>20233</v>
      </c>
      <c r="D49" s="14"/>
      <c r="E49" s="15"/>
      <c r="F49" s="15"/>
      <c r="G49" s="15"/>
      <c r="H49" s="9"/>
      <c r="I49" s="9"/>
      <c r="K49" s="8"/>
      <c r="L49" s="8"/>
      <c r="M49" s="8"/>
      <c r="O49" s="31">
        <f t="shared" si="9"/>
        <v>1.0157939470516963E-2</v>
      </c>
      <c r="P49" s="31">
        <f t="shared" si="9"/>
        <v>1.6782682603462811E-2</v>
      </c>
      <c r="R49" s="31">
        <f t="shared" si="10"/>
        <v>1.8535532861080679E-2</v>
      </c>
      <c r="S49" s="31">
        <f t="shared" si="10"/>
        <v>2.285869851905984E-2</v>
      </c>
    </row>
    <row r="50" spans="1:20" x14ac:dyDescent="0.35">
      <c r="A50" s="112"/>
      <c r="B50" s="110"/>
      <c r="C50" s="43">
        <v>20234</v>
      </c>
      <c r="D50" s="14"/>
      <c r="E50" s="15"/>
      <c r="F50" s="15"/>
      <c r="G50" s="15"/>
      <c r="H50" s="9"/>
      <c r="I50" s="9"/>
      <c r="K50" s="8"/>
      <c r="L50" s="8"/>
      <c r="M50" s="8"/>
      <c r="O50" s="31">
        <f t="shared" si="9"/>
        <v>1.0157939470516963E-2</v>
      </c>
      <c r="P50" s="31">
        <f t="shared" si="9"/>
        <v>1.6782682603462811E-2</v>
      </c>
      <c r="R50" s="31">
        <f t="shared" si="10"/>
        <v>1.8535532861080679E-2</v>
      </c>
      <c r="S50" s="31">
        <f t="shared" si="10"/>
        <v>2.285869851905984E-2</v>
      </c>
    </row>
    <row r="51" spans="1:20" x14ac:dyDescent="0.35">
      <c r="A51" s="112"/>
      <c r="B51" s="110"/>
      <c r="C51" s="43">
        <v>20241</v>
      </c>
      <c r="D51" s="14"/>
      <c r="E51" s="15"/>
      <c r="F51" s="15"/>
      <c r="G51" s="15"/>
      <c r="H51" s="9"/>
      <c r="I51" s="9"/>
      <c r="K51" s="8"/>
      <c r="L51" s="8"/>
      <c r="M51" s="8"/>
      <c r="O51" s="31">
        <f t="shared" si="9"/>
        <v>1.0157939470516963E-2</v>
      </c>
      <c r="P51" s="31">
        <f t="shared" si="9"/>
        <v>1.6782682603462811E-2</v>
      </c>
      <c r="R51" s="31">
        <f t="shared" si="10"/>
        <v>1.8535532861080679E-2</v>
      </c>
      <c r="S51" s="31">
        <f t="shared" si="10"/>
        <v>2.285869851905984E-2</v>
      </c>
    </row>
    <row r="52" spans="1:20" x14ac:dyDescent="0.35">
      <c r="A52" s="112"/>
      <c r="B52" s="110"/>
      <c r="C52" s="43">
        <v>20242</v>
      </c>
      <c r="D52" s="14"/>
      <c r="E52" s="15"/>
      <c r="F52" s="15"/>
      <c r="G52" s="15"/>
      <c r="H52" s="9"/>
      <c r="I52" s="9"/>
      <c r="K52" s="8"/>
      <c r="L52" s="8"/>
      <c r="M52" s="8"/>
      <c r="O52" s="31">
        <f t="shared" si="9"/>
        <v>1.0157939470516963E-2</v>
      </c>
      <c r="P52" s="31">
        <f t="shared" si="9"/>
        <v>1.6782682603462811E-2</v>
      </c>
      <c r="R52" s="31">
        <f t="shared" si="10"/>
        <v>1.8535532861080679E-2</v>
      </c>
      <c r="S52" s="31">
        <f t="shared" si="10"/>
        <v>2.285869851905984E-2</v>
      </c>
    </row>
    <row r="53" spans="1:20" ht="15" thickBot="1" x14ac:dyDescent="0.4">
      <c r="A53" s="112"/>
      <c r="B53" s="110"/>
      <c r="R53" s="17"/>
      <c r="S53" s="17"/>
    </row>
    <row r="54" spans="1:20" ht="15" thickBot="1" x14ac:dyDescent="0.4">
      <c r="A54" s="112"/>
      <c r="B54" s="110"/>
      <c r="D54" s="116" t="s">
        <v>21</v>
      </c>
      <c r="E54" s="117"/>
      <c r="F54" s="118"/>
      <c r="G54" s="23"/>
      <c r="H54" s="23"/>
      <c r="I54" s="23"/>
      <c r="J54" s="25"/>
      <c r="K54" s="25"/>
      <c r="L54" s="25"/>
      <c r="M54" s="25"/>
      <c r="R54" s="17"/>
      <c r="S54" s="17"/>
    </row>
    <row r="55" spans="1:20" ht="37.5" customHeight="1" x14ac:dyDescent="0.35">
      <c r="A55" s="112"/>
      <c r="B55" s="110"/>
      <c r="D55" s="19" t="s">
        <v>14</v>
      </c>
      <c r="E55" s="10" t="s">
        <v>7</v>
      </c>
      <c r="F55" s="18" t="s">
        <v>8</v>
      </c>
      <c r="G55" s="24"/>
      <c r="H55" s="119" t="s">
        <v>15</v>
      </c>
      <c r="I55" s="120"/>
      <c r="J55" s="25"/>
      <c r="K55" s="25"/>
      <c r="L55" s="25"/>
      <c r="M55" s="25"/>
      <c r="R55" s="28"/>
      <c r="S55" s="28"/>
    </row>
    <row r="56" spans="1:20" x14ac:dyDescent="0.35">
      <c r="A56" s="112"/>
      <c r="B56" s="110"/>
      <c r="D56" s="11" t="s">
        <v>9</v>
      </c>
      <c r="E56" s="80">
        <f>LOGEST(O27:O$34)^4-1</f>
        <v>0.11848939496568756</v>
      </c>
      <c r="F56" s="102">
        <f>LOGEST(P27:P$34)^4-1</f>
        <v>8.9169791886556826E-2</v>
      </c>
      <c r="G56" s="12"/>
      <c r="H56" s="39" t="s">
        <v>11</v>
      </c>
      <c r="I56" s="40" t="s">
        <v>10</v>
      </c>
      <c r="J56" s="25"/>
      <c r="K56" s="25"/>
      <c r="L56" s="25"/>
      <c r="M56" s="25"/>
      <c r="R56" s="28"/>
      <c r="S56" s="28"/>
    </row>
    <row r="57" spans="1:20" x14ac:dyDescent="0.35">
      <c r="A57" s="112"/>
      <c r="B57" s="110"/>
      <c r="D57" s="11" t="s">
        <v>10</v>
      </c>
      <c r="E57" s="80">
        <f>LOGEST(O23:O$34)^4-1</f>
        <v>7.1608876676759081E-2</v>
      </c>
      <c r="F57" s="102">
        <f>LOGEST(P23:P$34)^4-1</f>
        <v>2.5448970950135763E-2</v>
      </c>
      <c r="G57" s="12"/>
      <c r="H57" s="39" t="s">
        <v>52</v>
      </c>
      <c r="I57" s="40" t="s">
        <v>53</v>
      </c>
      <c r="J57" s="25"/>
      <c r="K57" s="25"/>
      <c r="L57" s="25"/>
      <c r="M57" s="25"/>
      <c r="R57" s="28"/>
      <c r="S57" s="28"/>
    </row>
    <row r="58" spans="1:20" ht="15" thickBot="1" x14ac:dyDescent="0.4">
      <c r="A58" s="112"/>
      <c r="B58" s="110"/>
      <c r="D58" s="11" t="s">
        <v>11</v>
      </c>
      <c r="E58" s="80">
        <f>LOGEST(O19:O$34)^4-1</f>
        <v>3.5612515229035857E-2</v>
      </c>
      <c r="F58" s="102">
        <f>LOGEST(P19:P$34)^4-1</f>
        <v>5.8683901464470001E-2</v>
      </c>
      <c r="G58" s="12"/>
      <c r="H58" s="41">
        <f>VLOOKUP(H56,$D$56:$F$60,MATCH(H57&amp;" Frequency",$D$55:$F$55),FALSE)</f>
        <v>3.5612515229035857E-2</v>
      </c>
      <c r="I58" s="42">
        <f>VLOOKUP(I56,$D$56:$F$60,MATCH(I57&amp;" Frequency",$D$55:$F$55),FALSE)</f>
        <v>2.5448970950135763E-2</v>
      </c>
      <c r="J58" s="25"/>
      <c r="K58" s="25"/>
      <c r="L58" s="25"/>
      <c r="M58" s="25"/>
      <c r="R58" s="28"/>
      <c r="S58" s="28"/>
    </row>
    <row r="59" spans="1:20" x14ac:dyDescent="0.35">
      <c r="A59" s="112"/>
      <c r="B59" s="110"/>
      <c r="D59" s="11" t="s">
        <v>12</v>
      </c>
      <c r="E59" s="80">
        <f>LOGEST(O15:O$34)^4-1</f>
        <v>-6.5159789967210724E-3</v>
      </c>
      <c r="F59" s="102">
        <f>LOGEST(P15:P$34)^4-1</f>
        <v>-1.1194503034072545E-2</v>
      </c>
      <c r="G59" s="12"/>
      <c r="H59" s="12"/>
      <c r="I59" s="12"/>
      <c r="J59" s="25"/>
      <c r="K59" s="25"/>
      <c r="L59" s="25"/>
      <c r="M59" s="25"/>
    </row>
    <row r="60" spans="1:20" ht="15" thickBot="1" x14ac:dyDescent="0.4">
      <c r="A60" s="112"/>
      <c r="B60" s="110"/>
      <c r="D60" s="13" t="s">
        <v>13</v>
      </c>
      <c r="E60" s="83">
        <f>LOGEST(O11:O$34)^4-1</f>
        <v>1.4868058954217833E-2</v>
      </c>
      <c r="F60" s="103">
        <f>LOGEST(P11:P$34)^4-1</f>
        <v>1.8244254556853745E-2</v>
      </c>
      <c r="G60" s="12"/>
      <c r="H60" s="12"/>
      <c r="I60" s="12"/>
      <c r="J60" s="25"/>
      <c r="K60" s="25"/>
      <c r="L60" s="25"/>
      <c r="M60" s="25"/>
    </row>
    <row r="61" spans="1:20" x14ac:dyDescent="0.35">
      <c r="A61" s="112"/>
      <c r="C61" s="17"/>
      <c r="D61" s="20"/>
      <c r="J61" s="25"/>
      <c r="K61" s="25"/>
      <c r="L61" s="25"/>
      <c r="M61" s="25"/>
    </row>
    <row r="62" spans="1:20" x14ac:dyDescent="0.35">
      <c r="A62" s="112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 spans="1:20" ht="45" customHeight="1" x14ac:dyDescent="0.35">
      <c r="A63" s="112"/>
      <c r="B63" s="110" t="s">
        <v>17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110" t="s">
        <v>22</v>
      </c>
      <c r="N63" s="26"/>
      <c r="O63" s="73" t="s">
        <v>23</v>
      </c>
      <c r="P63" s="71">
        <v>1.9E-2</v>
      </c>
      <c r="Q63" s="26"/>
      <c r="R63" s="30"/>
      <c r="S63" s="26"/>
      <c r="T63" s="26"/>
    </row>
    <row r="64" spans="1:20" ht="15" customHeight="1" x14ac:dyDescent="0.35">
      <c r="A64" s="112"/>
      <c r="B64" s="110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110"/>
      <c r="N64" s="26"/>
      <c r="O64" s="94"/>
      <c r="P64" s="71"/>
      <c r="Q64" s="26"/>
      <c r="R64" s="65"/>
      <c r="S64" s="66"/>
      <c r="T64" s="26"/>
    </row>
    <row r="65" spans="1:21" x14ac:dyDescent="0.35">
      <c r="A65" s="112"/>
      <c r="B65" s="110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110"/>
      <c r="N65" s="26"/>
      <c r="O65" s="94" t="s">
        <v>24</v>
      </c>
      <c r="P65" s="71">
        <v>4.758</v>
      </c>
      <c r="Q65" s="26"/>
      <c r="R65" s="65"/>
      <c r="S65" s="66"/>
      <c r="T65" s="26"/>
    </row>
    <row r="66" spans="1:21" x14ac:dyDescent="0.35">
      <c r="A66" s="112"/>
      <c r="B66" s="110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110"/>
      <c r="N66" s="26"/>
      <c r="O66" s="94"/>
      <c r="P66" s="71"/>
      <c r="Q66" s="26"/>
      <c r="R66" s="65"/>
      <c r="S66" s="66"/>
      <c r="T66" s="26"/>
    </row>
    <row r="67" spans="1:21" x14ac:dyDescent="0.35">
      <c r="A67" s="112"/>
      <c r="B67" s="110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110"/>
      <c r="N67" s="26"/>
      <c r="O67" s="94" t="s">
        <v>25</v>
      </c>
      <c r="P67" s="105">
        <f>(P63/P35)^(1/P65)-1</f>
        <v>-2.7819383464992686E-2</v>
      </c>
      <c r="Q67" s="26"/>
      <c r="R67" s="65"/>
      <c r="S67" s="66"/>
      <c r="T67" s="26"/>
      <c r="U67" s="22"/>
    </row>
    <row r="68" spans="1:21" x14ac:dyDescent="0.35">
      <c r="A68" s="112"/>
      <c r="B68" s="110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110"/>
      <c r="N68" s="26"/>
      <c r="O68" s="26"/>
      <c r="P68" s="26"/>
      <c r="Q68" s="26"/>
      <c r="R68" s="65"/>
      <c r="S68" s="66"/>
      <c r="T68" s="26"/>
    </row>
    <row r="69" spans="1:21" x14ac:dyDescent="0.35">
      <c r="A69" s="112"/>
      <c r="B69" s="110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110"/>
      <c r="N69" s="26"/>
      <c r="O69" s="26"/>
      <c r="P69" s="26"/>
      <c r="Q69" s="26"/>
      <c r="R69" s="67"/>
      <c r="S69" s="66"/>
      <c r="T69" s="26"/>
    </row>
    <row r="70" spans="1:21" x14ac:dyDescent="0.35">
      <c r="A70" s="112"/>
      <c r="B70" s="110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1"/>
      <c r="N70" s="26"/>
      <c r="O70" s="26"/>
      <c r="P70" s="26"/>
      <c r="Q70" s="26"/>
      <c r="R70" s="65"/>
      <c r="S70" s="66"/>
      <c r="T70" s="26"/>
    </row>
    <row r="71" spans="1:21" x14ac:dyDescent="0.35">
      <c r="A71" s="112"/>
      <c r="B71" s="110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1"/>
      <c r="N71" s="26"/>
      <c r="O71" s="26"/>
      <c r="P71" s="26"/>
      <c r="Q71" s="26"/>
      <c r="R71" s="65"/>
      <c r="S71" s="66"/>
      <c r="T71" s="26"/>
    </row>
    <row r="72" spans="1:21" x14ac:dyDescent="0.35">
      <c r="A72" s="112"/>
      <c r="B72" s="110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1"/>
      <c r="N72" s="26"/>
      <c r="O72" s="26"/>
      <c r="P72" s="26"/>
      <c r="Q72" s="26"/>
      <c r="R72" s="65"/>
      <c r="S72" s="66"/>
      <c r="T72" s="26"/>
    </row>
    <row r="73" spans="1:21" x14ac:dyDescent="0.35">
      <c r="A73" s="112"/>
      <c r="B73" s="110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1"/>
      <c r="N73" s="26"/>
      <c r="O73" s="26"/>
      <c r="P73" s="26"/>
      <c r="Q73" s="26"/>
      <c r="R73" s="67"/>
      <c r="S73" s="66"/>
      <c r="T73" s="26"/>
    </row>
    <row r="74" spans="1:21" x14ac:dyDescent="0.35">
      <c r="A74" s="112"/>
      <c r="B74" s="110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1"/>
      <c r="N74" s="26"/>
      <c r="O74" s="26"/>
      <c r="P74" s="26"/>
      <c r="Q74" s="26"/>
      <c r="R74" s="26"/>
      <c r="S74" s="26"/>
      <c r="T74" s="26"/>
    </row>
    <row r="75" spans="1:21" x14ac:dyDescent="0.35">
      <c r="A75" s="112"/>
      <c r="B75" s="110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1"/>
      <c r="N75" s="26"/>
      <c r="O75" s="26"/>
      <c r="P75" s="26"/>
      <c r="Q75" s="26"/>
      <c r="R75" s="26"/>
      <c r="S75" s="26"/>
      <c r="T75" s="26"/>
    </row>
    <row r="76" spans="1:21" x14ac:dyDescent="0.35">
      <c r="A76" s="112"/>
      <c r="B76" s="110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1"/>
      <c r="N76" s="26"/>
      <c r="O76" s="26"/>
      <c r="P76" s="26"/>
      <c r="Q76" s="26"/>
      <c r="R76" s="26"/>
      <c r="S76" s="26"/>
      <c r="T76" s="26"/>
    </row>
    <row r="77" spans="1:21" x14ac:dyDescent="0.35">
      <c r="A77" s="112"/>
      <c r="B77" s="110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1"/>
      <c r="N77" s="26"/>
      <c r="O77" s="26"/>
      <c r="P77" s="26"/>
      <c r="Q77" s="26"/>
      <c r="R77" s="26"/>
      <c r="S77" s="26"/>
      <c r="T77" s="26"/>
    </row>
    <row r="78" spans="1:21" x14ac:dyDescent="0.35">
      <c r="A78" s="112"/>
      <c r="B78" s="110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1"/>
      <c r="N78" s="26"/>
      <c r="O78" s="26"/>
      <c r="P78" s="26"/>
      <c r="Q78" s="26"/>
      <c r="R78" s="26"/>
      <c r="S78" s="26"/>
      <c r="T78" s="26"/>
    </row>
    <row r="79" spans="1:21" x14ac:dyDescent="0.35">
      <c r="A79" s="112"/>
      <c r="B79" s="110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1"/>
      <c r="N79" s="26"/>
      <c r="O79" s="26"/>
      <c r="P79" s="26"/>
      <c r="Q79" s="26"/>
      <c r="R79" s="26"/>
      <c r="S79" s="26"/>
      <c r="T79" s="26"/>
    </row>
    <row r="80" spans="1:21" x14ac:dyDescent="0.35">
      <c r="A80" s="112"/>
      <c r="B80" s="110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1"/>
      <c r="N80" s="26"/>
      <c r="O80" s="26"/>
      <c r="P80" s="26"/>
      <c r="Q80" s="26"/>
      <c r="R80" s="26"/>
      <c r="S80" s="26"/>
      <c r="T80" s="26"/>
    </row>
    <row r="81" spans="1:20" x14ac:dyDescent="0.35">
      <c r="A81" s="112"/>
      <c r="B81" s="110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1"/>
      <c r="N81" s="26"/>
      <c r="O81" s="26"/>
      <c r="P81" s="26"/>
      <c r="Q81" s="26"/>
      <c r="R81" s="26"/>
      <c r="S81" s="26"/>
      <c r="T81" s="26"/>
    </row>
    <row r="82" spans="1:20" x14ac:dyDescent="0.35">
      <c r="A82" s="112"/>
      <c r="B82" s="110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1"/>
      <c r="N82" s="26"/>
      <c r="O82" s="26"/>
      <c r="P82" s="26"/>
      <c r="Q82" s="26"/>
      <c r="R82" s="26"/>
      <c r="S82" s="26"/>
      <c r="T82" s="26"/>
    </row>
    <row r="83" spans="1:20" x14ac:dyDescent="0.35">
      <c r="A83" s="112"/>
      <c r="B83" s="110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1"/>
      <c r="N83" s="26"/>
      <c r="O83" s="26"/>
      <c r="P83" s="26"/>
      <c r="Q83" s="26"/>
      <c r="R83" s="26"/>
      <c r="S83" s="26"/>
      <c r="T83" s="26"/>
    </row>
    <row r="84" spans="1:20" x14ac:dyDescent="0.35">
      <c r="A84" s="112"/>
      <c r="B84" s="110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1"/>
      <c r="N84" s="26"/>
      <c r="O84" s="26"/>
      <c r="P84" s="26"/>
      <c r="Q84" s="26"/>
      <c r="R84" s="26"/>
      <c r="S84" s="26"/>
      <c r="T84" s="26"/>
    </row>
    <row r="85" spans="1:20" x14ac:dyDescent="0.35">
      <c r="A85" s="112"/>
      <c r="B85" s="110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1"/>
      <c r="N85" s="26"/>
      <c r="O85" s="26"/>
      <c r="P85" s="26"/>
      <c r="Q85" s="26"/>
      <c r="R85" s="26"/>
      <c r="S85" s="26"/>
      <c r="T85" s="26"/>
    </row>
    <row r="86" spans="1:20" x14ac:dyDescent="0.35">
      <c r="A86" s="112"/>
      <c r="B86" s="110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1"/>
      <c r="N86" s="26"/>
      <c r="O86" s="26"/>
      <c r="P86" s="26"/>
      <c r="Q86" s="26"/>
      <c r="R86" s="26"/>
      <c r="S86" s="26"/>
      <c r="T86" s="26"/>
    </row>
    <row r="87" spans="1:20" x14ac:dyDescent="0.35">
      <c r="A87" s="112"/>
      <c r="B87" s="110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1"/>
      <c r="N87" s="26"/>
      <c r="O87" s="26"/>
      <c r="P87" s="26"/>
      <c r="Q87" s="26"/>
      <c r="R87" s="26"/>
      <c r="S87" s="26"/>
      <c r="T87" s="26"/>
    </row>
    <row r="88" spans="1:20" x14ac:dyDescent="0.35">
      <c r="A88" s="112"/>
      <c r="B88" s="110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1"/>
      <c r="N88" s="26"/>
      <c r="O88" s="26"/>
      <c r="P88" s="26"/>
      <c r="Q88" s="26"/>
      <c r="R88" s="26"/>
      <c r="S88" s="26"/>
      <c r="T88" s="26"/>
    </row>
    <row r="89" spans="1:20" x14ac:dyDescent="0.35">
      <c r="A89" s="112"/>
      <c r="B89" s="110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1"/>
      <c r="N89" s="26"/>
      <c r="O89" s="26"/>
      <c r="P89" s="26"/>
      <c r="Q89" s="26"/>
      <c r="R89" s="26"/>
      <c r="S89" s="26"/>
      <c r="T89" s="26"/>
    </row>
    <row r="90" spans="1:20" x14ac:dyDescent="0.35">
      <c r="A90" s="112"/>
      <c r="B90" s="110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1"/>
      <c r="N90" s="26"/>
      <c r="O90" s="26"/>
      <c r="P90" s="26"/>
      <c r="Q90" s="26"/>
      <c r="R90" s="26"/>
      <c r="S90" s="26"/>
      <c r="T90" s="26"/>
    </row>
    <row r="91" spans="1:20" x14ac:dyDescent="0.3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</row>
    <row r="92" spans="1:20" x14ac:dyDescent="0.3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</row>
  </sheetData>
  <mergeCells count="11">
    <mergeCell ref="M63:M69"/>
    <mergeCell ref="A1:S1"/>
    <mergeCell ref="A2:S2"/>
    <mergeCell ref="A5:A90"/>
    <mergeCell ref="B5:B60"/>
    <mergeCell ref="D5:F5"/>
    <mergeCell ref="D6:F6"/>
    <mergeCell ref="H6:I6"/>
    <mergeCell ref="D54:F54"/>
    <mergeCell ref="H55:I55"/>
    <mergeCell ref="B63:B90"/>
  </mergeCells>
  <pageMargins left="0.7" right="0.7" top="0.75" bottom="0.75" header="0.3" footer="0.3"/>
  <pageSetup scale="36" fitToWidth="0" orientation="landscape" r:id="rId1"/>
  <rowBreaks count="1" manualBreakCount="1">
    <brk id="9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720A-A192-486E-8DE5-165AD9C63CDA}">
  <sheetPr codeName="Sheet14">
    <pageSetUpPr fitToPage="1"/>
  </sheetPr>
  <dimension ref="A1:S94"/>
  <sheetViews>
    <sheetView topLeftCell="A55" zoomScale="80" zoomScaleNormal="80" workbookViewId="0">
      <selection activeCell="F47" sqref="F47"/>
    </sheetView>
  </sheetViews>
  <sheetFormatPr defaultRowHeight="14.5" x14ac:dyDescent="0.35"/>
  <cols>
    <col min="2" max="7" width="15.81640625" customWidth="1"/>
    <col min="8" max="8" width="4.81640625" customWidth="1"/>
    <col min="9" max="13" width="15.81640625" customWidth="1"/>
    <col min="14" max="14" width="5" customWidth="1"/>
    <col min="15" max="16" width="15.81640625" customWidth="1"/>
    <col min="17" max="17" width="5" customWidth="1"/>
  </cols>
  <sheetData>
    <row r="1" spans="1:19" ht="21" customHeight="1" x14ac:dyDescent="0.5">
      <c r="A1" s="111" t="s">
        <v>51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51"/>
      <c r="R1" s="51"/>
      <c r="S1" s="51"/>
    </row>
    <row r="2" spans="1:19" ht="21" customHeight="1" x14ac:dyDescent="0.5">
      <c r="A2" s="111" t="s">
        <v>72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51"/>
      <c r="R2" s="51"/>
      <c r="S2" s="51"/>
    </row>
    <row r="3" spans="1:19" x14ac:dyDescent="0.35">
      <c r="R3" s="29"/>
    </row>
    <row r="4" spans="1:19" ht="15" customHeight="1" x14ac:dyDescent="0.35">
      <c r="A4" s="121" t="s">
        <v>27</v>
      </c>
      <c r="B4" s="55"/>
      <c r="C4" s="113" t="s">
        <v>36</v>
      </c>
      <c r="D4" s="113"/>
      <c r="E4" s="113"/>
      <c r="F4" s="113"/>
      <c r="G4" s="113"/>
      <c r="H4" s="43"/>
      <c r="R4" s="29"/>
    </row>
    <row r="5" spans="1:19" ht="15" thickBot="1" x14ac:dyDescent="0.4">
      <c r="A5" s="121"/>
      <c r="B5" s="56"/>
      <c r="C5" s="114" t="s">
        <v>0</v>
      </c>
      <c r="D5" s="114"/>
      <c r="E5" s="114"/>
      <c r="F5" s="114"/>
      <c r="G5" s="114"/>
      <c r="H5" s="44"/>
      <c r="I5" s="5" t="s">
        <v>4</v>
      </c>
      <c r="J5" s="5"/>
      <c r="K5" s="5"/>
      <c r="L5" s="1"/>
      <c r="M5" s="1"/>
      <c r="O5" s="5" t="s">
        <v>4</v>
      </c>
      <c r="P5" s="1"/>
    </row>
    <row r="6" spans="1:19" ht="111" customHeight="1" thickBot="1" x14ac:dyDescent="0.4">
      <c r="A6" s="121"/>
      <c r="B6" s="57" t="s">
        <v>32</v>
      </c>
      <c r="C6" s="2" t="s">
        <v>1</v>
      </c>
      <c r="D6" s="2" t="s">
        <v>2</v>
      </c>
      <c r="E6" s="2" t="s">
        <v>3</v>
      </c>
      <c r="F6" s="2" t="str">
        <f>IF(DCCE_LTrndCo="Excludes DCCE","Paid Losses","Paid Losses &amp; DCCE")</f>
        <v>Paid Losses</v>
      </c>
      <c r="G6" s="2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H6" s="16"/>
      <c r="I6" s="2" t="s">
        <v>1</v>
      </c>
      <c r="J6" s="2" t="str">
        <f t="shared" ref="J6:K6" si="0">D6</f>
        <v>Closed Claims</v>
      </c>
      <c r="K6" s="2" t="str">
        <f t="shared" si="0"/>
        <v>Reported Claims</v>
      </c>
      <c r="L6" s="2" t="str">
        <f>IF(DCCE_LTrndCo="Excludes DCCE","Paid Losses","Paid Losses &amp; DCCE")</f>
        <v>Paid Losses</v>
      </c>
      <c r="M6" s="2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O6" s="2" t="str">
        <f>IF(DCCE_LTrndCo="Excludes DCCE","Paid Loss Severity","Paid Loss &amp; DCCE Severity")</f>
        <v>Paid Loss Severity</v>
      </c>
      <c r="P6" s="2" t="str">
        <f>IF(DCCE_LTrndCo="Excludes DCCE","Total Paid Loss Severity including Partial Payments on Prior Calendar Years, on Closed Claims","Total Paid Loss &amp; DCCE Severity including Partial Payments on Prior Calendar Years, on Closed Claims")</f>
        <v>Total Paid Loss Severity including Partial Payments on Prior Calendar Years, on Closed Claims</v>
      </c>
    </row>
    <row r="7" spans="1:19" x14ac:dyDescent="0.35">
      <c r="A7" s="121"/>
      <c r="B7" s="43">
        <v>20162</v>
      </c>
      <c r="C7" s="33">
        <v>58821.664166666662</v>
      </c>
      <c r="D7" s="35">
        <v>9</v>
      </c>
      <c r="E7" s="35">
        <v>10</v>
      </c>
      <c r="F7" s="4">
        <v>62100</v>
      </c>
      <c r="G7" s="4">
        <v>97850</v>
      </c>
      <c r="H7" s="15"/>
      <c r="I7" s="34"/>
      <c r="J7" s="34"/>
      <c r="K7" s="34"/>
      <c r="L7" s="34"/>
      <c r="M7" s="34"/>
      <c r="O7" s="27"/>
      <c r="P7" s="27"/>
    </row>
    <row r="8" spans="1:19" x14ac:dyDescent="0.35">
      <c r="A8" s="121"/>
      <c r="B8" s="43">
        <v>20163</v>
      </c>
      <c r="C8" s="33">
        <v>58542.907499999994</v>
      </c>
      <c r="D8" s="35">
        <v>8</v>
      </c>
      <c r="E8" s="35">
        <v>11</v>
      </c>
      <c r="F8" s="4">
        <v>62563.839999999997</v>
      </c>
      <c r="G8" s="4">
        <v>59625</v>
      </c>
      <c r="H8" s="15"/>
      <c r="I8" s="34"/>
      <c r="J8" s="34"/>
      <c r="K8" s="34"/>
      <c r="L8" s="34"/>
      <c r="M8" s="34"/>
      <c r="O8" s="27"/>
      <c r="P8" s="27"/>
    </row>
    <row r="9" spans="1:19" x14ac:dyDescent="0.35">
      <c r="A9" s="121"/>
      <c r="B9" s="43">
        <v>20164</v>
      </c>
      <c r="C9" s="33">
        <v>58341.829166666663</v>
      </c>
      <c r="D9" s="35">
        <v>6</v>
      </c>
      <c r="E9" s="35">
        <v>10</v>
      </c>
      <c r="F9" s="4">
        <v>76350</v>
      </c>
      <c r="G9" s="4">
        <v>89250</v>
      </c>
      <c r="H9" s="15"/>
      <c r="I9" s="34"/>
      <c r="J9" s="34"/>
      <c r="K9" s="34"/>
      <c r="L9" s="34"/>
      <c r="M9" s="34"/>
      <c r="O9" s="27"/>
      <c r="P9" s="27"/>
    </row>
    <row r="10" spans="1:19" x14ac:dyDescent="0.35">
      <c r="A10" s="121"/>
      <c r="B10" s="43">
        <v>20171</v>
      </c>
      <c r="C10" s="33">
        <v>58334.932500000003</v>
      </c>
      <c r="D10" s="35">
        <v>11</v>
      </c>
      <c r="E10" s="35">
        <v>17</v>
      </c>
      <c r="F10" s="4">
        <v>103850</v>
      </c>
      <c r="G10" s="4">
        <v>44450</v>
      </c>
      <c r="H10" s="15"/>
      <c r="I10" s="8">
        <f t="shared" ref="I10:I33" si="1">IF(COUNT(C7:C10)&lt;4,"",SUM(C7:C10))</f>
        <v>234041.33333333331</v>
      </c>
      <c r="J10" s="8">
        <f t="shared" ref="J10:K25" si="2">IF(COUNT(D7:D10)&lt;4,"",SUM(D7:D10))</f>
        <v>34</v>
      </c>
      <c r="K10" s="8">
        <f t="shared" si="2"/>
        <v>48</v>
      </c>
      <c r="L10" s="8">
        <f t="shared" ref="L10:L33" si="3">IF(COUNT(B7:B10)&lt;4,"",SUM(F7:F10))</f>
        <v>304863.83999999997</v>
      </c>
      <c r="M10" s="8">
        <f t="shared" ref="M10:M33" si="4">IF(COUNT(B7:B10)&lt;4,"",SUM(G7:G10))</f>
        <v>291175</v>
      </c>
      <c r="O10" s="8">
        <f>IFERROR(L10/J10,0)</f>
        <v>8966.5835294117642</v>
      </c>
      <c r="P10" s="8">
        <f>IFERROR(M10/J10,0)</f>
        <v>8563.9705882352937</v>
      </c>
    </row>
    <row r="11" spans="1:19" x14ac:dyDescent="0.35">
      <c r="A11" s="121"/>
      <c r="B11" s="43">
        <v>20172</v>
      </c>
      <c r="C11" s="33">
        <v>58547.376666666671</v>
      </c>
      <c r="D11" s="35">
        <v>7</v>
      </c>
      <c r="E11" s="35">
        <v>10</v>
      </c>
      <c r="F11" s="4">
        <v>94300</v>
      </c>
      <c r="G11" s="4">
        <v>47300</v>
      </c>
      <c r="H11" s="15"/>
      <c r="I11" s="8">
        <f t="shared" si="1"/>
        <v>233767.04583333334</v>
      </c>
      <c r="J11" s="8">
        <f t="shared" si="2"/>
        <v>32</v>
      </c>
      <c r="K11" s="8">
        <f t="shared" si="2"/>
        <v>48</v>
      </c>
      <c r="L11" s="8">
        <f t="shared" si="3"/>
        <v>337063.83999999997</v>
      </c>
      <c r="M11" s="8">
        <f t="shared" si="4"/>
        <v>240625</v>
      </c>
      <c r="O11" s="8">
        <f t="shared" ref="O11:O33" si="5">IFERROR(L11/J11,0)</f>
        <v>10533.244999999999</v>
      </c>
      <c r="P11" s="8">
        <f t="shared" ref="P11:P33" si="6">IFERROR(M11/J11,0)</f>
        <v>7519.53125</v>
      </c>
    </row>
    <row r="12" spans="1:19" x14ac:dyDescent="0.35">
      <c r="A12" s="121"/>
      <c r="B12" s="43">
        <v>20173</v>
      </c>
      <c r="C12" s="33">
        <v>58177.192499999997</v>
      </c>
      <c r="D12" s="35">
        <v>8</v>
      </c>
      <c r="E12" s="35">
        <v>15</v>
      </c>
      <c r="F12" s="4">
        <v>90600</v>
      </c>
      <c r="G12" s="4">
        <v>97900</v>
      </c>
      <c r="H12" s="15"/>
      <c r="I12" s="8">
        <f t="shared" si="1"/>
        <v>233401.33083333334</v>
      </c>
      <c r="J12" s="8">
        <f t="shared" si="2"/>
        <v>32</v>
      </c>
      <c r="K12" s="8">
        <f t="shared" si="2"/>
        <v>52</v>
      </c>
      <c r="L12" s="8">
        <f t="shared" si="3"/>
        <v>365100</v>
      </c>
      <c r="M12" s="8">
        <f t="shared" si="4"/>
        <v>278900</v>
      </c>
      <c r="O12" s="8">
        <f t="shared" si="5"/>
        <v>11409.375</v>
      </c>
      <c r="P12" s="8">
        <f t="shared" si="6"/>
        <v>8715.625</v>
      </c>
    </row>
    <row r="13" spans="1:19" x14ac:dyDescent="0.35">
      <c r="A13" s="121"/>
      <c r="B13" s="43">
        <v>20174</v>
      </c>
      <c r="C13" s="33">
        <v>57618.041666666664</v>
      </c>
      <c r="D13" s="35">
        <v>5</v>
      </c>
      <c r="E13" s="35">
        <v>13</v>
      </c>
      <c r="F13" s="4">
        <v>88750</v>
      </c>
      <c r="G13" s="4">
        <v>80128.570000000007</v>
      </c>
      <c r="H13" s="15"/>
      <c r="I13" s="8">
        <f t="shared" si="1"/>
        <v>232677.54333333333</v>
      </c>
      <c r="J13" s="8">
        <f t="shared" si="2"/>
        <v>31</v>
      </c>
      <c r="K13" s="8">
        <f t="shared" si="2"/>
        <v>55</v>
      </c>
      <c r="L13" s="8">
        <f t="shared" si="3"/>
        <v>377500</v>
      </c>
      <c r="M13" s="8">
        <f t="shared" si="4"/>
        <v>269778.57</v>
      </c>
      <c r="O13" s="8">
        <f t="shared" si="5"/>
        <v>12177.41935483871</v>
      </c>
      <c r="P13" s="8">
        <f t="shared" si="6"/>
        <v>8702.5345161290334</v>
      </c>
    </row>
    <row r="14" spans="1:19" x14ac:dyDescent="0.35">
      <c r="A14" s="121"/>
      <c r="B14" s="43">
        <v>20181</v>
      </c>
      <c r="C14" s="33">
        <v>57078.122500000005</v>
      </c>
      <c r="D14" s="35">
        <v>13</v>
      </c>
      <c r="E14" s="35">
        <v>9</v>
      </c>
      <c r="F14" s="4">
        <v>143250</v>
      </c>
      <c r="G14" s="4">
        <v>233600</v>
      </c>
      <c r="H14" s="15"/>
      <c r="I14" s="8">
        <f t="shared" si="1"/>
        <v>231420.73333333334</v>
      </c>
      <c r="J14" s="8">
        <f t="shared" si="2"/>
        <v>33</v>
      </c>
      <c r="K14" s="8">
        <f t="shared" si="2"/>
        <v>47</v>
      </c>
      <c r="L14" s="8">
        <f t="shared" si="3"/>
        <v>416900</v>
      </c>
      <c r="M14" s="8">
        <f t="shared" si="4"/>
        <v>458928.57</v>
      </c>
      <c r="O14" s="8">
        <f t="shared" si="5"/>
        <v>12633.333333333334</v>
      </c>
      <c r="P14" s="8">
        <f t="shared" si="6"/>
        <v>13906.926363636363</v>
      </c>
    </row>
    <row r="15" spans="1:19" x14ac:dyDescent="0.35">
      <c r="A15" s="121"/>
      <c r="B15" s="43">
        <v>20182</v>
      </c>
      <c r="C15" s="33">
        <v>56728.00916666667</v>
      </c>
      <c r="D15" s="35">
        <v>6</v>
      </c>
      <c r="E15" s="35">
        <v>10</v>
      </c>
      <c r="F15" s="4">
        <v>79750</v>
      </c>
      <c r="G15" s="4">
        <v>69750</v>
      </c>
      <c r="H15" s="15"/>
      <c r="I15" s="8">
        <f t="shared" si="1"/>
        <v>229601.36583333334</v>
      </c>
      <c r="J15" s="8">
        <f t="shared" si="2"/>
        <v>32</v>
      </c>
      <c r="K15" s="8">
        <f t="shared" si="2"/>
        <v>47</v>
      </c>
      <c r="L15" s="8">
        <f t="shared" si="3"/>
        <v>402350</v>
      </c>
      <c r="M15" s="8">
        <f t="shared" si="4"/>
        <v>481378.57</v>
      </c>
      <c r="O15" s="8">
        <f t="shared" si="5"/>
        <v>12573.4375</v>
      </c>
      <c r="P15" s="8">
        <f t="shared" si="6"/>
        <v>15043.0803125</v>
      </c>
    </row>
    <row r="16" spans="1:19" x14ac:dyDescent="0.35">
      <c r="A16" s="121"/>
      <c r="B16" s="43">
        <v>20183</v>
      </c>
      <c r="C16" s="33">
        <v>56270.314166666671</v>
      </c>
      <c r="D16" s="35">
        <v>7</v>
      </c>
      <c r="E16" s="35">
        <v>13</v>
      </c>
      <c r="F16" s="4">
        <v>101023.42</v>
      </c>
      <c r="G16" s="4">
        <v>115000</v>
      </c>
      <c r="H16" s="15"/>
      <c r="I16" s="8">
        <f t="shared" si="1"/>
        <v>227694.48750000002</v>
      </c>
      <c r="J16" s="8">
        <f t="shared" si="2"/>
        <v>31</v>
      </c>
      <c r="K16" s="8">
        <f t="shared" si="2"/>
        <v>45</v>
      </c>
      <c r="L16" s="8">
        <f t="shared" si="3"/>
        <v>412773.42</v>
      </c>
      <c r="M16" s="8">
        <f t="shared" si="4"/>
        <v>498478.57</v>
      </c>
      <c r="O16" s="8">
        <f t="shared" si="5"/>
        <v>13315.271612903225</v>
      </c>
      <c r="P16" s="8">
        <f t="shared" si="6"/>
        <v>16079.953870967742</v>
      </c>
    </row>
    <row r="17" spans="1:16" x14ac:dyDescent="0.35">
      <c r="A17" s="121"/>
      <c r="B17" s="43">
        <v>20184</v>
      </c>
      <c r="C17" s="33">
        <v>55934.735000000008</v>
      </c>
      <c r="D17" s="35">
        <v>12</v>
      </c>
      <c r="E17" s="35">
        <v>15</v>
      </c>
      <c r="F17" s="4">
        <v>148500</v>
      </c>
      <c r="G17" s="4">
        <v>134000</v>
      </c>
      <c r="H17" s="15"/>
      <c r="I17" s="8">
        <f t="shared" si="1"/>
        <v>226011.18083333338</v>
      </c>
      <c r="J17" s="8">
        <f t="shared" si="2"/>
        <v>38</v>
      </c>
      <c r="K17" s="8">
        <f t="shared" si="2"/>
        <v>47</v>
      </c>
      <c r="L17" s="8">
        <f t="shared" si="3"/>
        <v>472523.42</v>
      </c>
      <c r="M17" s="8">
        <f t="shared" si="4"/>
        <v>552350</v>
      </c>
      <c r="O17" s="8">
        <f t="shared" si="5"/>
        <v>12434.826842105263</v>
      </c>
      <c r="P17" s="8">
        <f t="shared" si="6"/>
        <v>14535.526315789473</v>
      </c>
    </row>
    <row r="18" spans="1:16" x14ac:dyDescent="0.35">
      <c r="A18" s="121"/>
      <c r="B18" s="43">
        <v>20191</v>
      </c>
      <c r="C18" s="33">
        <v>55781.805833333339</v>
      </c>
      <c r="D18" s="35">
        <v>4</v>
      </c>
      <c r="E18" s="35">
        <v>9</v>
      </c>
      <c r="F18" s="4">
        <v>129850</v>
      </c>
      <c r="G18" s="4">
        <v>70000</v>
      </c>
      <c r="H18" s="15"/>
      <c r="I18" s="8">
        <f t="shared" si="1"/>
        <v>224714.8641666667</v>
      </c>
      <c r="J18" s="8">
        <f t="shared" si="2"/>
        <v>29</v>
      </c>
      <c r="K18" s="8">
        <f t="shared" si="2"/>
        <v>47</v>
      </c>
      <c r="L18" s="8">
        <f t="shared" si="3"/>
        <v>459123.42</v>
      </c>
      <c r="M18" s="8">
        <f t="shared" si="4"/>
        <v>388750</v>
      </c>
      <c r="O18" s="8">
        <f t="shared" si="5"/>
        <v>15831.842068965516</v>
      </c>
      <c r="P18" s="8">
        <f t="shared" si="6"/>
        <v>13405.172413793103</v>
      </c>
    </row>
    <row r="19" spans="1:16" x14ac:dyDescent="0.35">
      <c r="A19" s="121"/>
      <c r="B19" s="43">
        <v>20192</v>
      </c>
      <c r="C19" s="33">
        <v>55667.427500000005</v>
      </c>
      <c r="D19" s="35">
        <v>13</v>
      </c>
      <c r="E19" s="35">
        <v>13</v>
      </c>
      <c r="F19" s="4">
        <v>84998</v>
      </c>
      <c r="G19" s="4">
        <v>108200</v>
      </c>
      <c r="H19" s="15"/>
      <c r="I19" s="8">
        <f t="shared" si="1"/>
        <v>223654.28250000003</v>
      </c>
      <c r="J19" s="8">
        <f t="shared" si="2"/>
        <v>36</v>
      </c>
      <c r="K19" s="8">
        <f t="shared" si="2"/>
        <v>50</v>
      </c>
      <c r="L19" s="8">
        <f t="shared" si="3"/>
        <v>464371.42</v>
      </c>
      <c r="M19" s="8">
        <f t="shared" si="4"/>
        <v>427200</v>
      </c>
      <c r="O19" s="8">
        <f t="shared" si="5"/>
        <v>12899.206111111111</v>
      </c>
      <c r="P19" s="8">
        <f t="shared" si="6"/>
        <v>11866.666666666666</v>
      </c>
    </row>
    <row r="20" spans="1:16" x14ac:dyDescent="0.35">
      <c r="A20" s="121"/>
      <c r="B20" s="43">
        <v>20193</v>
      </c>
      <c r="C20" s="33">
        <v>55269.02583333334</v>
      </c>
      <c r="D20" s="35">
        <v>9</v>
      </c>
      <c r="E20" s="35">
        <v>20</v>
      </c>
      <c r="F20" s="4">
        <v>179350</v>
      </c>
      <c r="G20" s="4">
        <v>126171.42</v>
      </c>
      <c r="H20" s="15"/>
      <c r="I20" s="8">
        <f t="shared" si="1"/>
        <v>222652.9941666667</v>
      </c>
      <c r="J20" s="8">
        <f t="shared" si="2"/>
        <v>38</v>
      </c>
      <c r="K20" s="8">
        <f t="shared" si="2"/>
        <v>57</v>
      </c>
      <c r="L20" s="8">
        <f t="shared" si="3"/>
        <v>542698</v>
      </c>
      <c r="M20" s="8">
        <f t="shared" si="4"/>
        <v>438371.42</v>
      </c>
      <c r="O20" s="8">
        <f t="shared" si="5"/>
        <v>14281.526315789473</v>
      </c>
      <c r="P20" s="8">
        <f t="shared" si="6"/>
        <v>11536.09</v>
      </c>
    </row>
    <row r="21" spans="1:16" x14ac:dyDescent="0.35">
      <c r="A21" s="121"/>
      <c r="B21" s="43">
        <v>20194</v>
      </c>
      <c r="C21" s="33">
        <v>54993.393333333333</v>
      </c>
      <c r="D21" s="35">
        <v>11</v>
      </c>
      <c r="E21" s="35">
        <v>5</v>
      </c>
      <c r="F21" s="4">
        <v>102784.12</v>
      </c>
      <c r="G21" s="4">
        <v>189834.12</v>
      </c>
      <c r="H21" s="15"/>
      <c r="I21" s="8">
        <f t="shared" si="1"/>
        <v>221711.65250000003</v>
      </c>
      <c r="J21" s="8">
        <f t="shared" si="2"/>
        <v>37</v>
      </c>
      <c r="K21" s="8">
        <f t="shared" si="2"/>
        <v>47</v>
      </c>
      <c r="L21" s="8">
        <f t="shared" si="3"/>
        <v>496982.12</v>
      </c>
      <c r="M21" s="8">
        <f t="shared" si="4"/>
        <v>494205.54</v>
      </c>
      <c r="O21" s="8">
        <f t="shared" si="5"/>
        <v>13431.949189189188</v>
      </c>
      <c r="P21" s="8">
        <f t="shared" si="6"/>
        <v>13356.906486486487</v>
      </c>
    </row>
    <row r="22" spans="1:16" x14ac:dyDescent="0.35">
      <c r="A22" s="121"/>
      <c r="B22" s="43">
        <v>20201</v>
      </c>
      <c r="C22" s="33">
        <v>54966.056666666664</v>
      </c>
      <c r="D22" s="35">
        <v>6</v>
      </c>
      <c r="E22" s="35">
        <v>10</v>
      </c>
      <c r="F22" s="4">
        <v>58950</v>
      </c>
      <c r="G22" s="4">
        <v>77750</v>
      </c>
      <c r="H22" s="15"/>
      <c r="I22" s="8">
        <f t="shared" si="1"/>
        <v>220895.90333333335</v>
      </c>
      <c r="J22" s="8">
        <f t="shared" si="2"/>
        <v>39</v>
      </c>
      <c r="K22" s="8">
        <f t="shared" si="2"/>
        <v>48</v>
      </c>
      <c r="L22" s="8">
        <f t="shared" si="3"/>
        <v>426082.12</v>
      </c>
      <c r="M22" s="8">
        <f t="shared" si="4"/>
        <v>501955.54</v>
      </c>
      <c r="O22" s="8">
        <f t="shared" si="5"/>
        <v>10925.182564102564</v>
      </c>
      <c r="P22" s="8">
        <f t="shared" si="6"/>
        <v>12870.654871794872</v>
      </c>
    </row>
    <row r="23" spans="1:16" x14ac:dyDescent="0.35">
      <c r="A23" s="121"/>
      <c r="B23" s="43">
        <v>20202</v>
      </c>
      <c r="C23" s="33">
        <v>55489.664166666669</v>
      </c>
      <c r="D23" s="35">
        <v>3</v>
      </c>
      <c r="E23" s="35">
        <v>6</v>
      </c>
      <c r="F23" s="4">
        <v>56450</v>
      </c>
      <c r="G23" s="4">
        <v>42850</v>
      </c>
      <c r="H23" s="15"/>
      <c r="I23" s="8">
        <f t="shared" si="1"/>
        <v>220718.14</v>
      </c>
      <c r="J23" s="8">
        <f t="shared" si="2"/>
        <v>29</v>
      </c>
      <c r="K23" s="8">
        <f t="shared" si="2"/>
        <v>41</v>
      </c>
      <c r="L23" s="8">
        <f t="shared" si="3"/>
        <v>397534.12</v>
      </c>
      <c r="M23" s="8">
        <f t="shared" si="4"/>
        <v>436605.54</v>
      </c>
      <c r="O23" s="8">
        <f t="shared" si="5"/>
        <v>13708.073103448276</v>
      </c>
      <c r="P23" s="8">
        <f t="shared" si="6"/>
        <v>15055.363448275861</v>
      </c>
    </row>
    <row r="24" spans="1:16" x14ac:dyDescent="0.35">
      <c r="A24" s="121"/>
      <c r="B24" s="43">
        <v>20203</v>
      </c>
      <c r="C24" s="33">
        <v>54919.927499999998</v>
      </c>
      <c r="D24" s="35">
        <v>7</v>
      </c>
      <c r="E24" s="35">
        <v>8</v>
      </c>
      <c r="F24" s="4">
        <v>72350</v>
      </c>
      <c r="G24" s="4">
        <v>78050</v>
      </c>
      <c r="H24" s="15"/>
      <c r="I24" s="8">
        <f t="shared" si="1"/>
        <v>220369.04166666666</v>
      </c>
      <c r="J24" s="8">
        <f t="shared" si="2"/>
        <v>27</v>
      </c>
      <c r="K24" s="8">
        <f t="shared" si="2"/>
        <v>29</v>
      </c>
      <c r="L24" s="8">
        <f t="shared" si="3"/>
        <v>290534.12</v>
      </c>
      <c r="M24" s="8">
        <f t="shared" si="4"/>
        <v>388484.12</v>
      </c>
      <c r="O24" s="8">
        <f t="shared" si="5"/>
        <v>10760.522962962963</v>
      </c>
      <c r="P24" s="8">
        <f t="shared" si="6"/>
        <v>14388.30074074074</v>
      </c>
    </row>
    <row r="25" spans="1:16" x14ac:dyDescent="0.35">
      <c r="A25" s="121"/>
      <c r="B25" s="43">
        <v>20204</v>
      </c>
      <c r="C25" s="33">
        <v>55185.065000000002</v>
      </c>
      <c r="D25" s="35">
        <v>4</v>
      </c>
      <c r="E25" s="35">
        <v>8</v>
      </c>
      <c r="F25" s="4">
        <v>21400</v>
      </c>
      <c r="G25" s="4">
        <v>35800</v>
      </c>
      <c r="H25" s="15"/>
      <c r="I25" s="8">
        <f t="shared" si="1"/>
        <v>220560.71333333332</v>
      </c>
      <c r="J25" s="8">
        <f t="shared" si="2"/>
        <v>20</v>
      </c>
      <c r="K25" s="8">
        <f t="shared" si="2"/>
        <v>32</v>
      </c>
      <c r="L25" s="8">
        <f t="shared" si="3"/>
        <v>209150</v>
      </c>
      <c r="M25" s="8">
        <f t="shared" si="4"/>
        <v>234450</v>
      </c>
      <c r="O25" s="8">
        <f t="shared" si="5"/>
        <v>10457.5</v>
      </c>
      <c r="P25" s="8">
        <f t="shared" si="6"/>
        <v>11722.5</v>
      </c>
    </row>
    <row r="26" spans="1:16" x14ac:dyDescent="0.35">
      <c r="A26" s="121"/>
      <c r="B26" s="43">
        <v>20211</v>
      </c>
      <c r="C26" s="33">
        <v>55555.38</v>
      </c>
      <c r="D26" s="35">
        <v>5</v>
      </c>
      <c r="E26" s="35">
        <v>8</v>
      </c>
      <c r="F26" s="4">
        <v>50500</v>
      </c>
      <c r="G26" s="4">
        <v>51750</v>
      </c>
      <c r="H26" s="15"/>
      <c r="I26" s="8">
        <f t="shared" si="1"/>
        <v>221150.03666666668</v>
      </c>
      <c r="J26" s="8">
        <f t="shared" ref="J26:K33" si="7">IF(COUNT(D23:D26)&lt;4,"",SUM(D23:D26))</f>
        <v>19</v>
      </c>
      <c r="K26" s="8">
        <f t="shared" si="7"/>
        <v>30</v>
      </c>
      <c r="L26" s="8">
        <f t="shared" si="3"/>
        <v>200700</v>
      </c>
      <c r="M26" s="8">
        <f t="shared" si="4"/>
        <v>208450</v>
      </c>
      <c r="O26" s="8">
        <f t="shared" si="5"/>
        <v>10563.157894736842</v>
      </c>
      <c r="P26" s="8">
        <f t="shared" si="6"/>
        <v>10971.052631578947</v>
      </c>
    </row>
    <row r="27" spans="1:16" x14ac:dyDescent="0.35">
      <c r="A27" s="121"/>
      <c r="B27" s="43">
        <v>20212</v>
      </c>
      <c r="C27" s="33">
        <v>56014.765833333331</v>
      </c>
      <c r="D27" s="35">
        <v>5</v>
      </c>
      <c r="E27" s="35">
        <v>4</v>
      </c>
      <c r="F27" s="4">
        <v>76800</v>
      </c>
      <c r="G27" s="4">
        <v>65000</v>
      </c>
      <c r="H27" s="15"/>
      <c r="I27" s="8">
        <f t="shared" si="1"/>
        <v>221675.13833333334</v>
      </c>
      <c r="J27" s="8">
        <f t="shared" si="7"/>
        <v>21</v>
      </c>
      <c r="K27" s="8">
        <f t="shared" si="7"/>
        <v>28</v>
      </c>
      <c r="L27" s="8">
        <f t="shared" si="3"/>
        <v>221050</v>
      </c>
      <c r="M27" s="8">
        <f t="shared" si="4"/>
        <v>230600</v>
      </c>
      <c r="O27" s="8">
        <f t="shared" si="5"/>
        <v>10526.190476190477</v>
      </c>
      <c r="P27" s="8">
        <f t="shared" si="6"/>
        <v>10980.952380952382</v>
      </c>
    </row>
    <row r="28" spans="1:16" x14ac:dyDescent="0.35">
      <c r="A28" s="121"/>
      <c r="B28" s="43">
        <v>20213</v>
      </c>
      <c r="C28" s="33">
        <v>56074.738333333335</v>
      </c>
      <c r="D28" s="35">
        <v>3</v>
      </c>
      <c r="E28" s="35">
        <v>6</v>
      </c>
      <c r="F28" s="4">
        <v>26275</v>
      </c>
      <c r="G28" s="4">
        <v>58250</v>
      </c>
      <c r="H28" s="15"/>
      <c r="I28" s="8">
        <f t="shared" si="1"/>
        <v>222829.94916666669</v>
      </c>
      <c r="J28" s="8">
        <f t="shared" si="7"/>
        <v>17</v>
      </c>
      <c r="K28" s="8">
        <f t="shared" si="7"/>
        <v>26</v>
      </c>
      <c r="L28" s="8">
        <f t="shared" si="3"/>
        <v>174975</v>
      </c>
      <c r="M28" s="8">
        <f t="shared" si="4"/>
        <v>210800</v>
      </c>
      <c r="O28" s="8">
        <f t="shared" si="5"/>
        <v>10292.64705882353</v>
      </c>
      <c r="P28" s="8">
        <f t="shared" si="6"/>
        <v>12400</v>
      </c>
    </row>
    <row r="29" spans="1:16" x14ac:dyDescent="0.35">
      <c r="A29" s="121"/>
      <c r="B29" s="43">
        <v>20214</v>
      </c>
      <c r="C29" s="33">
        <v>55760.519166666665</v>
      </c>
      <c r="D29" s="35">
        <v>5</v>
      </c>
      <c r="E29" s="35">
        <v>8</v>
      </c>
      <c r="F29" s="4">
        <v>51500</v>
      </c>
      <c r="G29" s="4">
        <v>33550</v>
      </c>
      <c r="H29" s="15"/>
      <c r="I29" s="8">
        <f t="shared" si="1"/>
        <v>223405.40333333332</v>
      </c>
      <c r="J29" s="8">
        <f t="shared" si="7"/>
        <v>18</v>
      </c>
      <c r="K29" s="8">
        <f t="shared" si="7"/>
        <v>26</v>
      </c>
      <c r="L29" s="8">
        <f t="shared" si="3"/>
        <v>205075</v>
      </c>
      <c r="M29" s="8">
        <f t="shared" si="4"/>
        <v>208550</v>
      </c>
      <c r="O29" s="8">
        <f t="shared" si="5"/>
        <v>11393.055555555555</v>
      </c>
      <c r="P29" s="8">
        <f t="shared" si="6"/>
        <v>11586.111111111111</v>
      </c>
    </row>
    <row r="30" spans="1:16" x14ac:dyDescent="0.35">
      <c r="A30" s="121"/>
      <c r="B30" s="43">
        <v>20221</v>
      </c>
      <c r="C30" s="33">
        <v>55901.560833333337</v>
      </c>
      <c r="D30" s="35">
        <v>1</v>
      </c>
      <c r="E30" s="35">
        <v>8</v>
      </c>
      <c r="F30" s="4">
        <v>41750</v>
      </c>
      <c r="G30" s="4">
        <v>40000</v>
      </c>
      <c r="H30" s="15"/>
      <c r="I30" s="8">
        <f t="shared" si="1"/>
        <v>223751.58416666667</v>
      </c>
      <c r="J30" s="8">
        <f t="shared" si="7"/>
        <v>14</v>
      </c>
      <c r="K30" s="8">
        <f t="shared" si="7"/>
        <v>26</v>
      </c>
      <c r="L30" s="8">
        <f t="shared" si="3"/>
        <v>196325</v>
      </c>
      <c r="M30" s="8">
        <f t="shared" si="4"/>
        <v>196800</v>
      </c>
      <c r="O30" s="8">
        <f t="shared" si="5"/>
        <v>14023.214285714286</v>
      </c>
      <c r="P30" s="8">
        <f t="shared" si="6"/>
        <v>14057.142857142857</v>
      </c>
    </row>
    <row r="31" spans="1:16" x14ac:dyDescent="0.35">
      <c r="A31" s="121"/>
      <c r="B31" s="43">
        <v>20222</v>
      </c>
      <c r="C31" s="33">
        <v>56359.81</v>
      </c>
      <c r="D31" s="35">
        <v>8</v>
      </c>
      <c r="E31" s="35">
        <v>8</v>
      </c>
      <c r="F31" s="4">
        <v>104250</v>
      </c>
      <c r="G31" s="4">
        <v>115250</v>
      </c>
      <c r="H31" s="15"/>
      <c r="I31" s="8">
        <f t="shared" si="1"/>
        <v>224096.62833333336</v>
      </c>
      <c r="J31" s="8">
        <f t="shared" si="7"/>
        <v>17</v>
      </c>
      <c r="K31" s="8">
        <f t="shared" si="7"/>
        <v>30</v>
      </c>
      <c r="L31" s="8">
        <f t="shared" si="3"/>
        <v>223775</v>
      </c>
      <c r="M31" s="8">
        <f t="shared" si="4"/>
        <v>247050</v>
      </c>
      <c r="O31" s="8">
        <f t="shared" si="5"/>
        <v>13163.235294117647</v>
      </c>
      <c r="P31" s="8">
        <f t="shared" si="6"/>
        <v>14532.35294117647</v>
      </c>
    </row>
    <row r="32" spans="1:16" x14ac:dyDescent="0.35">
      <c r="A32" s="121"/>
      <c r="B32" s="43">
        <v>20223</v>
      </c>
      <c r="C32" s="33">
        <v>56692.342499999999</v>
      </c>
      <c r="D32" s="35">
        <v>7</v>
      </c>
      <c r="E32" s="35">
        <v>12</v>
      </c>
      <c r="F32" s="4">
        <v>111225</v>
      </c>
      <c r="G32" s="4">
        <v>91750</v>
      </c>
      <c r="H32" s="15"/>
      <c r="I32" s="8">
        <f t="shared" si="1"/>
        <v>224714.23250000001</v>
      </c>
      <c r="J32" s="8">
        <f t="shared" si="7"/>
        <v>21</v>
      </c>
      <c r="K32" s="8">
        <f t="shared" si="7"/>
        <v>36</v>
      </c>
      <c r="L32" s="8">
        <f t="shared" si="3"/>
        <v>308725</v>
      </c>
      <c r="M32" s="8">
        <f t="shared" si="4"/>
        <v>280550</v>
      </c>
      <c r="O32" s="8">
        <f t="shared" si="5"/>
        <v>14701.190476190477</v>
      </c>
      <c r="P32" s="8">
        <f t="shared" si="6"/>
        <v>13359.523809523809</v>
      </c>
    </row>
    <row r="33" spans="1:17" x14ac:dyDescent="0.35">
      <c r="A33" s="121"/>
      <c r="B33" s="43">
        <v>20224</v>
      </c>
      <c r="C33" s="33">
        <v>57470.159999999996</v>
      </c>
      <c r="D33" s="35">
        <v>7</v>
      </c>
      <c r="E33" s="35">
        <v>10</v>
      </c>
      <c r="F33" s="4">
        <v>96400</v>
      </c>
      <c r="G33" s="4">
        <v>80250</v>
      </c>
      <c r="H33" s="15"/>
      <c r="I33" s="8">
        <f t="shared" si="1"/>
        <v>226423.87333333332</v>
      </c>
      <c r="J33" s="8">
        <f t="shared" si="7"/>
        <v>23</v>
      </c>
      <c r="K33" s="8">
        <f t="shared" si="7"/>
        <v>38</v>
      </c>
      <c r="L33" s="8">
        <f t="shared" si="3"/>
        <v>353625</v>
      </c>
      <c r="M33" s="8">
        <f t="shared" si="4"/>
        <v>327250</v>
      </c>
      <c r="O33" s="8">
        <f t="shared" si="5"/>
        <v>15375</v>
      </c>
      <c r="P33" s="8">
        <f t="shared" si="6"/>
        <v>14228.260869565218</v>
      </c>
    </row>
    <row r="34" spans="1:17" ht="15" thickBot="1" x14ac:dyDescent="0.4">
      <c r="A34" s="121"/>
    </row>
    <row r="35" spans="1:17" ht="15" thickBot="1" x14ac:dyDescent="0.4">
      <c r="A35" s="121"/>
      <c r="C35" s="116" t="s">
        <v>28</v>
      </c>
      <c r="D35" s="117"/>
      <c r="E35" s="118"/>
      <c r="F35" s="36"/>
      <c r="G35" s="36"/>
      <c r="H35" s="23"/>
      <c r="I35" s="25"/>
      <c r="J35" s="25"/>
      <c r="K35" s="25"/>
      <c r="L35" s="25"/>
      <c r="M35" s="25"/>
    </row>
    <row r="36" spans="1:17" ht="61.5" customHeight="1" x14ac:dyDescent="0.35">
      <c r="A36" s="121"/>
      <c r="C36" s="19" t="s">
        <v>14</v>
      </c>
      <c r="D36" s="10" t="s">
        <v>29</v>
      </c>
      <c r="E36" s="18" t="s">
        <v>30</v>
      </c>
      <c r="F36" s="24"/>
      <c r="G36" s="47" t="s">
        <v>31</v>
      </c>
      <c r="H36" s="25"/>
      <c r="I36" s="30"/>
      <c r="J36" s="43"/>
      <c r="K36" s="72"/>
      <c r="L36" s="73"/>
      <c r="M36" s="73"/>
      <c r="P36" s="28"/>
      <c r="Q36" s="28"/>
    </row>
    <row r="37" spans="1:17" x14ac:dyDescent="0.35">
      <c r="A37" s="121"/>
      <c r="C37" s="11" t="s">
        <v>9</v>
      </c>
      <c r="D37" s="80">
        <f>LOGEST(O26:O$33)^4-1</f>
        <v>0.28363462881223689</v>
      </c>
      <c r="E37" s="104">
        <f>LOGEST(P26:P$33)^4-1</f>
        <v>0.17964547382201479</v>
      </c>
      <c r="F37" s="12"/>
      <c r="G37" s="49" t="s">
        <v>13</v>
      </c>
      <c r="H37" s="25"/>
      <c r="I37" s="74"/>
      <c r="J37" s="75"/>
      <c r="K37" s="25"/>
      <c r="P37" s="28"/>
      <c r="Q37" s="28"/>
    </row>
    <row r="38" spans="1:17" x14ac:dyDescent="0.35">
      <c r="A38" s="121"/>
      <c r="C38" s="11" t="s">
        <v>10</v>
      </c>
      <c r="D38" s="80">
        <f>LOGEST(O22:O$33)^4-1</f>
        <v>0.11013016115081342</v>
      </c>
      <c r="E38" s="102">
        <f>LOGEST(P22:P$33)^4-1</f>
        <v>1.8213553604278454E-2</v>
      </c>
      <c r="F38" s="12"/>
      <c r="G38" s="50" t="s">
        <v>29</v>
      </c>
      <c r="H38" s="25"/>
      <c r="I38" s="74"/>
      <c r="J38" s="75"/>
      <c r="K38" s="25"/>
      <c r="P38" s="28"/>
      <c r="Q38" s="28"/>
    </row>
    <row r="39" spans="1:17" ht="15" thickBot="1" x14ac:dyDescent="0.4">
      <c r="A39" s="121"/>
      <c r="C39" s="11" t="s">
        <v>11</v>
      </c>
      <c r="D39" s="80">
        <f>LOGEST(O18:O$33)^4-1</f>
        <v>-2.6069516302301698E-3</v>
      </c>
      <c r="E39" s="102">
        <f>LOGEST(P18:P$33)^4-1</f>
        <v>1.6911021384533154E-2</v>
      </c>
      <c r="F39" s="12"/>
      <c r="G39" s="48">
        <f>VLOOKUP(G37,C37:E41,MATCH(G38,C36:E36),FALSE)</f>
        <v>2.1400069692559587E-2</v>
      </c>
      <c r="H39" s="45"/>
      <c r="I39" s="74"/>
      <c r="J39" s="75"/>
      <c r="K39" s="76"/>
      <c r="M39" s="75"/>
      <c r="P39" s="28"/>
      <c r="Q39" s="28"/>
    </row>
    <row r="40" spans="1:17" x14ac:dyDescent="0.35">
      <c r="A40" s="121"/>
      <c r="C40" s="11" t="s">
        <v>12</v>
      </c>
      <c r="D40" s="80">
        <f>LOGEST(O14:O$33)^4-1</f>
        <v>-4.7442309879834887E-3</v>
      </c>
      <c r="E40" s="102">
        <f>LOGEST(P14:P$33)^4-1</f>
        <v>-1.9063779271767389E-2</v>
      </c>
      <c r="F40" s="12"/>
      <c r="G40" s="25"/>
      <c r="H40" s="25"/>
      <c r="I40" s="65"/>
      <c r="J40" s="66"/>
      <c r="K40" s="25"/>
    </row>
    <row r="41" spans="1:17" ht="15" thickBot="1" x14ac:dyDescent="0.4">
      <c r="A41" s="121"/>
      <c r="C41" s="13" t="s">
        <v>13</v>
      </c>
      <c r="D41" s="83">
        <f>LOGEST(O10:O$33)^4-1</f>
        <v>2.1400069692559587E-2</v>
      </c>
      <c r="E41" s="103">
        <f>LOGEST(P10:P$33)^4-1</f>
        <v>5.4327568337726007E-2</v>
      </c>
      <c r="F41" s="12"/>
      <c r="G41" s="25"/>
      <c r="H41" s="25"/>
      <c r="I41" s="65"/>
      <c r="J41" s="66"/>
      <c r="K41" s="25"/>
    </row>
    <row r="42" spans="1:17" x14ac:dyDescent="0.35">
      <c r="A42" s="38"/>
      <c r="C42" s="24"/>
      <c r="D42" s="12"/>
      <c r="E42" s="12"/>
      <c r="F42" s="12"/>
      <c r="G42" s="25"/>
      <c r="H42" s="25"/>
      <c r="I42" s="65"/>
      <c r="J42" s="66"/>
      <c r="K42" s="25"/>
    </row>
    <row r="43" spans="1:17" ht="15" thickBot="1" x14ac:dyDescent="0.4">
      <c r="A43" s="38"/>
      <c r="C43" s="24"/>
      <c r="D43" s="12"/>
      <c r="E43" s="12"/>
      <c r="F43" s="12"/>
      <c r="G43" s="25"/>
      <c r="H43" s="25"/>
      <c r="I43" s="65"/>
      <c r="J43" s="66"/>
      <c r="K43" s="25"/>
    </row>
    <row r="44" spans="1:17" ht="43.5" x14ac:dyDescent="0.35">
      <c r="A44" s="121" t="s">
        <v>55</v>
      </c>
      <c r="B44" s="79"/>
      <c r="C44" s="86" t="s">
        <v>38</v>
      </c>
      <c r="D44" s="87" t="s">
        <v>56</v>
      </c>
      <c r="E44" s="88" t="s">
        <v>57</v>
      </c>
      <c r="F44" s="89" t="s">
        <v>58</v>
      </c>
      <c r="G44" s="25"/>
      <c r="H44" s="25"/>
      <c r="I44" s="122" t="s">
        <v>67</v>
      </c>
      <c r="J44" s="123"/>
      <c r="K44" s="25"/>
    </row>
    <row r="45" spans="1:17" x14ac:dyDescent="0.35">
      <c r="A45" s="121"/>
      <c r="B45" s="90" t="s">
        <v>26</v>
      </c>
      <c r="C45" s="80">
        <f>'Misc Liab - Freq'!P67</f>
        <v>-2.7819383464992686E-2</v>
      </c>
      <c r="D45" s="77"/>
      <c r="E45" s="81"/>
      <c r="F45" s="82"/>
      <c r="G45" s="25"/>
      <c r="H45" s="25"/>
      <c r="I45" s="95" t="s">
        <v>60</v>
      </c>
      <c r="J45" s="96" t="e">
        <f>(1+$F$47)^(#REF!+5)</f>
        <v>#REF!</v>
      </c>
      <c r="K45" s="25"/>
    </row>
    <row r="46" spans="1:17" ht="15" thickBot="1" x14ac:dyDescent="0.4">
      <c r="A46" s="121"/>
      <c r="B46" s="91" t="s">
        <v>27</v>
      </c>
      <c r="C46" s="80">
        <f>G39</f>
        <v>2.1400069692559587E-2</v>
      </c>
      <c r="D46" s="77"/>
      <c r="E46" s="81"/>
      <c r="F46" s="82"/>
      <c r="G46" s="25"/>
      <c r="H46" s="25"/>
      <c r="I46" s="95" t="s">
        <v>61</v>
      </c>
      <c r="J46" s="96" t="e">
        <f>(1+$F$47)^(#REF!+4)</f>
        <v>#REF!</v>
      </c>
      <c r="K46" s="25"/>
    </row>
    <row r="47" spans="1:17" ht="15" thickBot="1" x14ac:dyDescent="0.4">
      <c r="A47" s="121"/>
      <c r="B47" s="92" t="s">
        <v>55</v>
      </c>
      <c r="C47" s="83">
        <f>(1+C45)*(1+C46)-1</f>
        <v>-7.0146505173880325E-3</v>
      </c>
      <c r="D47" s="84">
        <v>0.214</v>
      </c>
      <c r="E47" s="83">
        <v>-1.0999999999999999E-2</v>
      </c>
      <c r="F47" s="78">
        <f>IF(D47=1,C47,IF(D47=0,E47,(C47*D47)+E47*(1-D47)))</f>
        <v>-1.0147135210721038E-2</v>
      </c>
      <c r="G47" s="25"/>
      <c r="H47" s="25"/>
      <c r="I47" s="95" t="s">
        <v>62</v>
      </c>
      <c r="J47" s="96" t="e">
        <f>(1+$F$47)^(#REF!+3)</f>
        <v>#REF!</v>
      </c>
      <c r="K47" s="25"/>
    </row>
    <row r="48" spans="1:17" x14ac:dyDescent="0.35">
      <c r="A48" s="121"/>
      <c r="C48" s="24"/>
      <c r="D48" s="12"/>
      <c r="E48" s="12"/>
      <c r="F48" s="12"/>
      <c r="G48" s="25"/>
      <c r="H48" s="25"/>
      <c r="I48" s="95" t="s">
        <v>63</v>
      </c>
      <c r="J48" s="96" t="e">
        <f>(1+$F$47)^(#REF!+2)</f>
        <v>#REF!</v>
      </c>
      <c r="K48" s="25"/>
    </row>
    <row r="49" spans="1:17" x14ac:dyDescent="0.35">
      <c r="A49" s="121"/>
      <c r="B49" s="26"/>
      <c r="C49" s="26"/>
      <c r="D49" s="26"/>
      <c r="E49" s="26"/>
      <c r="F49" s="26"/>
      <c r="G49" s="26"/>
      <c r="H49" s="26"/>
      <c r="I49" s="95" t="s">
        <v>64</v>
      </c>
      <c r="J49" s="96" t="e">
        <f>(1+$F$47)^(#REF!+1)</f>
        <v>#REF!</v>
      </c>
      <c r="K49" s="26"/>
      <c r="L49" s="26"/>
      <c r="M49" s="21"/>
      <c r="N49" s="26"/>
      <c r="O49" s="26"/>
      <c r="P49" s="26"/>
      <c r="Q49" s="26"/>
    </row>
    <row r="50" spans="1:17" ht="15" thickBot="1" x14ac:dyDescent="0.4">
      <c r="A50" s="121"/>
      <c r="B50" s="26"/>
      <c r="C50" s="26"/>
      <c r="D50" s="26"/>
      <c r="E50" s="26"/>
      <c r="F50" s="26"/>
      <c r="G50" s="26"/>
      <c r="H50" s="26"/>
      <c r="I50" s="97" t="s">
        <v>65</v>
      </c>
      <c r="J50" s="98" t="e">
        <f>(1+$F$47)^#REF!</f>
        <v>#REF!</v>
      </c>
      <c r="K50" s="26"/>
      <c r="L50" s="26"/>
      <c r="M50" s="21"/>
      <c r="N50" s="26"/>
      <c r="O50" s="26"/>
      <c r="P50" s="26"/>
      <c r="Q50" s="26"/>
    </row>
    <row r="51" spans="1:17" x14ac:dyDescent="0.35">
      <c r="A51" s="93"/>
      <c r="B51" s="26"/>
      <c r="C51" s="26"/>
      <c r="D51" s="26"/>
      <c r="E51" s="26"/>
      <c r="F51" s="26"/>
      <c r="G51" s="26"/>
      <c r="H51" s="26"/>
      <c r="I51" s="67"/>
      <c r="J51" s="66"/>
      <c r="K51" s="26"/>
      <c r="L51" s="26"/>
      <c r="M51" s="21"/>
      <c r="N51" s="26"/>
      <c r="O51" s="26"/>
      <c r="P51" s="26"/>
      <c r="Q51" s="26"/>
    </row>
    <row r="52" spans="1:17" x14ac:dyDescent="0.35">
      <c r="A52" s="52"/>
      <c r="B52" s="26"/>
      <c r="C52" s="26"/>
      <c r="D52" s="26"/>
      <c r="E52" s="26"/>
      <c r="F52" s="26"/>
      <c r="G52" s="26"/>
      <c r="H52" s="26"/>
      <c r="I52" s="67"/>
      <c r="J52" s="66"/>
      <c r="K52" s="26"/>
      <c r="L52" s="26"/>
      <c r="M52" s="21"/>
      <c r="N52" s="26"/>
      <c r="O52" s="26"/>
      <c r="P52" s="26"/>
      <c r="Q52" s="26"/>
    </row>
    <row r="53" spans="1:17" ht="15" thickBot="1" x14ac:dyDescent="0.4">
      <c r="A53" s="121" t="s">
        <v>37</v>
      </c>
      <c r="B53" s="124" t="s">
        <v>0</v>
      </c>
      <c r="C53" s="124"/>
      <c r="D53" s="124"/>
      <c r="E53" s="124"/>
      <c r="F53" s="124"/>
      <c r="G53" s="124"/>
      <c r="H53" s="26"/>
      <c r="I53" s="115" t="s">
        <v>4</v>
      </c>
      <c r="J53" s="115"/>
      <c r="K53" s="115"/>
      <c r="L53" s="115"/>
      <c r="M53" s="1"/>
      <c r="N53" s="26"/>
      <c r="O53" s="26"/>
      <c r="P53" s="26"/>
      <c r="Q53" s="26"/>
    </row>
    <row r="54" spans="1:17" ht="44" thickBot="1" x14ac:dyDescent="0.4">
      <c r="A54" s="121"/>
      <c r="B54" s="2" t="s">
        <v>32</v>
      </c>
      <c r="C54" s="2" t="s">
        <v>1</v>
      </c>
      <c r="D54" s="2" t="s">
        <v>33</v>
      </c>
      <c r="E54" s="2" t="s">
        <v>34</v>
      </c>
      <c r="F54" s="2" t="s">
        <v>35</v>
      </c>
      <c r="G54" s="26"/>
      <c r="H54" s="26"/>
      <c r="I54" s="2" t="s">
        <v>1</v>
      </c>
      <c r="J54" s="2" t="str">
        <f t="shared" ref="J54:K54" si="8">D54</f>
        <v>Earned Premium</v>
      </c>
      <c r="K54" s="2" t="str">
        <f t="shared" si="8"/>
        <v>On-Level Earned Premium</v>
      </c>
      <c r="L54" s="2" t="s">
        <v>35</v>
      </c>
      <c r="M54" s="26"/>
      <c r="N54" s="26"/>
      <c r="O54" s="26"/>
    </row>
    <row r="55" spans="1:17" x14ac:dyDescent="0.35">
      <c r="A55" s="121"/>
      <c r="B55" s="60">
        <v>20162</v>
      </c>
      <c r="C55" s="59">
        <v>58821.664166666662</v>
      </c>
      <c r="D55" s="54">
        <v>293602.51</v>
      </c>
      <c r="E55" s="54">
        <v>145112.03609307951</v>
      </c>
      <c r="F55" s="53">
        <f>E55/C55</f>
        <v>2.466982839552375</v>
      </c>
      <c r="G55" s="26"/>
      <c r="H55" s="26"/>
      <c r="I55" s="34"/>
      <c r="J55" s="34"/>
      <c r="K55" s="34"/>
      <c r="L55" s="34"/>
      <c r="M55" s="26"/>
      <c r="N55" s="26"/>
      <c r="O55" s="26"/>
    </row>
    <row r="56" spans="1:17" x14ac:dyDescent="0.35">
      <c r="A56" s="121"/>
      <c r="B56" s="61">
        <v>20163</v>
      </c>
      <c r="C56" s="59">
        <v>58542.907499999994</v>
      </c>
      <c r="D56" s="54">
        <v>279613.83</v>
      </c>
      <c r="E56" s="54">
        <v>144852.94411203053</v>
      </c>
      <c r="F56" s="53">
        <f t="shared" ref="F56:F81" si="9">E56/C56</f>
        <v>2.4743038960275512</v>
      </c>
      <c r="G56" s="26"/>
      <c r="H56" s="26"/>
      <c r="I56" s="34"/>
      <c r="J56" s="34"/>
      <c r="K56" s="34"/>
      <c r="L56" s="34"/>
      <c r="M56" s="26"/>
      <c r="N56" s="26"/>
      <c r="O56" s="26"/>
    </row>
    <row r="57" spans="1:17" x14ac:dyDescent="0.35">
      <c r="A57" s="121"/>
      <c r="B57" s="61">
        <v>20164</v>
      </c>
      <c r="C57" s="59">
        <v>58341.829166666663</v>
      </c>
      <c r="D57" s="54">
        <v>266705.17000000004</v>
      </c>
      <c r="E57" s="54">
        <v>144530.33042113885</v>
      </c>
      <c r="F57" s="53">
        <f t="shared" si="9"/>
        <v>2.4773020058773816</v>
      </c>
      <c r="G57" s="26"/>
      <c r="H57" s="26"/>
      <c r="I57" s="34"/>
      <c r="J57" s="34"/>
      <c r="K57" s="34"/>
      <c r="L57" s="34"/>
      <c r="M57" s="26"/>
      <c r="N57" s="26"/>
      <c r="O57" s="26"/>
    </row>
    <row r="58" spans="1:17" x14ac:dyDescent="0.35">
      <c r="A58" s="121"/>
      <c r="B58" s="61">
        <v>20171</v>
      </c>
      <c r="C58" s="59">
        <v>58334.932500000003</v>
      </c>
      <c r="D58" s="54">
        <v>265390.02</v>
      </c>
      <c r="E58" s="54">
        <v>144530.61471004918</v>
      </c>
      <c r="F58" s="53">
        <f t="shared" si="9"/>
        <v>2.4775997591160182</v>
      </c>
      <c r="G58" s="26"/>
      <c r="H58" s="26"/>
      <c r="I58" s="8">
        <f t="shared" ref="I58:I81" si="10">IF(COUNT(C55:C58)&lt;4,"",SUM(C55:C58))</f>
        <v>234041.33333333331</v>
      </c>
      <c r="J58" s="8">
        <f t="shared" ref="J58:K81" si="11">IF(COUNT(D55:D58)&lt;4,"",SUM(D55:D58))</f>
        <v>1105311.5300000003</v>
      </c>
      <c r="K58" s="8">
        <f t="shared" si="11"/>
        <v>579025.92533629807</v>
      </c>
      <c r="L58" s="8">
        <f>IFERROR(K58/I58,0)</f>
        <v>2.4740327577591628</v>
      </c>
      <c r="M58" s="26"/>
      <c r="N58" s="26"/>
      <c r="O58" s="26"/>
    </row>
    <row r="59" spans="1:17" x14ac:dyDescent="0.35">
      <c r="A59" s="121"/>
      <c r="B59" s="61">
        <v>20172</v>
      </c>
      <c r="C59" s="59">
        <v>58547.376666666671</v>
      </c>
      <c r="D59" s="54">
        <v>266295.89</v>
      </c>
      <c r="E59" s="54">
        <v>145500.00628334878</v>
      </c>
      <c r="F59" s="53">
        <f t="shared" si="9"/>
        <v>2.4851669633592253</v>
      </c>
      <c r="G59" s="26"/>
      <c r="H59" s="26"/>
      <c r="I59" s="8">
        <f t="shared" si="10"/>
        <v>233767.04583333334</v>
      </c>
      <c r="J59" s="8">
        <f t="shared" si="11"/>
        <v>1078004.9100000001</v>
      </c>
      <c r="K59" s="8">
        <f t="shared" si="11"/>
        <v>579413.89552656724</v>
      </c>
      <c r="L59" s="8">
        <f t="shared" ref="L59:L81" si="12">IFERROR(K59/I59,0)</f>
        <v>2.4785952761693641</v>
      </c>
      <c r="M59" s="26"/>
      <c r="N59" s="26"/>
      <c r="O59" s="26"/>
    </row>
    <row r="60" spans="1:17" x14ac:dyDescent="0.35">
      <c r="A60" s="121"/>
      <c r="B60" s="61">
        <v>20173</v>
      </c>
      <c r="C60" s="59">
        <v>58177.192499999997</v>
      </c>
      <c r="D60" s="54">
        <v>254258.91</v>
      </c>
      <c r="E60" s="54">
        <v>144865.14669939768</v>
      </c>
      <c r="F60" s="53">
        <f t="shared" si="9"/>
        <v>2.4900676790032055</v>
      </c>
      <c r="G60" s="26"/>
      <c r="H60" s="26"/>
      <c r="I60" s="8">
        <f t="shared" si="10"/>
        <v>233401.33083333334</v>
      </c>
      <c r="J60" s="8">
        <f t="shared" si="11"/>
        <v>1052649.99</v>
      </c>
      <c r="K60" s="8">
        <f t="shared" si="11"/>
        <v>579426.09811393451</v>
      </c>
      <c r="L60" s="8">
        <f t="shared" si="12"/>
        <v>2.4825312522647511</v>
      </c>
      <c r="M60" s="26"/>
      <c r="N60" s="26"/>
      <c r="O60" s="26"/>
    </row>
    <row r="61" spans="1:17" x14ac:dyDescent="0.35">
      <c r="A61" s="121"/>
      <c r="B61" s="61">
        <v>20174</v>
      </c>
      <c r="C61" s="59">
        <v>57618.041666666664</v>
      </c>
      <c r="D61" s="54">
        <v>238475.76</v>
      </c>
      <c r="E61" s="54">
        <v>143473.78622917042</v>
      </c>
      <c r="F61" s="53">
        <f t="shared" si="9"/>
        <v>2.4900843916077289</v>
      </c>
      <c r="G61" s="26"/>
      <c r="H61" s="26"/>
      <c r="I61" s="8">
        <f t="shared" si="10"/>
        <v>232677.54333333333</v>
      </c>
      <c r="J61" s="8">
        <f t="shared" si="11"/>
        <v>1024420.5800000001</v>
      </c>
      <c r="K61" s="8">
        <f t="shared" si="11"/>
        <v>578369.553921966</v>
      </c>
      <c r="L61" s="8">
        <f t="shared" si="12"/>
        <v>2.4857128265850523</v>
      </c>
      <c r="M61" s="26"/>
      <c r="N61" s="26"/>
      <c r="O61" s="26"/>
    </row>
    <row r="62" spans="1:17" x14ac:dyDescent="0.35">
      <c r="A62" s="121"/>
      <c r="B62" s="61">
        <v>20181</v>
      </c>
      <c r="C62" s="59">
        <v>57078.122500000005</v>
      </c>
      <c r="D62" s="54">
        <v>224036.48000000001</v>
      </c>
      <c r="E62" s="54">
        <v>142620.88992419673</v>
      </c>
      <c r="F62" s="53">
        <f t="shared" si="9"/>
        <v>2.4986962373227453</v>
      </c>
      <c r="I62" s="8">
        <f t="shared" si="10"/>
        <v>231420.73333333334</v>
      </c>
      <c r="J62" s="8">
        <f t="shared" si="11"/>
        <v>983067.04</v>
      </c>
      <c r="K62" s="8">
        <f t="shared" si="11"/>
        <v>576459.82913611364</v>
      </c>
      <c r="L62" s="8">
        <f t="shared" si="12"/>
        <v>2.4909601695272201</v>
      </c>
    </row>
    <row r="63" spans="1:17" x14ac:dyDescent="0.35">
      <c r="A63" s="121"/>
      <c r="B63" s="61">
        <v>20182</v>
      </c>
      <c r="C63" s="59">
        <v>56728.00916666667</v>
      </c>
      <c r="D63" s="54">
        <v>210086.7</v>
      </c>
      <c r="E63" s="54">
        <v>141915.17099324602</v>
      </c>
      <c r="F63" s="53">
        <f t="shared" si="9"/>
        <v>2.5016772680370254</v>
      </c>
      <c r="I63" s="8">
        <f t="shared" si="10"/>
        <v>229601.36583333334</v>
      </c>
      <c r="J63" s="8">
        <f t="shared" si="11"/>
        <v>926857.85000000009</v>
      </c>
      <c r="K63" s="8">
        <f t="shared" si="11"/>
        <v>572874.99384601088</v>
      </c>
      <c r="L63" s="8">
        <f t="shared" si="12"/>
        <v>2.4950853047706101</v>
      </c>
    </row>
    <row r="64" spans="1:17" x14ac:dyDescent="0.35">
      <c r="A64" s="121"/>
      <c r="B64" s="61">
        <v>20183</v>
      </c>
      <c r="C64" s="59">
        <v>56270.314166666671</v>
      </c>
      <c r="D64" s="54">
        <v>205413.62</v>
      </c>
      <c r="E64" s="54">
        <v>140958.84720492229</v>
      </c>
      <c r="F64" s="53">
        <f t="shared" si="9"/>
        <v>2.5050303928891746</v>
      </c>
      <c r="I64" s="8">
        <f t="shared" si="10"/>
        <v>227694.48750000002</v>
      </c>
      <c r="J64" s="8">
        <f t="shared" si="11"/>
        <v>878012.55999999994</v>
      </c>
      <c r="K64" s="8">
        <f t="shared" si="11"/>
        <v>568968.69435153552</v>
      </c>
      <c r="L64" s="8">
        <f t="shared" si="12"/>
        <v>2.4988250730116399</v>
      </c>
    </row>
    <row r="65" spans="1:12" x14ac:dyDescent="0.35">
      <c r="A65" s="121"/>
      <c r="B65" s="61">
        <v>20184</v>
      </c>
      <c r="C65" s="59">
        <v>55934.735000000008</v>
      </c>
      <c r="D65" s="54">
        <v>204419.25999999998</v>
      </c>
      <c r="E65" s="54">
        <v>140301.87760925034</v>
      </c>
      <c r="F65" s="53">
        <f t="shared" si="9"/>
        <v>2.508313977160173</v>
      </c>
      <c r="I65" s="8">
        <f t="shared" si="10"/>
        <v>226011.18083333338</v>
      </c>
      <c r="J65" s="8">
        <f t="shared" si="11"/>
        <v>843956.06</v>
      </c>
      <c r="K65" s="8">
        <f t="shared" si="11"/>
        <v>565796.78573161538</v>
      </c>
      <c r="L65" s="8">
        <f t="shared" si="12"/>
        <v>2.5034017505038784</v>
      </c>
    </row>
    <row r="66" spans="1:12" x14ac:dyDescent="0.35">
      <c r="A66" s="121"/>
      <c r="B66" s="61">
        <v>20191</v>
      </c>
      <c r="C66" s="59">
        <v>55781.805833333339</v>
      </c>
      <c r="D66" s="54">
        <v>203048.75</v>
      </c>
      <c r="E66" s="54">
        <v>140341.24204011686</v>
      </c>
      <c r="F66" s="53">
        <f t="shared" si="9"/>
        <v>2.5158963562318672</v>
      </c>
      <c r="I66" s="8">
        <f t="shared" si="10"/>
        <v>224714.8641666667</v>
      </c>
      <c r="J66" s="8">
        <f t="shared" si="11"/>
        <v>822968.33</v>
      </c>
      <c r="K66" s="8">
        <f t="shared" si="11"/>
        <v>563517.13784753555</v>
      </c>
      <c r="L66" s="8">
        <f t="shared" si="12"/>
        <v>2.5076985447192568</v>
      </c>
    </row>
    <row r="67" spans="1:12" x14ac:dyDescent="0.35">
      <c r="A67" s="121"/>
      <c r="B67" s="61">
        <v>20192</v>
      </c>
      <c r="C67" s="59">
        <v>55667.427500000005</v>
      </c>
      <c r="D67" s="54">
        <v>201097.56999999998</v>
      </c>
      <c r="E67" s="54">
        <v>140374.35629435175</v>
      </c>
      <c r="F67" s="53">
        <f t="shared" si="9"/>
        <v>2.5216605580409071</v>
      </c>
      <c r="I67" s="8">
        <f t="shared" si="10"/>
        <v>223654.28250000003</v>
      </c>
      <c r="J67" s="8">
        <f t="shared" si="11"/>
        <v>813979.2</v>
      </c>
      <c r="K67" s="8">
        <f t="shared" si="11"/>
        <v>561976.32314864127</v>
      </c>
      <c r="L67" s="8">
        <f t="shared" si="12"/>
        <v>2.5127009278198873</v>
      </c>
    </row>
    <row r="68" spans="1:12" x14ac:dyDescent="0.35">
      <c r="A68" s="121"/>
      <c r="B68" s="61">
        <v>20193</v>
      </c>
      <c r="C68" s="59">
        <v>55269.02583333334</v>
      </c>
      <c r="D68" s="54">
        <v>199751.94</v>
      </c>
      <c r="E68" s="54">
        <v>139860.1378678786</v>
      </c>
      <c r="F68" s="53">
        <f t="shared" si="9"/>
        <v>2.5305337982549974</v>
      </c>
      <c r="I68" s="8">
        <f t="shared" si="10"/>
        <v>222652.9941666667</v>
      </c>
      <c r="J68" s="8">
        <f t="shared" si="11"/>
        <v>808317.52</v>
      </c>
      <c r="K68" s="8">
        <f t="shared" si="11"/>
        <v>560877.61381159746</v>
      </c>
      <c r="L68" s="8">
        <f t="shared" si="12"/>
        <v>2.5190661186067547</v>
      </c>
    </row>
    <row r="69" spans="1:12" x14ac:dyDescent="0.35">
      <c r="A69" s="121"/>
      <c r="B69" s="61">
        <v>20194</v>
      </c>
      <c r="C69" s="59">
        <v>54993.393333333333</v>
      </c>
      <c r="D69" s="54">
        <v>199202.02</v>
      </c>
      <c r="E69" s="54">
        <v>139476.18809563859</v>
      </c>
      <c r="F69" s="53">
        <f t="shared" si="9"/>
        <v>2.5362353483122382</v>
      </c>
      <c r="I69" s="8">
        <f t="shared" si="10"/>
        <v>221711.65250000003</v>
      </c>
      <c r="J69" s="8">
        <f t="shared" si="11"/>
        <v>803100.28</v>
      </c>
      <c r="K69" s="8">
        <f t="shared" si="11"/>
        <v>560051.92429798585</v>
      </c>
      <c r="L69" s="8">
        <f t="shared" si="12"/>
        <v>2.5260373912822907</v>
      </c>
    </row>
    <row r="70" spans="1:12" x14ac:dyDescent="0.35">
      <c r="A70" s="121"/>
      <c r="B70" s="61">
        <v>20201</v>
      </c>
      <c r="C70" s="59">
        <v>54966.056666666664</v>
      </c>
      <c r="D70" s="54">
        <v>199589.31</v>
      </c>
      <c r="E70" s="54">
        <v>139748.79066314086</v>
      </c>
      <c r="F70" s="53">
        <f t="shared" si="9"/>
        <v>2.5424561836521447</v>
      </c>
      <c r="I70" s="8">
        <f t="shared" si="10"/>
        <v>220895.90333333335</v>
      </c>
      <c r="J70" s="8">
        <f t="shared" si="11"/>
        <v>799640.84000000008</v>
      </c>
      <c r="K70" s="8">
        <f t="shared" si="11"/>
        <v>559459.47292100976</v>
      </c>
      <c r="L70" s="8">
        <f t="shared" si="12"/>
        <v>2.5326837867010226</v>
      </c>
    </row>
    <row r="71" spans="1:12" x14ac:dyDescent="0.35">
      <c r="A71" s="121"/>
      <c r="B71" s="61">
        <v>20202</v>
      </c>
      <c r="C71" s="59">
        <v>55489.664166666669</v>
      </c>
      <c r="D71" s="54">
        <v>201543.37</v>
      </c>
      <c r="E71" s="54">
        <v>141118.56050644757</v>
      </c>
      <c r="F71" s="53">
        <f t="shared" si="9"/>
        <v>2.5431503799083948</v>
      </c>
      <c r="I71" s="8">
        <f t="shared" si="10"/>
        <v>220718.14</v>
      </c>
      <c r="J71" s="8">
        <f t="shared" si="11"/>
        <v>800086.64</v>
      </c>
      <c r="K71" s="8">
        <f t="shared" si="11"/>
        <v>560203.67713310558</v>
      </c>
      <c r="L71" s="8">
        <f t="shared" si="12"/>
        <v>2.5380953152881114</v>
      </c>
    </row>
    <row r="72" spans="1:12" x14ac:dyDescent="0.35">
      <c r="A72" s="121"/>
      <c r="B72" s="61">
        <v>20203</v>
      </c>
      <c r="C72" s="59">
        <v>54919.927499999998</v>
      </c>
      <c r="D72" s="54">
        <v>199332.82</v>
      </c>
      <c r="E72" s="54">
        <v>139749.56231084204</v>
      </c>
      <c r="F72" s="53">
        <f t="shared" si="9"/>
        <v>2.5446057318783248</v>
      </c>
      <c r="I72" s="8">
        <f t="shared" si="10"/>
        <v>220369.04166666666</v>
      </c>
      <c r="J72" s="8">
        <f t="shared" si="11"/>
        <v>799667.52</v>
      </c>
      <c r="K72" s="8">
        <f t="shared" si="11"/>
        <v>560093.10157606914</v>
      </c>
      <c r="L72" s="8">
        <f t="shared" si="12"/>
        <v>2.5416142727673785</v>
      </c>
    </row>
    <row r="73" spans="1:12" x14ac:dyDescent="0.35">
      <c r="A73" s="121"/>
      <c r="B73" s="61">
        <v>20204</v>
      </c>
      <c r="C73" s="59">
        <v>55185.065000000002</v>
      </c>
      <c r="D73" s="54">
        <v>191383.15999999997</v>
      </c>
      <c r="E73" s="54">
        <v>140948.87876450189</v>
      </c>
      <c r="F73" s="53">
        <f t="shared" si="9"/>
        <v>2.5541127615687667</v>
      </c>
      <c r="I73" s="8">
        <f t="shared" si="10"/>
        <v>220560.71333333332</v>
      </c>
      <c r="J73" s="8">
        <f t="shared" si="11"/>
        <v>791848.65999999992</v>
      </c>
      <c r="K73" s="8">
        <f t="shared" si="11"/>
        <v>561565.79224493238</v>
      </c>
      <c r="L73" s="8">
        <f t="shared" si="12"/>
        <v>2.5460825899499073</v>
      </c>
    </row>
    <row r="74" spans="1:12" x14ac:dyDescent="0.35">
      <c r="A74" s="121"/>
      <c r="B74" s="61">
        <v>20211</v>
      </c>
      <c r="C74" s="59">
        <v>55555.38</v>
      </c>
      <c r="D74" s="54">
        <v>179135.52000000002</v>
      </c>
      <c r="E74" s="54">
        <v>142452.57820942136</v>
      </c>
      <c r="F74" s="53">
        <f t="shared" si="9"/>
        <v>2.564154510497838</v>
      </c>
      <c r="I74" s="8">
        <f t="shared" si="10"/>
        <v>221150.03666666668</v>
      </c>
      <c r="J74" s="8">
        <f t="shared" si="11"/>
        <v>771394.87</v>
      </c>
      <c r="K74" s="8">
        <f t="shared" si="11"/>
        <v>564269.57979121292</v>
      </c>
      <c r="L74" s="8">
        <f t="shared" si="12"/>
        <v>2.551523790347459</v>
      </c>
    </row>
    <row r="75" spans="1:12" x14ac:dyDescent="0.35">
      <c r="A75" s="121"/>
      <c r="B75" s="61">
        <v>20212</v>
      </c>
      <c r="C75" s="59">
        <v>56014.765833333331</v>
      </c>
      <c r="D75" s="54">
        <v>175563.84</v>
      </c>
      <c r="E75" s="54">
        <v>143444.89187007496</v>
      </c>
      <c r="F75" s="53">
        <f t="shared" si="9"/>
        <v>2.5608406950567599</v>
      </c>
      <c r="I75" s="8">
        <f t="shared" si="10"/>
        <v>221675.13833333334</v>
      </c>
      <c r="J75" s="8">
        <f t="shared" si="11"/>
        <v>745415.34</v>
      </c>
      <c r="K75" s="8">
        <f t="shared" si="11"/>
        <v>566595.91115484026</v>
      </c>
      <c r="L75" s="8">
        <f t="shared" si="12"/>
        <v>2.5559740953126142</v>
      </c>
    </row>
    <row r="76" spans="1:12" x14ac:dyDescent="0.35">
      <c r="A76" s="121"/>
      <c r="B76" s="61">
        <v>20213</v>
      </c>
      <c r="C76" s="59">
        <v>56074.738333333335</v>
      </c>
      <c r="D76" s="54">
        <v>175392.32</v>
      </c>
      <c r="E76" s="54">
        <v>143305.67321127804</v>
      </c>
      <c r="F76" s="53">
        <f t="shared" si="9"/>
        <v>2.5556191160341224</v>
      </c>
      <c r="I76" s="8">
        <f t="shared" si="10"/>
        <v>222829.94916666669</v>
      </c>
      <c r="J76" s="8">
        <f t="shared" si="11"/>
        <v>721474.84000000008</v>
      </c>
      <c r="K76" s="8">
        <f t="shared" si="11"/>
        <v>570152.0220552762</v>
      </c>
      <c r="L76" s="8">
        <f t="shared" si="12"/>
        <v>2.5586866764881249</v>
      </c>
    </row>
    <row r="77" spans="1:12" x14ac:dyDescent="0.35">
      <c r="A77" s="121"/>
      <c r="B77" s="61">
        <v>20214</v>
      </c>
      <c r="C77" s="59">
        <v>55760.519166666665</v>
      </c>
      <c r="D77" s="54">
        <v>173922.61</v>
      </c>
      <c r="E77" s="54">
        <v>142105.09576296969</v>
      </c>
      <c r="F77" s="53">
        <f t="shared" si="9"/>
        <v>2.5484894668613371</v>
      </c>
      <c r="I77" s="8">
        <f t="shared" si="10"/>
        <v>223405.40333333332</v>
      </c>
      <c r="J77" s="8">
        <f t="shared" si="11"/>
        <v>704014.28999999992</v>
      </c>
      <c r="K77" s="8">
        <f t="shared" si="11"/>
        <v>571308.23905374412</v>
      </c>
      <c r="L77" s="8">
        <f t="shared" si="12"/>
        <v>2.5572713574940726</v>
      </c>
    </row>
    <row r="78" spans="1:12" x14ac:dyDescent="0.35">
      <c r="A78" s="121"/>
      <c r="B78" s="61">
        <v>20221</v>
      </c>
      <c r="C78" s="59">
        <v>55901.560833333337</v>
      </c>
      <c r="D78" s="54">
        <v>174964.05</v>
      </c>
      <c r="E78" s="54">
        <v>142957.79130673164</v>
      </c>
      <c r="F78" s="53">
        <f t="shared" si="9"/>
        <v>2.5573130548706944</v>
      </c>
      <c r="I78" s="8">
        <f t="shared" si="10"/>
        <v>223751.58416666667</v>
      </c>
      <c r="J78" s="8">
        <f t="shared" si="11"/>
        <v>699842.82000000007</v>
      </c>
      <c r="K78" s="8">
        <f t="shared" si="11"/>
        <v>571813.45215105428</v>
      </c>
      <c r="L78" s="8">
        <f t="shared" si="12"/>
        <v>2.5555727539570201</v>
      </c>
    </row>
    <row r="79" spans="1:12" x14ac:dyDescent="0.35">
      <c r="A79" s="121"/>
      <c r="B79" s="61">
        <v>20222</v>
      </c>
      <c r="C79" s="59">
        <v>56359.81</v>
      </c>
      <c r="D79" s="54">
        <v>176604.71</v>
      </c>
      <c r="E79" s="54">
        <v>144300.32646502534</v>
      </c>
      <c r="F79" s="53">
        <f t="shared" si="9"/>
        <v>2.5603408965542176</v>
      </c>
      <c r="I79" s="8">
        <f t="shared" si="10"/>
        <v>224096.62833333336</v>
      </c>
      <c r="J79" s="8">
        <f t="shared" si="11"/>
        <v>700883.69</v>
      </c>
      <c r="K79" s="8">
        <f t="shared" si="11"/>
        <v>572668.88674600469</v>
      </c>
      <c r="L79" s="8">
        <f t="shared" si="12"/>
        <v>2.5554551668407357</v>
      </c>
    </row>
    <row r="80" spans="1:12" x14ac:dyDescent="0.35">
      <c r="A80" s="121"/>
      <c r="B80" s="61">
        <v>20223</v>
      </c>
      <c r="C80" s="59">
        <v>56692.342499999999</v>
      </c>
      <c r="D80" s="54">
        <v>177800.84</v>
      </c>
      <c r="E80" s="54">
        <v>145279.49519516242</v>
      </c>
      <c r="F80" s="53">
        <f t="shared" si="9"/>
        <v>2.5625946783758744</v>
      </c>
      <c r="I80" s="8">
        <f t="shared" si="10"/>
        <v>224714.23250000001</v>
      </c>
      <c r="J80" s="8">
        <f t="shared" si="11"/>
        <v>703292.21</v>
      </c>
      <c r="K80" s="8">
        <f t="shared" si="11"/>
        <v>574642.70872988901</v>
      </c>
      <c r="L80" s="8">
        <f t="shared" si="12"/>
        <v>2.5572154568798351</v>
      </c>
    </row>
    <row r="81" spans="1:12" x14ac:dyDescent="0.35">
      <c r="A81" s="121"/>
      <c r="B81" s="61">
        <v>20224</v>
      </c>
      <c r="C81" s="59">
        <v>57470.159999999996</v>
      </c>
      <c r="D81" s="54">
        <v>180340.66</v>
      </c>
      <c r="E81" s="54">
        <v>147355.3060669713</v>
      </c>
      <c r="F81" s="53">
        <f t="shared" si="9"/>
        <v>2.5640315959964495</v>
      </c>
      <c r="I81" s="8">
        <f t="shared" si="10"/>
        <v>226423.87333333332</v>
      </c>
      <c r="J81" s="8">
        <f t="shared" si="11"/>
        <v>709710.26</v>
      </c>
      <c r="K81" s="8">
        <f t="shared" si="11"/>
        <v>579892.91903389071</v>
      </c>
      <c r="L81" s="8">
        <f t="shared" si="12"/>
        <v>2.5610944221424594</v>
      </c>
    </row>
    <row r="82" spans="1:12" ht="15" thickBot="1" x14ac:dyDescent="0.4">
      <c r="A82" s="121"/>
    </row>
    <row r="83" spans="1:12" ht="15" thickBot="1" x14ac:dyDescent="0.4">
      <c r="A83" s="121"/>
      <c r="C83" s="116" t="s">
        <v>28</v>
      </c>
      <c r="D83" s="118"/>
      <c r="E83" s="36"/>
    </row>
    <row r="84" spans="1:12" ht="29" x14ac:dyDescent="0.35">
      <c r="A84" s="121"/>
      <c r="C84" s="19" t="s">
        <v>14</v>
      </c>
      <c r="D84" s="62" t="s">
        <v>38</v>
      </c>
      <c r="F84" s="47" t="s">
        <v>31</v>
      </c>
      <c r="I84" s="122" t="s">
        <v>66</v>
      </c>
      <c r="J84" s="123"/>
    </row>
    <row r="85" spans="1:12" x14ac:dyDescent="0.35">
      <c r="A85" s="121"/>
      <c r="C85" s="11" t="s">
        <v>9</v>
      </c>
      <c r="D85" s="102">
        <f>LOGEST(L$74:L81)^4-1</f>
        <v>1.1520710283663416E-3</v>
      </c>
      <c r="F85" s="63" t="s">
        <v>13</v>
      </c>
      <c r="I85" s="95" t="s">
        <v>60</v>
      </c>
      <c r="J85" s="96" t="e">
        <f>(1+$F$86)^(#REF!+5)</f>
        <v>#REF!</v>
      </c>
    </row>
    <row r="86" spans="1:12" ht="15" thickBot="1" x14ac:dyDescent="0.4">
      <c r="A86" s="121"/>
      <c r="C86" s="11" t="s">
        <v>10</v>
      </c>
      <c r="D86" s="102">
        <f>LOGEST(L$70:L81)^4-1</f>
        <v>3.5683309182161782E-3</v>
      </c>
      <c r="F86" s="64">
        <f>VLOOKUP(F85,C85:D89,2,FALSE)</f>
        <v>6.6352283652639787E-3</v>
      </c>
      <c r="I86" s="95" t="s">
        <v>61</v>
      </c>
      <c r="J86" s="96" t="e">
        <f>(1+$F$86)^(#REF!+4)</f>
        <v>#REF!</v>
      </c>
    </row>
    <row r="87" spans="1:12" x14ac:dyDescent="0.35">
      <c r="A87" s="121"/>
      <c r="C87" s="11" t="s">
        <v>11</v>
      </c>
      <c r="D87" s="102">
        <f>LOGEST(L$66:L81)^4-1</f>
        <v>5.5079303874439045E-3</v>
      </c>
      <c r="F87" s="46"/>
      <c r="I87" s="95" t="s">
        <v>62</v>
      </c>
      <c r="J87" s="96" t="e">
        <f>(1+$F$86)^(#REF!+3)</f>
        <v>#REF!</v>
      </c>
    </row>
    <row r="88" spans="1:12" x14ac:dyDescent="0.35">
      <c r="A88" s="121"/>
      <c r="C88" s="11" t="s">
        <v>12</v>
      </c>
      <c r="D88" s="102">
        <f>LOGEST(L$62:L81)^4-1</f>
        <v>6.3289788436520222E-3</v>
      </c>
      <c r="F88" s="125"/>
      <c r="G88" s="125"/>
      <c r="I88" s="95" t="s">
        <v>63</v>
      </c>
      <c r="J88" s="96" t="e">
        <f>(1+$F$86)^(#REF!+2)</f>
        <v>#REF!</v>
      </c>
    </row>
    <row r="89" spans="1:12" ht="15" thickBot="1" x14ac:dyDescent="0.4">
      <c r="A89" s="121"/>
      <c r="C89" s="13" t="s">
        <v>13</v>
      </c>
      <c r="D89" s="103">
        <f>LOGEST(L$58:L81)^4-1</f>
        <v>6.6352283652639787E-3</v>
      </c>
      <c r="F89" s="99"/>
      <c r="G89" s="100"/>
      <c r="I89" s="95" t="s">
        <v>64</v>
      </c>
      <c r="J89" s="96" t="e">
        <f>(1+$F$86)^(#REF!+1)</f>
        <v>#REF!</v>
      </c>
    </row>
    <row r="90" spans="1:12" ht="15" thickBot="1" x14ac:dyDescent="0.4">
      <c r="A90" s="121"/>
      <c r="F90" s="99"/>
      <c r="G90" s="100"/>
      <c r="I90" s="97" t="s">
        <v>65</v>
      </c>
      <c r="J90" s="98" t="e">
        <f>(1+$F$86)^#REF!</f>
        <v>#REF!</v>
      </c>
    </row>
    <row r="91" spans="1:12" x14ac:dyDescent="0.35">
      <c r="F91" s="99"/>
      <c r="G91" s="100"/>
    </row>
    <row r="92" spans="1:12" x14ac:dyDescent="0.35">
      <c r="F92" s="99"/>
      <c r="G92" s="100"/>
    </row>
    <row r="93" spans="1:12" x14ac:dyDescent="0.35">
      <c r="F93" s="99"/>
      <c r="G93" s="100"/>
    </row>
    <row r="94" spans="1:12" x14ac:dyDescent="0.35">
      <c r="F94" s="101"/>
      <c r="G94" s="100"/>
    </row>
  </sheetData>
  <mergeCells count="14">
    <mergeCell ref="A44:A50"/>
    <mergeCell ref="I44:J44"/>
    <mergeCell ref="A53:A90"/>
    <mergeCell ref="B53:G53"/>
    <mergeCell ref="I53:L53"/>
    <mergeCell ref="C83:D83"/>
    <mergeCell ref="I84:J84"/>
    <mergeCell ref="F88:G88"/>
    <mergeCell ref="A1:P1"/>
    <mergeCell ref="A2:P2"/>
    <mergeCell ref="A4:A41"/>
    <mergeCell ref="C4:G4"/>
    <mergeCell ref="C5:G5"/>
    <mergeCell ref="C35:E35"/>
  </mergeCells>
  <pageMargins left="0.7" right="0.7" top="0.75" bottom="0.75" header="0.3" footer="0.3"/>
  <pageSetup scale="32" fitToWidth="0" orientation="landscape" r:id="rId1"/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8A5F-0DBD-4DBB-BC18-D35D3BC4B526}">
  <sheetPr>
    <pageSetUpPr fitToPage="1"/>
  </sheetPr>
  <dimension ref="A1:S94"/>
  <sheetViews>
    <sheetView zoomScale="90" zoomScaleNormal="90" workbookViewId="0">
      <selection activeCell="A3" sqref="A3"/>
    </sheetView>
  </sheetViews>
  <sheetFormatPr defaultRowHeight="14.5" x14ac:dyDescent="0.35"/>
  <cols>
    <col min="2" max="7" width="15.81640625" customWidth="1"/>
    <col min="8" max="8" width="4.81640625" customWidth="1"/>
    <col min="9" max="13" width="15.81640625" customWidth="1"/>
    <col min="14" max="14" width="5" customWidth="1"/>
    <col min="15" max="16" width="15.81640625" customWidth="1"/>
    <col min="17" max="17" width="5" customWidth="1"/>
  </cols>
  <sheetData>
    <row r="1" spans="1:19" ht="21" customHeight="1" x14ac:dyDescent="0.5">
      <c r="A1" s="111" t="s">
        <v>51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51"/>
      <c r="R1" s="51"/>
      <c r="S1" s="51"/>
    </row>
    <row r="2" spans="1:19" ht="21" customHeight="1" x14ac:dyDescent="0.5">
      <c r="A2" s="111" t="s">
        <v>73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51"/>
      <c r="R2" s="51"/>
      <c r="S2" s="51"/>
    </row>
    <row r="3" spans="1:19" x14ac:dyDescent="0.35">
      <c r="R3" s="29"/>
    </row>
    <row r="4" spans="1:19" ht="15" customHeight="1" x14ac:dyDescent="0.35">
      <c r="A4" s="121" t="s">
        <v>27</v>
      </c>
      <c r="B4" s="55"/>
      <c r="C4" s="113" t="s">
        <v>36</v>
      </c>
      <c r="D4" s="113"/>
      <c r="E4" s="113"/>
      <c r="F4" s="113"/>
      <c r="G4" s="113"/>
      <c r="H4" s="107"/>
      <c r="R4" s="29"/>
    </row>
    <row r="5" spans="1:19" ht="15" thickBot="1" x14ac:dyDescent="0.4">
      <c r="A5" s="121"/>
      <c r="B5" s="56"/>
      <c r="C5" s="114" t="s">
        <v>0</v>
      </c>
      <c r="D5" s="114"/>
      <c r="E5" s="114"/>
      <c r="F5" s="114"/>
      <c r="G5" s="114"/>
      <c r="H5" s="109"/>
      <c r="I5" s="5" t="s">
        <v>4</v>
      </c>
      <c r="J5" s="5"/>
      <c r="K5" s="5"/>
      <c r="L5" s="1"/>
      <c r="M5" s="1"/>
      <c r="O5" s="5" t="s">
        <v>4</v>
      </c>
      <c r="P5" s="1"/>
    </row>
    <row r="6" spans="1:19" ht="111" customHeight="1" thickBot="1" x14ac:dyDescent="0.4">
      <c r="A6" s="121"/>
      <c r="B6" s="57" t="s">
        <v>32</v>
      </c>
      <c r="C6" s="2" t="s">
        <v>1</v>
      </c>
      <c r="D6" s="2" t="s">
        <v>2</v>
      </c>
      <c r="E6" s="2" t="s">
        <v>3</v>
      </c>
      <c r="F6" s="2" t="str">
        <f>IF(DCCE_LTrndCo="Excludes DCCE","Paid Losses","Paid Losses &amp; DCCE")</f>
        <v>Paid Losses</v>
      </c>
      <c r="G6" s="2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H6" s="16"/>
      <c r="I6" s="2" t="s">
        <v>1</v>
      </c>
      <c r="J6" s="2" t="str">
        <f t="shared" ref="J6:K6" si="0">D6</f>
        <v>Closed Claims</v>
      </c>
      <c r="K6" s="2" t="str">
        <f t="shared" si="0"/>
        <v>Reported Claims</v>
      </c>
      <c r="L6" s="2" t="str">
        <f>IF(DCCE_LTrndCo="Excludes DCCE","Paid Losses","Paid Losses &amp; DCCE")</f>
        <v>Paid Losses</v>
      </c>
      <c r="M6" s="2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O6" s="2" t="str">
        <f>IF(DCCE_LTrndCo="Excludes DCCE","Paid Loss Severity","Paid Loss &amp; DCCE Severity")</f>
        <v>Paid Loss Severity</v>
      </c>
      <c r="P6" s="2" t="str">
        <f>IF(DCCE_LTrndCo="Excludes DCCE","Total Paid Loss Severity including Partial Payments on Prior Calendar Years, on Closed Claims","Total Paid Loss &amp; DCCE Severity including Partial Payments on Prior Calendar Years, on Closed Claims")</f>
        <v>Total Paid Loss Severity including Partial Payments on Prior Calendar Years, on Closed Claims</v>
      </c>
    </row>
    <row r="7" spans="1:19" x14ac:dyDescent="0.35">
      <c r="A7" s="121"/>
      <c r="B7" s="107">
        <v>20162</v>
      </c>
      <c r="C7" s="33">
        <v>938758.71333333338</v>
      </c>
      <c r="D7" s="35">
        <v>44610</v>
      </c>
      <c r="E7" s="35">
        <v>76321</v>
      </c>
      <c r="F7" s="4">
        <v>317538887.72000003</v>
      </c>
      <c r="G7" s="4">
        <v>296232851.4199999</v>
      </c>
      <c r="H7" s="15"/>
      <c r="I7" s="34"/>
      <c r="J7" s="34"/>
      <c r="K7" s="34"/>
      <c r="L7" s="34"/>
      <c r="M7" s="34"/>
      <c r="O7" s="27"/>
      <c r="P7" s="27"/>
    </row>
    <row r="8" spans="1:19" x14ac:dyDescent="0.35">
      <c r="A8" s="121"/>
      <c r="B8" s="107">
        <v>20163</v>
      </c>
      <c r="C8" s="33">
        <v>939179.83833333338</v>
      </c>
      <c r="D8" s="35">
        <v>45034</v>
      </c>
      <c r="E8" s="35">
        <v>78108</v>
      </c>
      <c r="F8" s="4">
        <v>322752908.35000002</v>
      </c>
      <c r="G8" s="4">
        <v>342264579.39999998</v>
      </c>
      <c r="H8" s="15"/>
      <c r="I8" s="34"/>
      <c r="J8" s="34"/>
      <c r="K8" s="34"/>
      <c r="L8" s="34"/>
      <c r="M8" s="34"/>
      <c r="O8" s="27"/>
      <c r="P8" s="27"/>
    </row>
    <row r="9" spans="1:19" x14ac:dyDescent="0.35">
      <c r="A9" s="121"/>
      <c r="B9" s="107">
        <v>20164</v>
      </c>
      <c r="C9" s="33">
        <v>939808.34916666662</v>
      </c>
      <c r="D9" s="35">
        <v>45151</v>
      </c>
      <c r="E9" s="35">
        <v>77239</v>
      </c>
      <c r="F9" s="4">
        <v>304709227.41999996</v>
      </c>
      <c r="G9" s="4">
        <v>315763218.98999995</v>
      </c>
      <c r="H9" s="15"/>
      <c r="I9" s="34"/>
      <c r="J9" s="34"/>
      <c r="K9" s="34"/>
      <c r="L9" s="34"/>
      <c r="M9" s="34"/>
      <c r="O9" s="27"/>
      <c r="P9" s="27"/>
    </row>
    <row r="10" spans="1:19" x14ac:dyDescent="0.35">
      <c r="A10" s="121"/>
      <c r="B10" s="107">
        <v>20171</v>
      </c>
      <c r="C10" s="33">
        <v>942161.95250000001</v>
      </c>
      <c r="D10" s="35">
        <v>47464</v>
      </c>
      <c r="E10" s="35">
        <v>75794</v>
      </c>
      <c r="F10" s="4">
        <v>321194017.43000001</v>
      </c>
      <c r="G10" s="4">
        <v>326585120.34000009</v>
      </c>
      <c r="H10" s="15"/>
      <c r="I10" s="8">
        <f t="shared" ref="I10:I33" si="1">IF(COUNT(C7:C10)&lt;4,"",SUM(C7:C10))</f>
        <v>3759908.8533333335</v>
      </c>
      <c r="J10" s="8">
        <f t="shared" ref="J10:K25" si="2">IF(COUNT(D7:D10)&lt;4,"",SUM(D7:D10))</f>
        <v>182259</v>
      </c>
      <c r="K10" s="8">
        <f t="shared" si="2"/>
        <v>307462</v>
      </c>
      <c r="L10" s="8">
        <f t="shared" ref="L10:L33" si="3">IF(COUNT(B7:B10)&lt;4,"",SUM(F7:F10))</f>
        <v>1266195040.9200001</v>
      </c>
      <c r="M10" s="8">
        <f t="shared" ref="M10:M33" si="4">IF(COUNT(B7:B10)&lt;4,"",SUM(G7:G10))</f>
        <v>1280845770.1500001</v>
      </c>
      <c r="O10" s="8">
        <f>IFERROR(L10/J10,0)</f>
        <v>6947.2291679423242</v>
      </c>
      <c r="P10" s="8">
        <f>IFERROR(M10/J10,0)</f>
        <v>7027.6132874096756</v>
      </c>
    </row>
    <row r="11" spans="1:19" x14ac:dyDescent="0.35">
      <c r="A11" s="121"/>
      <c r="B11" s="107">
        <v>20172</v>
      </c>
      <c r="C11" s="33">
        <v>947555.89583333337</v>
      </c>
      <c r="D11" s="35">
        <v>44883</v>
      </c>
      <c r="E11" s="35">
        <v>75308</v>
      </c>
      <c r="F11" s="4">
        <v>304081152.88999999</v>
      </c>
      <c r="G11" s="4">
        <v>301617945.08999991</v>
      </c>
      <c r="H11" s="15"/>
      <c r="I11" s="8">
        <f t="shared" si="1"/>
        <v>3768706.0358333336</v>
      </c>
      <c r="J11" s="8">
        <f t="shared" si="2"/>
        <v>182532</v>
      </c>
      <c r="K11" s="8">
        <f t="shared" si="2"/>
        <v>306449</v>
      </c>
      <c r="L11" s="8">
        <f t="shared" si="3"/>
        <v>1252737306.0900002</v>
      </c>
      <c r="M11" s="8">
        <f t="shared" si="4"/>
        <v>1286230863.8199999</v>
      </c>
      <c r="O11" s="8">
        <f t="shared" ref="O11:O33" si="5">IFERROR(L11/J11,0)</f>
        <v>6863.1106112352909</v>
      </c>
      <c r="P11" s="8">
        <f t="shared" ref="P11:P33" si="6">IFERROR(M11/J11,0)</f>
        <v>7046.6047806412025</v>
      </c>
    </row>
    <row r="12" spans="1:19" x14ac:dyDescent="0.35">
      <c r="A12" s="121"/>
      <c r="B12" s="107">
        <v>20173</v>
      </c>
      <c r="C12" s="33">
        <v>944678.24000000011</v>
      </c>
      <c r="D12" s="35">
        <v>43828</v>
      </c>
      <c r="E12" s="35">
        <v>75966</v>
      </c>
      <c r="F12" s="4">
        <v>287752857.5</v>
      </c>
      <c r="G12" s="4">
        <v>289344558.23000002</v>
      </c>
      <c r="H12" s="15"/>
      <c r="I12" s="8">
        <f t="shared" si="1"/>
        <v>3774204.4375000005</v>
      </c>
      <c r="J12" s="8">
        <f t="shared" si="2"/>
        <v>181326</v>
      </c>
      <c r="K12" s="8">
        <f t="shared" si="2"/>
        <v>304307</v>
      </c>
      <c r="L12" s="8">
        <f t="shared" si="3"/>
        <v>1217737255.2399998</v>
      </c>
      <c r="M12" s="8">
        <f t="shared" si="4"/>
        <v>1233310842.6500001</v>
      </c>
      <c r="O12" s="8">
        <f t="shared" si="5"/>
        <v>6715.7343968322239</v>
      </c>
      <c r="P12" s="8">
        <f t="shared" si="6"/>
        <v>6801.6216243120134</v>
      </c>
    </row>
    <row r="13" spans="1:19" x14ac:dyDescent="0.35">
      <c r="A13" s="121"/>
      <c r="B13" s="107">
        <v>20174</v>
      </c>
      <c r="C13" s="33">
        <v>936693.85499999998</v>
      </c>
      <c r="D13" s="35">
        <v>43240</v>
      </c>
      <c r="E13" s="35">
        <v>77330</v>
      </c>
      <c r="F13" s="4">
        <v>346855526.46000004</v>
      </c>
      <c r="G13" s="4">
        <v>293347314.17000008</v>
      </c>
      <c r="H13" s="15"/>
      <c r="I13" s="8">
        <f t="shared" si="1"/>
        <v>3771089.9433333334</v>
      </c>
      <c r="J13" s="8">
        <f t="shared" si="2"/>
        <v>179415</v>
      </c>
      <c r="K13" s="8">
        <f t="shared" si="2"/>
        <v>304398</v>
      </c>
      <c r="L13" s="8">
        <f t="shared" si="3"/>
        <v>1259883554.28</v>
      </c>
      <c r="M13" s="8">
        <f t="shared" si="4"/>
        <v>1210894937.8300002</v>
      </c>
      <c r="O13" s="8">
        <f t="shared" si="5"/>
        <v>7022.1751485661734</v>
      </c>
      <c r="P13" s="8">
        <f t="shared" si="6"/>
        <v>6749.1287675500944</v>
      </c>
    </row>
    <row r="14" spans="1:19" x14ac:dyDescent="0.35">
      <c r="A14" s="121"/>
      <c r="B14" s="107">
        <v>20181</v>
      </c>
      <c r="C14" s="33">
        <v>928525.99583333323</v>
      </c>
      <c r="D14" s="35">
        <v>43614</v>
      </c>
      <c r="E14" s="35">
        <v>77022</v>
      </c>
      <c r="F14" s="4">
        <v>297980533.37</v>
      </c>
      <c r="G14" s="4">
        <v>297020480.67999989</v>
      </c>
      <c r="H14" s="15"/>
      <c r="I14" s="8">
        <f t="shared" si="1"/>
        <v>3757453.9866666668</v>
      </c>
      <c r="J14" s="8">
        <f t="shared" si="2"/>
        <v>175565</v>
      </c>
      <c r="K14" s="8">
        <f t="shared" si="2"/>
        <v>305626</v>
      </c>
      <c r="L14" s="8">
        <f t="shared" si="3"/>
        <v>1236670070.22</v>
      </c>
      <c r="M14" s="8">
        <f t="shared" si="4"/>
        <v>1181330298.1699998</v>
      </c>
      <c r="O14" s="8">
        <f t="shared" si="5"/>
        <v>7043.944238430211</v>
      </c>
      <c r="P14" s="8">
        <f t="shared" si="6"/>
        <v>6728.734646256371</v>
      </c>
    </row>
    <row r="15" spans="1:19" x14ac:dyDescent="0.35">
      <c r="A15" s="121"/>
      <c r="B15" s="107">
        <v>20182</v>
      </c>
      <c r="C15" s="33">
        <v>921894.52249999996</v>
      </c>
      <c r="D15" s="35">
        <v>40658</v>
      </c>
      <c r="E15" s="35">
        <v>80597</v>
      </c>
      <c r="F15" s="4">
        <v>292742616.75</v>
      </c>
      <c r="G15" s="4">
        <v>328812818.51000023</v>
      </c>
      <c r="H15" s="15"/>
      <c r="I15" s="8">
        <f t="shared" si="1"/>
        <v>3731792.6133333333</v>
      </c>
      <c r="J15" s="8">
        <f t="shared" si="2"/>
        <v>171340</v>
      </c>
      <c r="K15" s="8">
        <f t="shared" si="2"/>
        <v>310915</v>
      </c>
      <c r="L15" s="8">
        <f t="shared" si="3"/>
        <v>1225331534.0799999</v>
      </c>
      <c r="M15" s="8">
        <f t="shared" si="4"/>
        <v>1208525171.5900002</v>
      </c>
      <c r="O15" s="8">
        <f t="shared" si="5"/>
        <v>7151.4622042722067</v>
      </c>
      <c r="P15" s="8">
        <f t="shared" si="6"/>
        <v>7053.3744110540456</v>
      </c>
    </row>
    <row r="16" spans="1:19" x14ac:dyDescent="0.35">
      <c r="A16" s="121"/>
      <c r="B16" s="107">
        <v>20183</v>
      </c>
      <c r="C16" s="33">
        <v>914679.8091666667</v>
      </c>
      <c r="D16" s="35">
        <v>39393</v>
      </c>
      <c r="E16" s="35">
        <v>78739</v>
      </c>
      <c r="F16" s="4">
        <v>284532270.40999997</v>
      </c>
      <c r="G16" s="4">
        <v>267773601.0800001</v>
      </c>
      <c r="H16" s="15"/>
      <c r="I16" s="8">
        <f t="shared" si="1"/>
        <v>3701794.1824999996</v>
      </c>
      <c r="J16" s="8">
        <f t="shared" si="2"/>
        <v>166905</v>
      </c>
      <c r="K16" s="8">
        <f t="shared" si="2"/>
        <v>313688</v>
      </c>
      <c r="L16" s="8">
        <f t="shared" si="3"/>
        <v>1222110946.99</v>
      </c>
      <c r="M16" s="8">
        <f t="shared" si="4"/>
        <v>1186954214.4400003</v>
      </c>
      <c r="O16" s="8">
        <f t="shared" si="5"/>
        <v>7322.1949431712655</v>
      </c>
      <c r="P16" s="8">
        <f t="shared" si="6"/>
        <v>7111.555761900484</v>
      </c>
    </row>
    <row r="17" spans="1:16" x14ac:dyDescent="0.35">
      <c r="A17" s="121"/>
      <c r="B17" s="107">
        <v>20184</v>
      </c>
      <c r="C17" s="33">
        <v>908598.4833333334</v>
      </c>
      <c r="D17" s="35">
        <v>40321</v>
      </c>
      <c r="E17" s="35">
        <v>82993</v>
      </c>
      <c r="F17" s="4">
        <v>279487457.07999998</v>
      </c>
      <c r="G17" s="4">
        <v>267849620.67000011</v>
      </c>
      <c r="H17" s="15"/>
      <c r="I17" s="8">
        <f t="shared" si="1"/>
        <v>3673698.8108333331</v>
      </c>
      <c r="J17" s="8">
        <f t="shared" si="2"/>
        <v>163986</v>
      </c>
      <c r="K17" s="8">
        <f t="shared" si="2"/>
        <v>319351</v>
      </c>
      <c r="L17" s="8">
        <f t="shared" si="3"/>
        <v>1154742877.6099999</v>
      </c>
      <c r="M17" s="8">
        <f t="shared" si="4"/>
        <v>1161456520.9400003</v>
      </c>
      <c r="O17" s="8">
        <f t="shared" si="5"/>
        <v>7041.7162294952004</v>
      </c>
      <c r="P17" s="8">
        <f t="shared" si="6"/>
        <v>7082.6565739758289</v>
      </c>
    </row>
    <row r="18" spans="1:16" x14ac:dyDescent="0.35">
      <c r="A18" s="121"/>
      <c r="B18" s="107">
        <v>20191</v>
      </c>
      <c r="C18" s="33">
        <v>905023.94166666677</v>
      </c>
      <c r="D18" s="35">
        <v>38524</v>
      </c>
      <c r="E18" s="35">
        <v>80917</v>
      </c>
      <c r="F18" s="4">
        <v>298937627.57999998</v>
      </c>
      <c r="G18" s="4">
        <v>298525571.93999976</v>
      </c>
      <c r="H18" s="15"/>
      <c r="I18" s="8">
        <f t="shared" si="1"/>
        <v>3650196.7566666668</v>
      </c>
      <c r="J18" s="8">
        <f t="shared" si="2"/>
        <v>158896</v>
      </c>
      <c r="K18" s="8">
        <f t="shared" si="2"/>
        <v>323246</v>
      </c>
      <c r="L18" s="8">
        <f t="shared" si="3"/>
        <v>1155699971.8199999</v>
      </c>
      <c r="M18" s="8">
        <f t="shared" si="4"/>
        <v>1162961612.2000003</v>
      </c>
      <c r="O18" s="8">
        <f t="shared" si="5"/>
        <v>7273.3106674806158</v>
      </c>
      <c r="P18" s="8">
        <f t="shared" si="6"/>
        <v>7319.0112539019246</v>
      </c>
    </row>
    <row r="19" spans="1:16" x14ac:dyDescent="0.35">
      <c r="A19" s="121"/>
      <c r="B19" s="107">
        <v>20192</v>
      </c>
      <c r="C19" s="33">
        <v>901738.12666666659</v>
      </c>
      <c r="D19" s="35">
        <v>37362</v>
      </c>
      <c r="E19" s="35">
        <v>80430</v>
      </c>
      <c r="F19" s="4">
        <v>287822714.80000001</v>
      </c>
      <c r="G19" s="4">
        <v>299269477.74999994</v>
      </c>
      <c r="H19" s="15"/>
      <c r="I19" s="8">
        <f t="shared" si="1"/>
        <v>3630040.3608333333</v>
      </c>
      <c r="J19" s="8">
        <f t="shared" si="2"/>
        <v>155600</v>
      </c>
      <c r="K19" s="8">
        <f t="shared" si="2"/>
        <v>323079</v>
      </c>
      <c r="L19" s="8">
        <f t="shared" si="3"/>
        <v>1150780069.8699999</v>
      </c>
      <c r="M19" s="8">
        <f t="shared" si="4"/>
        <v>1133418271.4400001</v>
      </c>
      <c r="O19" s="8">
        <f t="shared" si="5"/>
        <v>7395.7588037917731</v>
      </c>
      <c r="P19" s="8">
        <f t="shared" si="6"/>
        <v>7284.1791223650389</v>
      </c>
    </row>
    <row r="20" spans="1:16" x14ac:dyDescent="0.35">
      <c r="A20" s="121"/>
      <c r="B20" s="107">
        <v>20193</v>
      </c>
      <c r="C20" s="33">
        <v>895378.79499999993</v>
      </c>
      <c r="D20" s="35">
        <v>40237</v>
      </c>
      <c r="E20" s="35">
        <v>85804</v>
      </c>
      <c r="F20" s="4">
        <v>296161184.28999996</v>
      </c>
      <c r="G20" s="4">
        <v>287696333.43000007</v>
      </c>
      <c r="H20" s="15"/>
      <c r="I20" s="8">
        <f t="shared" si="1"/>
        <v>3610739.3466666667</v>
      </c>
      <c r="J20" s="8">
        <f t="shared" si="2"/>
        <v>156444</v>
      </c>
      <c r="K20" s="8">
        <f t="shared" si="2"/>
        <v>330144</v>
      </c>
      <c r="L20" s="8">
        <f t="shared" si="3"/>
        <v>1162408983.75</v>
      </c>
      <c r="M20" s="8">
        <f t="shared" si="4"/>
        <v>1153341003.79</v>
      </c>
      <c r="O20" s="8">
        <f t="shared" si="5"/>
        <v>7430.1921694024695</v>
      </c>
      <c r="P20" s="8">
        <f t="shared" si="6"/>
        <v>7372.2290646493311</v>
      </c>
    </row>
    <row r="21" spans="1:16" x14ac:dyDescent="0.35">
      <c r="A21" s="121"/>
      <c r="B21" s="107">
        <v>20194</v>
      </c>
      <c r="C21" s="33">
        <v>890456.56499999994</v>
      </c>
      <c r="D21" s="35">
        <v>38756</v>
      </c>
      <c r="E21" s="35">
        <v>84952</v>
      </c>
      <c r="F21" s="4">
        <v>288481119</v>
      </c>
      <c r="G21" s="4">
        <v>280921148.38000011</v>
      </c>
      <c r="H21" s="15"/>
      <c r="I21" s="8">
        <f t="shared" si="1"/>
        <v>3592597.4283333332</v>
      </c>
      <c r="J21" s="8">
        <f t="shared" si="2"/>
        <v>154879</v>
      </c>
      <c r="K21" s="8">
        <f t="shared" si="2"/>
        <v>332103</v>
      </c>
      <c r="L21" s="8">
        <f t="shared" si="3"/>
        <v>1171402645.6700001</v>
      </c>
      <c r="M21" s="8">
        <f t="shared" si="4"/>
        <v>1166412531.5</v>
      </c>
      <c r="O21" s="8">
        <f t="shared" si="5"/>
        <v>7563.3407090050951</v>
      </c>
      <c r="P21" s="8">
        <f t="shared" si="6"/>
        <v>7531.1212720898247</v>
      </c>
    </row>
    <row r="22" spans="1:16" x14ac:dyDescent="0.35">
      <c r="A22" s="121"/>
      <c r="B22" s="107">
        <v>20201</v>
      </c>
      <c r="C22" s="33">
        <v>890313.22000000009</v>
      </c>
      <c r="D22" s="35">
        <v>37550</v>
      </c>
      <c r="E22" s="35">
        <v>74146</v>
      </c>
      <c r="F22" s="4">
        <v>297961597.78999996</v>
      </c>
      <c r="G22" s="4">
        <v>288345115.20999992</v>
      </c>
      <c r="H22" s="15"/>
      <c r="I22" s="8">
        <f t="shared" si="1"/>
        <v>3577886.7066666665</v>
      </c>
      <c r="J22" s="8">
        <f t="shared" si="2"/>
        <v>153905</v>
      </c>
      <c r="K22" s="8">
        <f t="shared" si="2"/>
        <v>325332</v>
      </c>
      <c r="L22" s="8">
        <f t="shared" si="3"/>
        <v>1170426615.8799999</v>
      </c>
      <c r="M22" s="8">
        <f t="shared" si="4"/>
        <v>1156232074.77</v>
      </c>
      <c r="O22" s="8">
        <f t="shared" si="5"/>
        <v>7604.8641426854219</v>
      </c>
      <c r="P22" s="8">
        <f t="shared" si="6"/>
        <v>7512.6349031545433</v>
      </c>
    </row>
    <row r="23" spans="1:16" x14ac:dyDescent="0.35">
      <c r="A23" s="121"/>
      <c r="B23" s="107">
        <v>20202</v>
      </c>
      <c r="C23" s="33">
        <v>894988.84666666668</v>
      </c>
      <c r="D23" s="35">
        <v>29181</v>
      </c>
      <c r="E23" s="35">
        <v>44339</v>
      </c>
      <c r="F23" s="4">
        <v>235683187.17000002</v>
      </c>
      <c r="G23" s="4">
        <v>266536705.5</v>
      </c>
      <c r="H23" s="15"/>
      <c r="I23" s="8">
        <f t="shared" si="1"/>
        <v>3571137.4266666668</v>
      </c>
      <c r="J23" s="8">
        <f t="shared" si="2"/>
        <v>145724</v>
      </c>
      <c r="K23" s="8">
        <f t="shared" si="2"/>
        <v>289241</v>
      </c>
      <c r="L23" s="8">
        <f t="shared" si="3"/>
        <v>1118287088.25</v>
      </c>
      <c r="M23" s="8">
        <f t="shared" si="4"/>
        <v>1123499302.52</v>
      </c>
      <c r="O23" s="8">
        <f t="shared" si="5"/>
        <v>7674.0076325793971</v>
      </c>
      <c r="P23" s="8">
        <f t="shared" si="6"/>
        <v>7709.7753459965415</v>
      </c>
    </row>
    <row r="24" spans="1:16" x14ac:dyDescent="0.35">
      <c r="A24" s="121"/>
      <c r="B24" s="107">
        <v>20203</v>
      </c>
      <c r="C24" s="33">
        <v>885217.78916666668</v>
      </c>
      <c r="D24" s="35">
        <v>23790</v>
      </c>
      <c r="E24" s="35">
        <v>50614</v>
      </c>
      <c r="F24" s="4">
        <v>194835206.05000001</v>
      </c>
      <c r="G24" s="4">
        <v>224713365.63999999</v>
      </c>
      <c r="H24" s="15"/>
      <c r="I24" s="8">
        <f t="shared" si="1"/>
        <v>3560976.4208333334</v>
      </c>
      <c r="J24" s="8">
        <f t="shared" si="2"/>
        <v>129277</v>
      </c>
      <c r="K24" s="8">
        <f t="shared" si="2"/>
        <v>254051</v>
      </c>
      <c r="L24" s="8">
        <f t="shared" si="3"/>
        <v>1016961110.01</v>
      </c>
      <c r="M24" s="8">
        <f t="shared" si="4"/>
        <v>1060516334.73</v>
      </c>
      <c r="O24" s="8">
        <f t="shared" si="5"/>
        <v>7866.5277660372685</v>
      </c>
      <c r="P24" s="8">
        <f t="shared" si="6"/>
        <v>8203.4417160825215</v>
      </c>
    </row>
    <row r="25" spans="1:16" x14ac:dyDescent="0.35">
      <c r="A25" s="121"/>
      <c r="B25" s="107">
        <v>20204</v>
      </c>
      <c r="C25" s="33">
        <v>889956.24583333323</v>
      </c>
      <c r="D25" s="35">
        <v>23041</v>
      </c>
      <c r="E25" s="35">
        <v>51894</v>
      </c>
      <c r="F25" s="4">
        <v>197847201.11000001</v>
      </c>
      <c r="G25" s="4">
        <v>197175501.89999995</v>
      </c>
      <c r="H25" s="15"/>
      <c r="I25" s="8">
        <f t="shared" si="1"/>
        <v>3560476.1016666666</v>
      </c>
      <c r="J25" s="8">
        <f t="shared" si="2"/>
        <v>113562</v>
      </c>
      <c r="K25" s="8">
        <f t="shared" si="2"/>
        <v>220993</v>
      </c>
      <c r="L25" s="8">
        <f t="shared" si="3"/>
        <v>926327192.12</v>
      </c>
      <c r="M25" s="8">
        <f t="shared" si="4"/>
        <v>976770688.24999988</v>
      </c>
      <c r="O25" s="8">
        <f t="shared" si="5"/>
        <v>8157.0172427396492</v>
      </c>
      <c r="P25" s="8">
        <f t="shared" si="6"/>
        <v>8601.2106888747985</v>
      </c>
    </row>
    <row r="26" spans="1:16" x14ac:dyDescent="0.35">
      <c r="A26" s="121"/>
      <c r="B26" s="107">
        <v>20211</v>
      </c>
      <c r="C26" s="33">
        <v>897125.22166666668</v>
      </c>
      <c r="D26" s="35">
        <v>22461</v>
      </c>
      <c r="E26" s="35">
        <v>51566</v>
      </c>
      <c r="F26" s="4">
        <v>194699594.32999998</v>
      </c>
      <c r="G26" s="4">
        <v>198352878.24000001</v>
      </c>
      <c r="H26" s="15"/>
      <c r="I26" s="8">
        <f t="shared" si="1"/>
        <v>3567288.103333333</v>
      </c>
      <c r="J26" s="8">
        <f t="shared" ref="J26:K33" si="7">IF(COUNT(D23:D26)&lt;4,"",SUM(D23:D26))</f>
        <v>98473</v>
      </c>
      <c r="K26" s="8">
        <f t="shared" si="7"/>
        <v>198413</v>
      </c>
      <c r="L26" s="8">
        <f t="shared" si="3"/>
        <v>823065188.66000009</v>
      </c>
      <c r="M26" s="8">
        <f t="shared" si="4"/>
        <v>886778451.27999997</v>
      </c>
      <c r="O26" s="8">
        <f t="shared" si="5"/>
        <v>8358.2828659632596</v>
      </c>
      <c r="P26" s="8">
        <f t="shared" si="6"/>
        <v>9005.2953731479683</v>
      </c>
    </row>
    <row r="27" spans="1:16" x14ac:dyDescent="0.35">
      <c r="A27" s="121"/>
      <c r="B27" s="107">
        <v>20212</v>
      </c>
      <c r="C27" s="33">
        <v>905797.84249999991</v>
      </c>
      <c r="D27" s="35">
        <v>24109</v>
      </c>
      <c r="E27" s="35">
        <v>60635</v>
      </c>
      <c r="F27" s="4">
        <v>206771606.07999998</v>
      </c>
      <c r="G27" s="4">
        <v>199665152.91000009</v>
      </c>
      <c r="H27" s="15"/>
      <c r="I27" s="8">
        <f t="shared" si="1"/>
        <v>3578097.0991666666</v>
      </c>
      <c r="J27" s="8">
        <f t="shared" si="7"/>
        <v>93401</v>
      </c>
      <c r="K27" s="8">
        <f t="shared" si="7"/>
        <v>214709</v>
      </c>
      <c r="L27" s="8">
        <f t="shared" si="3"/>
        <v>794153607.56999993</v>
      </c>
      <c r="M27" s="8">
        <f t="shared" si="4"/>
        <v>819906898.69000006</v>
      </c>
      <c r="O27" s="8">
        <f t="shared" si="5"/>
        <v>8502.6242499544969</v>
      </c>
      <c r="P27" s="8">
        <f t="shared" si="6"/>
        <v>8778.3524661406209</v>
      </c>
    </row>
    <row r="28" spans="1:16" x14ac:dyDescent="0.35">
      <c r="A28" s="121"/>
      <c r="B28" s="107">
        <v>20213</v>
      </c>
      <c r="C28" s="33">
        <v>910156.11166666669</v>
      </c>
      <c r="D28" s="35">
        <v>26836</v>
      </c>
      <c r="E28" s="35">
        <v>63661</v>
      </c>
      <c r="F28" s="4">
        <v>242540584.05000001</v>
      </c>
      <c r="G28" s="4">
        <v>223037814.79000008</v>
      </c>
      <c r="H28" s="15"/>
      <c r="I28" s="8">
        <f t="shared" si="1"/>
        <v>3603035.4216666664</v>
      </c>
      <c r="J28" s="8">
        <f t="shared" si="7"/>
        <v>96447</v>
      </c>
      <c r="K28" s="8">
        <f t="shared" si="7"/>
        <v>227756</v>
      </c>
      <c r="L28" s="8">
        <f t="shared" si="3"/>
        <v>841858985.56999993</v>
      </c>
      <c r="M28" s="8">
        <f t="shared" si="4"/>
        <v>818231347.84000015</v>
      </c>
      <c r="O28" s="8">
        <f t="shared" si="5"/>
        <v>8728.7213243543083</v>
      </c>
      <c r="P28" s="8">
        <f t="shared" si="6"/>
        <v>8483.7407886196579</v>
      </c>
    </row>
    <row r="29" spans="1:16" x14ac:dyDescent="0.35">
      <c r="A29" s="121"/>
      <c r="B29" s="107">
        <v>20214</v>
      </c>
      <c r="C29" s="33">
        <v>912864.33250000002</v>
      </c>
      <c r="D29" s="35">
        <v>25854</v>
      </c>
      <c r="E29" s="35">
        <v>65988</v>
      </c>
      <c r="F29" s="4">
        <v>243590156.12</v>
      </c>
      <c r="G29" s="4">
        <v>240441400.27999991</v>
      </c>
      <c r="H29" s="15"/>
      <c r="I29" s="8">
        <f t="shared" si="1"/>
        <v>3625943.5083333333</v>
      </c>
      <c r="J29" s="8">
        <f t="shared" si="7"/>
        <v>99260</v>
      </c>
      <c r="K29" s="8">
        <f t="shared" si="7"/>
        <v>241850</v>
      </c>
      <c r="L29" s="8">
        <f t="shared" si="3"/>
        <v>887601940.58000004</v>
      </c>
      <c r="M29" s="8">
        <f t="shared" si="4"/>
        <v>861497246.22000003</v>
      </c>
      <c r="O29" s="8">
        <f t="shared" si="5"/>
        <v>8942.1916238162412</v>
      </c>
      <c r="P29" s="8">
        <f t="shared" si="6"/>
        <v>8679.1985313318564</v>
      </c>
    </row>
    <row r="30" spans="1:16" x14ac:dyDescent="0.35">
      <c r="A30" s="121"/>
      <c r="B30" s="107">
        <v>20221</v>
      </c>
      <c r="C30" s="33">
        <v>914860.22916666663</v>
      </c>
      <c r="D30" s="35">
        <v>29501</v>
      </c>
      <c r="E30" s="35">
        <v>66379</v>
      </c>
      <c r="F30" s="4">
        <v>278635132.37</v>
      </c>
      <c r="G30" s="4">
        <v>267010563.37999988</v>
      </c>
      <c r="H30" s="15"/>
      <c r="I30" s="8">
        <f t="shared" si="1"/>
        <v>3643678.5158333331</v>
      </c>
      <c r="J30" s="8">
        <f t="shared" si="7"/>
        <v>106300</v>
      </c>
      <c r="K30" s="8">
        <f t="shared" si="7"/>
        <v>256663</v>
      </c>
      <c r="L30" s="8">
        <f t="shared" si="3"/>
        <v>971537478.62</v>
      </c>
      <c r="M30" s="8">
        <f t="shared" si="4"/>
        <v>930154931.3599999</v>
      </c>
      <c r="O30" s="8">
        <f t="shared" si="5"/>
        <v>9139.5811723424267</v>
      </c>
      <c r="P30" s="8">
        <f t="shared" si="6"/>
        <v>8750.2815744120398</v>
      </c>
    </row>
    <row r="31" spans="1:16" x14ac:dyDescent="0.35">
      <c r="A31" s="121"/>
      <c r="B31" s="107">
        <v>20222</v>
      </c>
      <c r="C31" s="33">
        <v>920684.72583333345</v>
      </c>
      <c r="D31" s="35">
        <v>30713</v>
      </c>
      <c r="E31" s="35">
        <v>66509</v>
      </c>
      <c r="F31" s="4">
        <v>312268659.45000005</v>
      </c>
      <c r="G31" s="4">
        <v>313132176.66999996</v>
      </c>
      <c r="H31" s="15"/>
      <c r="I31" s="8">
        <f t="shared" si="1"/>
        <v>3658565.3991666669</v>
      </c>
      <c r="J31" s="8">
        <f t="shared" si="7"/>
        <v>112904</v>
      </c>
      <c r="K31" s="8">
        <f t="shared" si="7"/>
        <v>262537</v>
      </c>
      <c r="L31" s="8">
        <f t="shared" si="3"/>
        <v>1077034531.99</v>
      </c>
      <c r="M31" s="8">
        <f t="shared" si="4"/>
        <v>1043621955.1199998</v>
      </c>
      <c r="O31" s="8">
        <f t="shared" si="5"/>
        <v>9539.383298997378</v>
      </c>
      <c r="P31" s="8">
        <f t="shared" si="6"/>
        <v>9243.4453617232321</v>
      </c>
    </row>
    <row r="32" spans="1:16" x14ac:dyDescent="0.35">
      <c r="A32" s="121"/>
      <c r="B32" s="107">
        <v>20223</v>
      </c>
      <c r="C32" s="33">
        <v>927188.62583333335</v>
      </c>
      <c r="D32" s="35">
        <v>30876</v>
      </c>
      <c r="E32" s="35">
        <v>68987</v>
      </c>
      <c r="F32" s="4">
        <v>301797644.19</v>
      </c>
      <c r="G32" s="4">
        <v>336103774.36000001</v>
      </c>
      <c r="H32" s="15"/>
      <c r="I32" s="8">
        <f t="shared" si="1"/>
        <v>3675597.9133333336</v>
      </c>
      <c r="J32" s="8">
        <f t="shared" si="7"/>
        <v>116944</v>
      </c>
      <c r="K32" s="8">
        <f t="shared" si="7"/>
        <v>267863</v>
      </c>
      <c r="L32" s="8">
        <f t="shared" si="3"/>
        <v>1136291592.1300001</v>
      </c>
      <c r="M32" s="8">
        <f t="shared" si="4"/>
        <v>1156687914.6899996</v>
      </c>
      <c r="O32" s="8">
        <f t="shared" si="5"/>
        <v>9716.5446036564517</v>
      </c>
      <c r="P32" s="8">
        <f t="shared" si="6"/>
        <v>9890.9556256840842</v>
      </c>
    </row>
    <row r="33" spans="1:17" x14ac:dyDescent="0.35">
      <c r="A33" s="121"/>
      <c r="B33" s="107">
        <v>20224</v>
      </c>
      <c r="C33" s="33">
        <v>939206.83583333332</v>
      </c>
      <c r="D33" s="35">
        <v>29950</v>
      </c>
      <c r="E33" s="35">
        <v>69179</v>
      </c>
      <c r="F33" s="4">
        <v>324744232.17000002</v>
      </c>
      <c r="G33" s="4">
        <v>391790250.44000012</v>
      </c>
      <c r="H33" s="15"/>
      <c r="I33" s="8">
        <f t="shared" si="1"/>
        <v>3701940.416666667</v>
      </c>
      <c r="J33" s="8">
        <f t="shared" si="7"/>
        <v>121040</v>
      </c>
      <c r="K33" s="8">
        <f t="shared" si="7"/>
        <v>271054</v>
      </c>
      <c r="L33" s="8">
        <f t="shared" si="3"/>
        <v>1217445668.1800001</v>
      </c>
      <c r="M33" s="8">
        <f t="shared" si="4"/>
        <v>1308036764.8499999</v>
      </c>
      <c r="O33" s="8">
        <f t="shared" si="5"/>
        <v>10058.209419861203</v>
      </c>
      <c r="P33" s="8">
        <f t="shared" si="6"/>
        <v>10806.64875123926</v>
      </c>
    </row>
    <row r="34" spans="1:17" ht="15" thickBot="1" x14ac:dyDescent="0.4">
      <c r="A34" s="121"/>
    </row>
    <row r="35" spans="1:17" ht="15" thickBot="1" x14ac:dyDescent="0.4">
      <c r="A35" s="121"/>
      <c r="C35" s="116" t="s">
        <v>28</v>
      </c>
      <c r="D35" s="117"/>
      <c r="E35" s="118"/>
      <c r="F35" s="36"/>
      <c r="G35" s="36"/>
      <c r="H35" s="23"/>
      <c r="I35" s="25"/>
      <c r="J35" s="25"/>
      <c r="K35" s="25"/>
      <c r="L35" s="25"/>
      <c r="M35" s="25"/>
    </row>
    <row r="36" spans="1:17" ht="49.5" customHeight="1" x14ac:dyDescent="0.35">
      <c r="A36" s="121"/>
      <c r="C36" s="19" t="s">
        <v>14</v>
      </c>
      <c r="D36" s="10" t="s">
        <v>29</v>
      </c>
      <c r="E36" s="18" t="s">
        <v>30</v>
      </c>
      <c r="F36" s="24"/>
      <c r="G36" s="47" t="s">
        <v>31</v>
      </c>
      <c r="H36" s="25"/>
      <c r="I36" s="30"/>
      <c r="J36" s="107"/>
      <c r="K36" s="72"/>
      <c r="L36" s="73"/>
      <c r="M36" s="73"/>
      <c r="P36" s="28"/>
      <c r="Q36" s="28"/>
    </row>
    <row r="37" spans="1:17" x14ac:dyDescent="0.35">
      <c r="A37" s="121"/>
      <c r="C37" s="11" t="s">
        <v>9</v>
      </c>
      <c r="D37" s="80">
        <f>LOGEST(O26:O$33)^4-1</f>
        <v>0.11317238518761963</v>
      </c>
      <c r="E37" s="104">
        <f>LOGEST(P26:P$33)^4-1</f>
        <v>0.10720145188838215</v>
      </c>
      <c r="F37" s="12"/>
      <c r="G37" s="49" t="s">
        <v>12</v>
      </c>
      <c r="H37" s="25"/>
      <c r="I37" s="74"/>
      <c r="J37" s="75"/>
      <c r="K37" s="25"/>
      <c r="P37" s="28"/>
      <c r="Q37" s="28"/>
    </row>
    <row r="38" spans="1:17" x14ac:dyDescent="0.35">
      <c r="A38" s="121"/>
      <c r="C38" s="11" t="s">
        <v>10</v>
      </c>
      <c r="D38" s="80">
        <f>LOGEST(O22:O$33)^4-1</f>
        <v>0.10821584547726215</v>
      </c>
      <c r="E38" s="102">
        <f>LOGEST(P22:P$33)^4-1</f>
        <v>0.10313505717794436</v>
      </c>
      <c r="F38" s="12"/>
      <c r="G38" s="50" t="s">
        <v>29</v>
      </c>
      <c r="H38" s="25"/>
      <c r="I38" s="74"/>
      <c r="J38" s="75"/>
      <c r="K38" s="25"/>
      <c r="P38" s="28"/>
      <c r="Q38" s="28"/>
    </row>
    <row r="39" spans="1:17" ht="15" thickBot="1" x14ac:dyDescent="0.4">
      <c r="A39" s="121"/>
      <c r="C39" s="11" t="s">
        <v>11</v>
      </c>
      <c r="D39" s="80">
        <f>LOGEST(O18:O$33)^4-1</f>
        <v>9.1593321764805724E-2</v>
      </c>
      <c r="E39" s="102">
        <f>LOGEST(P18:P$33)^4-1</f>
        <v>9.4808755800593447E-2</v>
      </c>
      <c r="F39" s="12"/>
      <c r="G39" s="48">
        <f>VLOOKUP(G37,C37:E41,MATCH(G38,C36:E36),FALSE)</f>
        <v>7.736979983113601E-2</v>
      </c>
      <c r="H39" s="45"/>
      <c r="I39" s="74"/>
      <c r="J39" s="75"/>
      <c r="K39" s="76"/>
      <c r="M39" s="75"/>
      <c r="P39" s="28"/>
      <c r="Q39" s="28"/>
    </row>
    <row r="40" spans="1:17" x14ac:dyDescent="0.35">
      <c r="A40" s="121"/>
      <c r="C40" s="11" t="s">
        <v>12</v>
      </c>
      <c r="D40" s="80">
        <f>LOGEST(O14:O$33)^4-1</f>
        <v>7.736979983113601E-2</v>
      </c>
      <c r="E40" s="102">
        <f>LOGEST(P14:P$33)^4-1</f>
        <v>8.5446343965726701E-2</v>
      </c>
      <c r="F40" s="12"/>
      <c r="G40" s="25"/>
      <c r="H40" s="25"/>
      <c r="I40" s="65"/>
      <c r="J40" s="66"/>
      <c r="K40" s="25"/>
    </row>
    <row r="41" spans="1:17" ht="15" thickBot="1" x14ac:dyDescent="0.4">
      <c r="A41" s="121"/>
      <c r="C41" s="13" t="s">
        <v>13</v>
      </c>
      <c r="D41" s="83">
        <f>LOGEST(O10:O$33)^4-1</f>
        <v>6.7449058727593325E-2</v>
      </c>
      <c r="E41" s="103">
        <f>LOGEST(P10:P$33)^4-1</f>
        <v>7.169316451633545E-2</v>
      </c>
      <c r="F41" s="12"/>
      <c r="G41" s="25"/>
      <c r="H41" s="25"/>
      <c r="I41" s="65"/>
      <c r="J41" s="66"/>
      <c r="K41" s="25"/>
    </row>
    <row r="42" spans="1:17" x14ac:dyDescent="0.35">
      <c r="A42" s="38"/>
      <c r="C42" s="24"/>
      <c r="D42" s="12"/>
      <c r="E42" s="12"/>
      <c r="F42" s="12"/>
      <c r="G42" s="25"/>
      <c r="H42" s="25"/>
      <c r="I42" s="65"/>
      <c r="J42" s="66"/>
      <c r="K42" s="25"/>
    </row>
    <row r="43" spans="1:17" ht="15" thickBot="1" x14ac:dyDescent="0.4">
      <c r="A43" s="38"/>
      <c r="C43" s="24"/>
      <c r="D43" s="12"/>
      <c r="E43" s="12"/>
      <c r="F43" s="12"/>
      <c r="G43" s="25"/>
      <c r="H43" s="25"/>
      <c r="I43" s="65"/>
      <c r="J43" s="66"/>
      <c r="K43" s="25"/>
    </row>
    <row r="44" spans="1:17" ht="43.5" x14ac:dyDescent="0.35">
      <c r="A44" s="121" t="s">
        <v>55</v>
      </c>
      <c r="B44" s="79"/>
      <c r="C44" s="86" t="s">
        <v>38</v>
      </c>
      <c r="D44" s="87" t="s">
        <v>56</v>
      </c>
      <c r="E44" s="88" t="s">
        <v>57</v>
      </c>
      <c r="F44" s="89" t="s">
        <v>58</v>
      </c>
      <c r="G44" s="25"/>
      <c r="H44" s="25"/>
      <c r="I44" s="122" t="s">
        <v>67</v>
      </c>
      <c r="J44" s="123"/>
      <c r="K44" s="25"/>
    </row>
    <row r="45" spans="1:17" x14ac:dyDescent="0.35">
      <c r="A45" s="121"/>
      <c r="B45" s="90" t="s">
        <v>26</v>
      </c>
      <c r="C45" s="80">
        <f>'BIPD - Freq'!P67</f>
        <v>3.6380427202205468E-2</v>
      </c>
      <c r="D45" s="77"/>
      <c r="E45" s="81"/>
      <c r="F45" s="82"/>
      <c r="G45" s="25"/>
      <c r="H45" s="25"/>
      <c r="I45" s="95" t="s">
        <v>60</v>
      </c>
      <c r="J45" s="96">
        <f>(1+$F$47)^('BIPD - Freq'!P$65+5)</f>
        <v>2.2260866824095027</v>
      </c>
      <c r="K45" s="25"/>
    </row>
    <row r="46" spans="1:17" ht="15" thickBot="1" x14ac:dyDescent="0.4">
      <c r="A46" s="121"/>
      <c r="B46" s="91" t="s">
        <v>27</v>
      </c>
      <c r="C46" s="80">
        <f>G39</f>
        <v>7.736979983113601E-2</v>
      </c>
      <c r="D46" s="77"/>
      <c r="E46" s="81"/>
      <c r="F46" s="82"/>
      <c r="G46" s="25"/>
      <c r="H46" s="25"/>
      <c r="I46" s="95" t="s">
        <v>61</v>
      </c>
      <c r="J46" s="96">
        <f>(1+$F$47)^('BIPD - Freq'!P$65+4)</f>
        <v>1.9936920245881249</v>
      </c>
      <c r="K46" s="25"/>
    </row>
    <row r="47" spans="1:17" ht="15" thickBot="1" x14ac:dyDescent="0.4">
      <c r="A47" s="121"/>
      <c r="B47" s="92" t="s">
        <v>55</v>
      </c>
      <c r="C47" s="83">
        <f>(1+C45)*(1+C46)-1</f>
        <v>0.11656497340374727</v>
      </c>
      <c r="D47" s="84">
        <v>1</v>
      </c>
      <c r="E47" s="85" t="s">
        <v>59</v>
      </c>
      <c r="F47" s="78">
        <f>IF(D47=1,C47,IF(D47=0,E47,(C47*D47)+E47*(1-D47)))</f>
        <v>0.11656497340374727</v>
      </c>
      <c r="G47" s="25"/>
      <c r="H47" s="25"/>
      <c r="I47" s="95" t="s">
        <v>62</v>
      </c>
      <c r="J47" s="96">
        <f>(1+$F$47)^('BIPD - Freq'!P$65+3)</f>
        <v>1.7855584512117868</v>
      </c>
      <c r="K47" s="25"/>
    </row>
    <row r="48" spans="1:17" x14ac:dyDescent="0.35">
      <c r="A48" s="121"/>
      <c r="C48" s="24"/>
      <c r="D48" s="12"/>
      <c r="E48" s="12"/>
      <c r="F48" s="12"/>
      <c r="G48" s="25"/>
      <c r="H48" s="25"/>
      <c r="I48" s="95" t="s">
        <v>63</v>
      </c>
      <c r="J48" s="96">
        <f>(1+$F$47)^('BIPD - Freq'!P$65+2)</f>
        <v>1.5991532008824112</v>
      </c>
      <c r="K48" s="25"/>
    </row>
    <row r="49" spans="1:17" x14ac:dyDescent="0.35">
      <c r="A49" s="121"/>
      <c r="B49" s="26"/>
      <c r="C49" s="26"/>
      <c r="D49" s="26"/>
      <c r="E49" s="26"/>
      <c r="F49" s="26"/>
      <c r="G49" s="26"/>
      <c r="H49" s="26"/>
      <c r="I49" s="95" t="s">
        <v>64</v>
      </c>
      <c r="J49" s="96">
        <f>(1+$F$47)^('BIPD - Freq'!P$65+1)</f>
        <v>1.4322079224888611</v>
      </c>
      <c r="K49" s="26"/>
      <c r="L49" s="26"/>
      <c r="M49" s="21"/>
      <c r="N49" s="26"/>
      <c r="O49" s="26"/>
      <c r="P49" s="26"/>
      <c r="Q49" s="26"/>
    </row>
    <row r="50" spans="1:17" ht="15" thickBot="1" x14ac:dyDescent="0.4">
      <c r="A50" s="121"/>
      <c r="B50" s="26"/>
      <c r="C50" s="26"/>
      <c r="D50" s="26"/>
      <c r="E50" s="26"/>
      <c r="F50" s="26"/>
      <c r="G50" s="26"/>
      <c r="H50" s="26"/>
      <c r="I50" s="97" t="s">
        <v>65</v>
      </c>
      <c r="J50" s="98">
        <f>(1+$F$47)^'BIPD - Freq'!P$65</f>
        <v>1.2826910718172582</v>
      </c>
      <c r="K50" s="26"/>
      <c r="L50" s="26"/>
      <c r="M50" s="21"/>
      <c r="N50" s="26"/>
      <c r="O50" s="26"/>
      <c r="P50" s="26"/>
      <c r="Q50" s="26"/>
    </row>
    <row r="51" spans="1:17" x14ac:dyDescent="0.35">
      <c r="A51" s="108"/>
      <c r="B51" s="26"/>
      <c r="C51" s="26"/>
      <c r="D51" s="26"/>
      <c r="E51" s="26"/>
      <c r="F51" s="26"/>
      <c r="G51" s="26"/>
      <c r="H51" s="26"/>
      <c r="I51" s="67"/>
      <c r="J51" s="66"/>
      <c r="K51" s="26"/>
      <c r="L51" s="26"/>
      <c r="M51" s="21"/>
      <c r="N51" s="26"/>
      <c r="O51" s="26"/>
      <c r="P51" s="26"/>
      <c r="Q51" s="26"/>
    </row>
    <row r="52" spans="1:17" x14ac:dyDescent="0.35">
      <c r="A52" s="52"/>
      <c r="B52" s="26"/>
      <c r="C52" s="26"/>
      <c r="D52" s="26"/>
      <c r="E52" s="26"/>
      <c r="F52" s="26"/>
      <c r="G52" s="26"/>
      <c r="H52" s="26"/>
      <c r="I52" s="67"/>
      <c r="J52" s="66"/>
      <c r="K52" s="26"/>
      <c r="L52" s="26"/>
      <c r="M52" s="21"/>
      <c r="N52" s="26"/>
      <c r="O52" s="26"/>
      <c r="P52" s="26"/>
      <c r="Q52" s="26"/>
    </row>
    <row r="53" spans="1:17" ht="15" thickBot="1" x14ac:dyDescent="0.4">
      <c r="A53" s="121" t="s">
        <v>37</v>
      </c>
      <c r="B53" s="124" t="s">
        <v>0</v>
      </c>
      <c r="C53" s="124"/>
      <c r="D53" s="124"/>
      <c r="E53" s="124"/>
      <c r="F53" s="124"/>
      <c r="G53" s="124"/>
      <c r="H53" s="26"/>
      <c r="I53" s="115" t="s">
        <v>4</v>
      </c>
      <c r="J53" s="115"/>
      <c r="K53" s="115"/>
      <c r="L53" s="115"/>
      <c r="M53" s="1"/>
      <c r="N53" s="26"/>
      <c r="O53" s="26"/>
      <c r="P53" s="26"/>
      <c r="Q53" s="26"/>
    </row>
    <row r="54" spans="1:17" ht="44" thickBot="1" x14ac:dyDescent="0.4">
      <c r="A54" s="121"/>
      <c r="B54" s="2" t="s">
        <v>32</v>
      </c>
      <c r="C54" s="2" t="s">
        <v>1</v>
      </c>
      <c r="D54" s="2" t="s">
        <v>33</v>
      </c>
      <c r="E54" s="2" t="s">
        <v>34</v>
      </c>
      <c r="F54" s="2" t="s">
        <v>35</v>
      </c>
      <c r="G54" s="26"/>
      <c r="H54" s="26"/>
      <c r="I54" s="2" t="s">
        <v>1</v>
      </c>
      <c r="J54" s="2" t="str">
        <f t="shared" ref="J54:K54" si="8">D54</f>
        <v>Earned Premium</v>
      </c>
      <c r="K54" s="2" t="str">
        <f t="shared" si="8"/>
        <v>On-Level Earned Premium</v>
      </c>
      <c r="L54" s="2" t="s">
        <v>35</v>
      </c>
      <c r="M54" s="26"/>
      <c r="N54" s="26"/>
      <c r="O54" s="26"/>
    </row>
    <row r="55" spans="1:17" x14ac:dyDescent="0.35">
      <c r="A55" s="121"/>
      <c r="B55" s="60">
        <v>20162</v>
      </c>
      <c r="C55" s="59">
        <v>938758.71333333338</v>
      </c>
      <c r="D55" s="54">
        <v>401070574.92000002</v>
      </c>
      <c r="E55" s="54">
        <v>478350550.27977574</v>
      </c>
      <c r="F55" s="53">
        <f>E55/C55</f>
        <v>509.55644244435746</v>
      </c>
      <c r="G55" s="26"/>
      <c r="H55" s="26"/>
      <c r="I55" s="34"/>
      <c r="J55" s="34"/>
      <c r="K55" s="34"/>
      <c r="L55" s="34"/>
      <c r="M55" s="26"/>
      <c r="N55" s="26"/>
      <c r="O55" s="26"/>
    </row>
    <row r="56" spans="1:17" x14ac:dyDescent="0.35">
      <c r="A56" s="121"/>
      <c r="B56" s="61">
        <v>20163</v>
      </c>
      <c r="C56" s="59">
        <v>939179.83833333338</v>
      </c>
      <c r="D56" s="54">
        <v>419517903.44</v>
      </c>
      <c r="E56" s="54">
        <v>476481406.24806517</v>
      </c>
      <c r="F56" s="53">
        <f t="shared" ref="F56:F81" si="9">E56/C56</f>
        <v>507.33777153226384</v>
      </c>
      <c r="G56" s="26"/>
      <c r="H56" s="26"/>
      <c r="I56" s="34"/>
      <c r="J56" s="34"/>
      <c r="K56" s="34"/>
      <c r="L56" s="34"/>
      <c r="M56" s="26"/>
      <c r="N56" s="26"/>
      <c r="O56" s="26"/>
    </row>
    <row r="57" spans="1:17" x14ac:dyDescent="0.35">
      <c r="A57" s="121"/>
      <c r="B57" s="61">
        <v>20164</v>
      </c>
      <c r="C57" s="59">
        <v>939808.34916666662</v>
      </c>
      <c r="D57" s="54">
        <v>436539062.05000001</v>
      </c>
      <c r="E57" s="54">
        <v>475083679.60252321</v>
      </c>
      <c r="F57" s="53">
        <f t="shared" si="9"/>
        <v>505.51123537451286</v>
      </c>
      <c r="G57" s="26"/>
      <c r="H57" s="26"/>
      <c r="I57" s="34"/>
      <c r="J57" s="34"/>
      <c r="K57" s="34"/>
      <c r="L57" s="34"/>
      <c r="M57" s="26"/>
      <c r="N57" s="26"/>
      <c r="O57" s="26"/>
    </row>
    <row r="58" spans="1:17" x14ac:dyDescent="0.35">
      <c r="A58" s="121"/>
      <c r="B58" s="61">
        <v>20171</v>
      </c>
      <c r="C58" s="59">
        <v>942161.95250000001</v>
      </c>
      <c r="D58" s="54">
        <v>438255759.98000002</v>
      </c>
      <c r="E58" s="54">
        <v>474827827.56882799</v>
      </c>
      <c r="F58" s="53">
        <f t="shared" si="9"/>
        <v>503.97686545172604</v>
      </c>
      <c r="G58" s="26"/>
      <c r="H58" s="26"/>
      <c r="I58" s="8">
        <f t="shared" ref="I58:I81" si="10">IF(COUNT(C55:C58)&lt;4,"",SUM(C55:C58))</f>
        <v>3759908.8533333335</v>
      </c>
      <c r="J58" s="8">
        <f t="shared" ref="J58:K81" si="11">IF(COUNT(D55:D58)&lt;4,"",SUM(D55:D58))</f>
        <v>1695383300.3900001</v>
      </c>
      <c r="K58" s="8">
        <f t="shared" si="11"/>
        <v>1904743463.699192</v>
      </c>
      <c r="L58" s="8">
        <f>IFERROR(K58/I58,0)</f>
        <v>506.59298881954243</v>
      </c>
      <c r="M58" s="26"/>
      <c r="N58" s="26"/>
      <c r="O58" s="26"/>
    </row>
    <row r="59" spans="1:17" x14ac:dyDescent="0.35">
      <c r="A59" s="121"/>
      <c r="B59" s="61">
        <v>20172</v>
      </c>
      <c r="C59" s="59">
        <v>947555.89583333337</v>
      </c>
      <c r="D59" s="54">
        <v>441869191.57999998</v>
      </c>
      <c r="E59" s="54">
        <v>476828984.54785961</v>
      </c>
      <c r="F59" s="53">
        <f t="shared" si="9"/>
        <v>503.21990147980631</v>
      </c>
      <c r="G59" s="26"/>
      <c r="H59" s="26"/>
      <c r="I59" s="8">
        <f t="shared" si="10"/>
        <v>3768706.0358333336</v>
      </c>
      <c r="J59" s="8">
        <f t="shared" si="11"/>
        <v>1736181917.05</v>
      </c>
      <c r="K59" s="8">
        <f t="shared" si="11"/>
        <v>1903221897.9672761</v>
      </c>
      <c r="L59" s="8">
        <f t="shared" ref="L59:L81" si="12">IFERROR(K59/I59,0)</f>
        <v>505.00672641251441</v>
      </c>
      <c r="M59" s="26"/>
      <c r="N59" s="26"/>
      <c r="O59" s="26"/>
    </row>
    <row r="60" spans="1:17" x14ac:dyDescent="0.35">
      <c r="A60" s="121"/>
      <c r="B60" s="61">
        <v>20173</v>
      </c>
      <c r="C60" s="59">
        <v>944678.24000000011</v>
      </c>
      <c r="D60" s="54">
        <v>458431756.08999997</v>
      </c>
      <c r="E60" s="54">
        <v>471095229.91669279</v>
      </c>
      <c r="F60" s="53">
        <f t="shared" si="9"/>
        <v>498.68326586700329</v>
      </c>
      <c r="G60" s="26"/>
      <c r="H60" s="26"/>
      <c r="I60" s="8">
        <f t="shared" si="10"/>
        <v>3774204.4375000005</v>
      </c>
      <c r="J60" s="8">
        <f t="shared" si="11"/>
        <v>1775095769.6999998</v>
      </c>
      <c r="K60" s="8">
        <f t="shared" si="11"/>
        <v>1897835721.6359036</v>
      </c>
      <c r="L60" s="8">
        <f t="shared" si="12"/>
        <v>502.84391136295022</v>
      </c>
      <c r="M60" s="26"/>
      <c r="N60" s="26"/>
      <c r="O60" s="26"/>
    </row>
    <row r="61" spans="1:17" x14ac:dyDescent="0.35">
      <c r="A61" s="121"/>
      <c r="B61" s="61">
        <v>20174</v>
      </c>
      <c r="C61" s="59">
        <v>936693.85499999998</v>
      </c>
      <c r="D61" s="54">
        <v>475345883.04000002</v>
      </c>
      <c r="E61" s="54">
        <v>461203136.76822937</v>
      </c>
      <c r="F61" s="53">
        <f t="shared" si="9"/>
        <v>492.37339852969291</v>
      </c>
      <c r="G61" s="26"/>
      <c r="H61" s="26"/>
      <c r="I61" s="8">
        <f t="shared" si="10"/>
        <v>3771089.9433333334</v>
      </c>
      <c r="J61" s="8">
        <f t="shared" si="11"/>
        <v>1813902590.6899998</v>
      </c>
      <c r="K61" s="8">
        <f t="shared" si="11"/>
        <v>1883955178.8016095</v>
      </c>
      <c r="L61" s="8">
        <f t="shared" si="12"/>
        <v>499.5784261608855</v>
      </c>
      <c r="M61" s="26"/>
      <c r="N61" s="26"/>
      <c r="O61" s="26"/>
    </row>
    <row r="62" spans="1:17" x14ac:dyDescent="0.35">
      <c r="A62" s="121"/>
      <c r="B62" s="61">
        <v>20181</v>
      </c>
      <c r="C62" s="59">
        <v>928525.99583333323</v>
      </c>
      <c r="D62" s="54">
        <v>491748108.38</v>
      </c>
      <c r="E62" s="54">
        <v>452307918.73959863</v>
      </c>
      <c r="F62" s="53">
        <f t="shared" si="9"/>
        <v>487.12466938920915</v>
      </c>
      <c r="I62" s="8">
        <f t="shared" si="10"/>
        <v>3757453.9866666668</v>
      </c>
      <c r="J62" s="8">
        <f t="shared" si="11"/>
        <v>1867394939.0900002</v>
      </c>
      <c r="K62" s="8">
        <f t="shared" si="11"/>
        <v>1861435269.9723806</v>
      </c>
      <c r="L62" s="8">
        <f t="shared" si="12"/>
        <v>495.39802126058964</v>
      </c>
    </row>
    <row r="63" spans="1:17" x14ac:dyDescent="0.35">
      <c r="A63" s="121"/>
      <c r="B63" s="61">
        <v>20182</v>
      </c>
      <c r="C63" s="59">
        <v>921894.52249999996</v>
      </c>
      <c r="D63" s="54">
        <v>509034114.57999998</v>
      </c>
      <c r="E63" s="54">
        <v>445227508.46116763</v>
      </c>
      <c r="F63" s="53">
        <f t="shared" si="9"/>
        <v>482.94842587175441</v>
      </c>
      <c r="I63" s="8">
        <f t="shared" si="10"/>
        <v>3731792.6133333333</v>
      </c>
      <c r="J63" s="8">
        <f t="shared" si="11"/>
        <v>1934559862.0899999</v>
      </c>
      <c r="K63" s="8">
        <f t="shared" si="11"/>
        <v>1829833793.8856885</v>
      </c>
      <c r="L63" s="8">
        <f t="shared" si="12"/>
        <v>490.33641026778116</v>
      </c>
    </row>
    <row r="64" spans="1:17" x14ac:dyDescent="0.35">
      <c r="A64" s="121"/>
      <c r="B64" s="61">
        <v>20183</v>
      </c>
      <c r="C64" s="59">
        <v>914679.8091666667</v>
      </c>
      <c r="D64" s="54">
        <v>507768359.19</v>
      </c>
      <c r="E64" s="54">
        <v>438597846.18859774</v>
      </c>
      <c r="F64" s="53">
        <f t="shared" si="9"/>
        <v>479.50970579331926</v>
      </c>
      <c r="I64" s="8">
        <f t="shared" si="10"/>
        <v>3701794.1824999996</v>
      </c>
      <c r="J64" s="8">
        <f t="shared" si="11"/>
        <v>1983896465.1900001</v>
      </c>
      <c r="K64" s="8">
        <f t="shared" si="11"/>
        <v>1797336410.1575933</v>
      </c>
      <c r="L64" s="8">
        <f t="shared" si="12"/>
        <v>485.53115639286176</v>
      </c>
    </row>
    <row r="65" spans="1:12" x14ac:dyDescent="0.35">
      <c r="A65" s="121"/>
      <c r="B65" s="61">
        <v>20184</v>
      </c>
      <c r="C65" s="59">
        <v>908598.4833333334</v>
      </c>
      <c r="D65" s="54">
        <v>501117306.79000002</v>
      </c>
      <c r="E65" s="54">
        <v>432941126.13386285</v>
      </c>
      <c r="F65" s="53">
        <f t="shared" si="9"/>
        <v>476.49334010062586</v>
      </c>
      <c r="I65" s="8">
        <f t="shared" si="10"/>
        <v>3673698.8108333331</v>
      </c>
      <c r="J65" s="8">
        <f t="shared" si="11"/>
        <v>2009667888.9400001</v>
      </c>
      <c r="K65" s="8">
        <f t="shared" si="11"/>
        <v>1769074399.5232267</v>
      </c>
      <c r="L65" s="8">
        <f t="shared" si="12"/>
        <v>481.55128948144068</v>
      </c>
    </row>
    <row r="66" spans="1:12" x14ac:dyDescent="0.35">
      <c r="A66" s="121"/>
      <c r="B66" s="61">
        <v>20191</v>
      </c>
      <c r="C66" s="59">
        <v>905023.94166666677</v>
      </c>
      <c r="D66" s="54">
        <v>494855143.12</v>
      </c>
      <c r="E66" s="54">
        <v>429805077.4803344</v>
      </c>
      <c r="F66" s="53">
        <f t="shared" si="9"/>
        <v>474.91017385553073</v>
      </c>
      <c r="I66" s="8">
        <f t="shared" si="10"/>
        <v>3650196.7566666668</v>
      </c>
      <c r="J66" s="8">
        <f t="shared" si="11"/>
        <v>2012774923.6799998</v>
      </c>
      <c r="K66" s="8">
        <f t="shared" si="11"/>
        <v>1746571558.2639627</v>
      </c>
      <c r="L66" s="8">
        <f t="shared" si="12"/>
        <v>478.48696240114992</v>
      </c>
    </row>
    <row r="67" spans="1:12" x14ac:dyDescent="0.35">
      <c r="A67" s="121"/>
      <c r="B67" s="61">
        <v>20192</v>
      </c>
      <c r="C67" s="59">
        <v>901738.12666666659</v>
      </c>
      <c r="D67" s="54">
        <v>486560206.30000001</v>
      </c>
      <c r="E67" s="54">
        <v>425720270.19941795</v>
      </c>
      <c r="F67" s="53">
        <f t="shared" si="9"/>
        <v>472.11075766877076</v>
      </c>
      <c r="I67" s="8">
        <f t="shared" si="10"/>
        <v>3630040.3608333333</v>
      </c>
      <c r="J67" s="8">
        <f t="shared" si="11"/>
        <v>1990301015.3999999</v>
      </c>
      <c r="K67" s="8">
        <f t="shared" si="11"/>
        <v>1727064320.002213</v>
      </c>
      <c r="L67" s="8">
        <f t="shared" si="12"/>
        <v>475.77000482874467</v>
      </c>
    </row>
    <row r="68" spans="1:12" x14ac:dyDescent="0.35">
      <c r="A68" s="121"/>
      <c r="B68" s="61">
        <v>20193</v>
      </c>
      <c r="C68" s="59">
        <v>895378.79499999993</v>
      </c>
      <c r="D68" s="54">
        <v>476802209.72000003</v>
      </c>
      <c r="E68" s="54">
        <v>418114931.84444779</v>
      </c>
      <c r="F68" s="53">
        <f t="shared" si="9"/>
        <v>466.96988378471463</v>
      </c>
      <c r="I68" s="8">
        <f t="shared" si="10"/>
        <v>3610739.3466666667</v>
      </c>
      <c r="J68" s="8">
        <f t="shared" si="11"/>
        <v>1959334865.9300001</v>
      </c>
      <c r="K68" s="8">
        <f t="shared" si="11"/>
        <v>1706581405.6580632</v>
      </c>
      <c r="L68" s="8">
        <f t="shared" si="12"/>
        <v>472.6404322797577</v>
      </c>
    </row>
    <row r="69" spans="1:12" x14ac:dyDescent="0.35">
      <c r="A69" s="121"/>
      <c r="B69" s="61">
        <v>20194</v>
      </c>
      <c r="C69" s="59">
        <v>890456.56499999994</v>
      </c>
      <c r="D69" s="54">
        <v>471136723.49000001</v>
      </c>
      <c r="E69" s="54">
        <v>413146782.91260207</v>
      </c>
      <c r="F69" s="53">
        <f t="shared" si="9"/>
        <v>463.97185348687066</v>
      </c>
      <c r="I69" s="8">
        <f t="shared" si="10"/>
        <v>3592597.4283333332</v>
      </c>
      <c r="J69" s="8">
        <f t="shared" si="11"/>
        <v>1929354282.6300001</v>
      </c>
      <c r="K69" s="8">
        <f t="shared" si="11"/>
        <v>1686787062.4368024</v>
      </c>
      <c r="L69" s="8">
        <f t="shared" si="12"/>
        <v>469.51741632218767</v>
      </c>
    </row>
    <row r="70" spans="1:12" x14ac:dyDescent="0.35">
      <c r="A70" s="121"/>
      <c r="B70" s="61">
        <v>20201</v>
      </c>
      <c r="C70" s="59">
        <v>890313.22000000009</v>
      </c>
      <c r="D70" s="54">
        <v>470359745.55000001</v>
      </c>
      <c r="E70" s="54">
        <v>412465439.42927694</v>
      </c>
      <c r="F70" s="53">
        <f t="shared" si="9"/>
        <v>463.28127019081768</v>
      </c>
      <c r="I70" s="8">
        <f t="shared" si="10"/>
        <v>3577886.7066666665</v>
      </c>
      <c r="J70" s="8">
        <f t="shared" si="11"/>
        <v>1904858885.0599999</v>
      </c>
      <c r="K70" s="8">
        <f t="shared" si="11"/>
        <v>1669447424.3857446</v>
      </c>
      <c r="L70" s="8">
        <f t="shared" si="12"/>
        <v>466.60153360224285</v>
      </c>
    </row>
    <row r="71" spans="1:12" x14ac:dyDescent="0.35">
      <c r="A71" s="121"/>
      <c r="B71" s="61">
        <v>20202</v>
      </c>
      <c r="C71" s="59">
        <v>894988.84666666668</v>
      </c>
      <c r="D71" s="54">
        <v>471111062.22000003</v>
      </c>
      <c r="E71" s="54">
        <v>413124280.16421217</v>
      </c>
      <c r="F71" s="53">
        <f t="shared" si="9"/>
        <v>461.59712682774682</v>
      </c>
      <c r="I71" s="8">
        <f t="shared" si="10"/>
        <v>3571137.4266666668</v>
      </c>
      <c r="J71" s="8">
        <f t="shared" si="11"/>
        <v>1889409740.98</v>
      </c>
      <c r="K71" s="8">
        <f t="shared" si="11"/>
        <v>1656851434.350539</v>
      </c>
      <c r="L71" s="8">
        <f t="shared" si="12"/>
        <v>463.9562235769402</v>
      </c>
    </row>
    <row r="72" spans="1:12" x14ac:dyDescent="0.35">
      <c r="A72" s="121"/>
      <c r="B72" s="61">
        <v>20203</v>
      </c>
      <c r="C72" s="59">
        <v>885217.78916666668</v>
      </c>
      <c r="D72" s="54">
        <v>458891872.89999998</v>
      </c>
      <c r="E72" s="54">
        <v>402674962.89002204</v>
      </c>
      <c r="F72" s="53">
        <f t="shared" si="9"/>
        <v>454.88801492466092</v>
      </c>
      <c r="I72" s="8">
        <f t="shared" si="10"/>
        <v>3560976.4208333334</v>
      </c>
      <c r="J72" s="8">
        <f t="shared" si="11"/>
        <v>1871499404.1599998</v>
      </c>
      <c r="K72" s="8">
        <f t="shared" si="11"/>
        <v>1641411465.3961132</v>
      </c>
      <c r="L72" s="8">
        <f t="shared" si="12"/>
        <v>460.94421063647286</v>
      </c>
    </row>
    <row r="73" spans="1:12" x14ac:dyDescent="0.35">
      <c r="A73" s="121"/>
      <c r="B73" s="61">
        <v>20204</v>
      </c>
      <c r="C73" s="59">
        <v>889956.24583333323</v>
      </c>
      <c r="D73" s="54">
        <v>448654899.86000001</v>
      </c>
      <c r="E73" s="54">
        <v>403725788.29240984</v>
      </c>
      <c r="F73" s="53">
        <f t="shared" si="9"/>
        <v>453.64678340379635</v>
      </c>
      <c r="I73" s="8">
        <f t="shared" si="10"/>
        <v>3560476.1016666666</v>
      </c>
      <c r="J73" s="8">
        <f t="shared" si="11"/>
        <v>1849017580.5300002</v>
      </c>
      <c r="K73" s="8">
        <f t="shared" si="11"/>
        <v>1631990470.7759211</v>
      </c>
      <c r="L73" s="8">
        <f t="shared" si="12"/>
        <v>458.36298971701643</v>
      </c>
    </row>
    <row r="74" spans="1:12" x14ac:dyDescent="0.35">
      <c r="A74" s="121"/>
      <c r="B74" s="61">
        <v>20211</v>
      </c>
      <c r="C74" s="59">
        <v>897125.22166666668</v>
      </c>
      <c r="D74" s="54">
        <v>433201449.81999999</v>
      </c>
      <c r="E74" s="54">
        <v>404924389.63773143</v>
      </c>
      <c r="F74" s="53">
        <f t="shared" si="9"/>
        <v>451.35771446205536</v>
      </c>
      <c r="I74" s="8">
        <f t="shared" si="10"/>
        <v>3567288.103333333</v>
      </c>
      <c r="J74" s="8">
        <f t="shared" si="11"/>
        <v>1811859284.8</v>
      </c>
      <c r="K74" s="8">
        <f t="shared" si="11"/>
        <v>1624449420.9843755</v>
      </c>
      <c r="L74" s="8">
        <f t="shared" si="12"/>
        <v>455.37376683045676</v>
      </c>
    </row>
    <row r="75" spans="1:12" x14ac:dyDescent="0.35">
      <c r="A75" s="121"/>
      <c r="B75" s="61">
        <v>20212</v>
      </c>
      <c r="C75" s="59">
        <v>905797.84249999991</v>
      </c>
      <c r="D75" s="54">
        <v>428463668.11000001</v>
      </c>
      <c r="E75" s="54">
        <v>405761636.64373672</v>
      </c>
      <c r="F75" s="53">
        <f t="shared" si="9"/>
        <v>447.9604803692572</v>
      </c>
      <c r="I75" s="8">
        <f t="shared" si="10"/>
        <v>3578097.0991666666</v>
      </c>
      <c r="J75" s="8">
        <f t="shared" si="11"/>
        <v>1769211890.6900001</v>
      </c>
      <c r="K75" s="8">
        <f t="shared" si="11"/>
        <v>1617086777.4639001</v>
      </c>
      <c r="L75" s="8">
        <f t="shared" si="12"/>
        <v>451.9404400290079</v>
      </c>
    </row>
    <row r="76" spans="1:12" x14ac:dyDescent="0.35">
      <c r="A76" s="121"/>
      <c r="B76" s="61">
        <v>20213</v>
      </c>
      <c r="C76" s="59">
        <v>910156.11166666669</v>
      </c>
      <c r="D76" s="54">
        <v>428735615.73000002</v>
      </c>
      <c r="E76" s="54">
        <v>406019175.19270945</v>
      </c>
      <c r="F76" s="53">
        <f t="shared" si="9"/>
        <v>446.09838904362476</v>
      </c>
      <c r="I76" s="8">
        <f t="shared" si="10"/>
        <v>3603035.4216666664</v>
      </c>
      <c r="J76" s="8">
        <f t="shared" si="11"/>
        <v>1739055633.52</v>
      </c>
      <c r="K76" s="8">
        <f t="shared" si="11"/>
        <v>1620430989.7665873</v>
      </c>
      <c r="L76" s="8">
        <f t="shared" si="12"/>
        <v>449.74051046576164</v>
      </c>
    </row>
    <row r="77" spans="1:12" x14ac:dyDescent="0.35">
      <c r="A77" s="121"/>
      <c r="B77" s="61">
        <v>20214</v>
      </c>
      <c r="C77" s="59">
        <v>912864.33250000002</v>
      </c>
      <c r="D77" s="54">
        <v>428702854.29000002</v>
      </c>
      <c r="E77" s="54">
        <v>405988149.60873908</v>
      </c>
      <c r="F77" s="53">
        <f t="shared" si="9"/>
        <v>444.74094907058827</v>
      </c>
      <c r="I77" s="8">
        <f t="shared" si="10"/>
        <v>3625943.5083333333</v>
      </c>
      <c r="J77" s="8">
        <f t="shared" si="11"/>
        <v>1719103587.95</v>
      </c>
      <c r="K77" s="8">
        <f t="shared" si="11"/>
        <v>1622693351.0829167</v>
      </c>
      <c r="L77" s="8">
        <f t="shared" si="12"/>
        <v>447.52306464608671</v>
      </c>
    </row>
    <row r="78" spans="1:12" x14ac:dyDescent="0.35">
      <c r="A78" s="121"/>
      <c r="B78" s="61">
        <v>20221</v>
      </c>
      <c r="C78" s="59">
        <v>914860.22916666663</v>
      </c>
      <c r="D78" s="54">
        <v>429442466.80000001</v>
      </c>
      <c r="E78" s="54">
        <v>406688573.95011574</v>
      </c>
      <c r="F78" s="53">
        <f t="shared" si="9"/>
        <v>444.53629197605699</v>
      </c>
      <c r="I78" s="8">
        <f t="shared" si="10"/>
        <v>3643678.5158333331</v>
      </c>
      <c r="J78" s="8">
        <f t="shared" si="11"/>
        <v>1715344604.9300001</v>
      </c>
      <c r="K78" s="8">
        <f t="shared" si="11"/>
        <v>1624457535.3953009</v>
      </c>
      <c r="L78" s="8">
        <f t="shared" si="12"/>
        <v>445.8289962564869</v>
      </c>
    </row>
    <row r="79" spans="1:12" x14ac:dyDescent="0.35">
      <c r="A79" s="121"/>
      <c r="B79" s="61">
        <v>20222</v>
      </c>
      <c r="C79" s="59">
        <v>920684.72583333345</v>
      </c>
      <c r="D79" s="54">
        <v>433058496.5</v>
      </c>
      <c r="E79" s="54">
        <v>410113009.29534942</v>
      </c>
      <c r="F79" s="53">
        <f t="shared" si="9"/>
        <v>445.44348112666523</v>
      </c>
      <c r="I79" s="8">
        <f t="shared" si="10"/>
        <v>3658565.3991666669</v>
      </c>
      <c r="J79" s="8">
        <f t="shared" si="11"/>
        <v>1719939433.3199999</v>
      </c>
      <c r="K79" s="8">
        <f t="shared" si="11"/>
        <v>1628808908.0469136</v>
      </c>
      <c r="L79" s="8">
        <f t="shared" si="12"/>
        <v>445.20426187213081</v>
      </c>
    </row>
    <row r="80" spans="1:12" x14ac:dyDescent="0.35">
      <c r="A80" s="121"/>
      <c r="B80" s="61">
        <v>20223</v>
      </c>
      <c r="C80" s="59">
        <v>927188.62583333335</v>
      </c>
      <c r="D80" s="54">
        <v>437653750.61000001</v>
      </c>
      <c r="E80" s="54">
        <v>414464785.11030316</v>
      </c>
      <c r="F80" s="53">
        <f t="shared" si="9"/>
        <v>447.01237004260361</v>
      </c>
      <c r="I80" s="8">
        <f t="shared" si="10"/>
        <v>3675597.9133333336</v>
      </c>
      <c r="J80" s="8">
        <f t="shared" si="11"/>
        <v>1728857568.2000003</v>
      </c>
      <c r="K80" s="8">
        <f t="shared" si="11"/>
        <v>1637254517.9645073</v>
      </c>
      <c r="L80" s="8">
        <f t="shared" si="12"/>
        <v>445.43896165174135</v>
      </c>
    </row>
    <row r="81" spans="1:12" x14ac:dyDescent="0.35">
      <c r="A81" s="121"/>
      <c r="B81" s="61">
        <v>20224</v>
      </c>
      <c r="C81" s="59">
        <v>939206.83583333332</v>
      </c>
      <c r="D81" s="54">
        <v>446192336.54000002</v>
      </c>
      <c r="E81" s="54">
        <v>422550956.37626565</v>
      </c>
      <c r="F81" s="53">
        <f t="shared" si="9"/>
        <v>449.90191750611291</v>
      </c>
      <c r="I81" s="8">
        <f t="shared" si="10"/>
        <v>3701940.416666667</v>
      </c>
      <c r="J81" s="8">
        <f t="shared" si="11"/>
        <v>1746347050.4499998</v>
      </c>
      <c r="K81" s="8">
        <f t="shared" si="11"/>
        <v>1653817324.7320337</v>
      </c>
      <c r="L81" s="8">
        <f t="shared" si="12"/>
        <v>446.7433666102001</v>
      </c>
    </row>
    <row r="82" spans="1:12" ht="15" thickBot="1" x14ac:dyDescent="0.4">
      <c r="A82" s="121"/>
    </row>
    <row r="83" spans="1:12" ht="15" thickBot="1" x14ac:dyDescent="0.4">
      <c r="A83" s="121"/>
      <c r="C83" s="116" t="s">
        <v>28</v>
      </c>
      <c r="D83" s="118"/>
      <c r="E83" s="36"/>
    </row>
    <row r="84" spans="1:12" ht="29" x14ac:dyDescent="0.35">
      <c r="A84" s="121"/>
      <c r="C84" s="19" t="s">
        <v>14</v>
      </c>
      <c r="D84" s="62" t="s">
        <v>38</v>
      </c>
      <c r="F84" s="47" t="s">
        <v>31</v>
      </c>
      <c r="I84" s="122" t="s">
        <v>66</v>
      </c>
      <c r="J84" s="123"/>
    </row>
    <row r="85" spans="1:12" x14ac:dyDescent="0.35">
      <c r="A85" s="121"/>
      <c r="C85" s="11" t="s">
        <v>9</v>
      </c>
      <c r="D85" s="102">
        <f>LOGEST(L$74:L81)^4-1</f>
        <v>-1.1391567722071172E-2</v>
      </c>
      <c r="F85" s="63" t="s">
        <v>12</v>
      </c>
      <c r="I85" s="95" t="s">
        <v>60</v>
      </c>
      <c r="J85" s="96">
        <f>(1+$F$86)^('BIPD - Freq'!P$65+5)</f>
        <v>0.8458763716867822</v>
      </c>
    </row>
    <row r="86" spans="1:12" ht="15" thickBot="1" x14ac:dyDescent="0.4">
      <c r="A86" s="121"/>
      <c r="C86" s="11" t="s">
        <v>10</v>
      </c>
      <c r="D86" s="102">
        <f>LOGEST(L$70:L81)^4-1</f>
        <v>-1.7795863553062063E-2</v>
      </c>
      <c r="F86" s="64">
        <f>VLOOKUP(F85,C85:D89,2,FALSE)</f>
        <v>-2.2797844342083873E-2</v>
      </c>
      <c r="I86" s="95" t="s">
        <v>61</v>
      </c>
      <c r="J86" s="96">
        <f>(1+$F$86)^('BIPD - Freq'!P$65+4)</f>
        <v>0.86561042337988203</v>
      </c>
    </row>
    <row r="87" spans="1:12" x14ac:dyDescent="0.35">
      <c r="A87" s="121"/>
      <c r="C87" s="11" t="s">
        <v>11</v>
      </c>
      <c r="D87" s="102">
        <f>LOGEST(L$66:L81)^4-1</f>
        <v>-2.0512216189648491E-2</v>
      </c>
      <c r="F87" s="46"/>
      <c r="I87" s="95" t="s">
        <v>62</v>
      </c>
      <c r="J87" s="96">
        <f>(1+$F$86)^('BIPD - Freq'!P$65+3)</f>
        <v>0.88580486480517096</v>
      </c>
    </row>
    <row r="88" spans="1:12" x14ac:dyDescent="0.35">
      <c r="A88" s="121"/>
      <c r="C88" s="11" t="s">
        <v>12</v>
      </c>
      <c r="D88" s="102">
        <f>LOGEST(L$62:L81)^4-1</f>
        <v>-2.2797844342083873E-2</v>
      </c>
      <c r="F88" s="125"/>
      <c r="G88" s="125"/>
      <c r="I88" s="95" t="s">
        <v>63</v>
      </c>
      <c r="J88" s="96">
        <f>(1+$F$86)^('BIPD - Freq'!P$65+2)</f>
        <v>0.90647043672226602</v>
      </c>
    </row>
    <row r="89" spans="1:12" ht="15" thickBot="1" x14ac:dyDescent="0.4">
      <c r="A89" s="121"/>
      <c r="C89" s="13" t="s">
        <v>13</v>
      </c>
      <c r="D89" s="103">
        <f>LOGEST(L$58:L81)^4-1</f>
        <v>-2.4454687784445817E-2</v>
      </c>
      <c r="F89" s="99"/>
      <c r="G89" s="100"/>
      <c r="I89" s="95" t="s">
        <v>64</v>
      </c>
      <c r="J89" s="96">
        <f>(1+$F$86)^('BIPD - Freq'!P$65+1)</f>
        <v>0.92761813046960695</v>
      </c>
    </row>
    <row r="90" spans="1:12" ht="15" thickBot="1" x14ac:dyDescent="0.4">
      <c r="A90" s="121"/>
      <c r="F90" s="99"/>
      <c r="G90" s="100"/>
      <c r="I90" s="97" t="s">
        <v>65</v>
      </c>
      <c r="J90" s="98">
        <f>(1+$F$86)^'BIPD - Freq'!P$65</f>
        <v>0.94925919381038815</v>
      </c>
    </row>
    <row r="91" spans="1:12" x14ac:dyDescent="0.35">
      <c r="F91" s="99"/>
      <c r="G91" s="100"/>
    </row>
    <row r="92" spans="1:12" x14ac:dyDescent="0.35">
      <c r="F92" s="99"/>
      <c r="G92" s="100"/>
    </row>
    <row r="93" spans="1:12" x14ac:dyDescent="0.35">
      <c r="F93" s="99"/>
      <c r="G93" s="100"/>
    </row>
    <row r="94" spans="1:12" x14ac:dyDescent="0.35">
      <c r="F94" s="101"/>
      <c r="G94" s="100"/>
    </row>
  </sheetData>
  <mergeCells count="14">
    <mergeCell ref="A44:A50"/>
    <mergeCell ref="I44:J44"/>
    <mergeCell ref="A53:A90"/>
    <mergeCell ref="B53:G53"/>
    <mergeCell ref="I53:L53"/>
    <mergeCell ref="C83:D83"/>
    <mergeCell ref="I84:J84"/>
    <mergeCell ref="F88:G88"/>
    <mergeCell ref="A1:P1"/>
    <mergeCell ref="A2:P2"/>
    <mergeCell ref="A4:A41"/>
    <mergeCell ref="C4:G4"/>
    <mergeCell ref="C5:G5"/>
    <mergeCell ref="C35:E35"/>
  </mergeCells>
  <pageMargins left="0.7" right="0.7" top="0.75" bottom="0.75" header="0.3" footer="0.3"/>
  <pageSetup scale="32" fitToWidth="0" orientation="landscape" r:id="rId1"/>
  <rowBreaks count="1" manualBreakCount="1">
    <brk id="5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7509-8ACA-4FEB-B01B-6358D9C9CF6A}">
  <sheetPr codeName="Sheet5">
    <pageSetUpPr fitToPage="1"/>
  </sheetPr>
  <dimension ref="A1:U92"/>
  <sheetViews>
    <sheetView zoomScale="70" zoomScaleNormal="70" workbookViewId="0">
      <selection activeCell="D3" sqref="D3"/>
    </sheetView>
  </sheetViews>
  <sheetFormatPr defaultRowHeight="14.5" x14ac:dyDescent="0.35"/>
  <cols>
    <col min="3" max="3" width="14.54296875" customWidth="1"/>
    <col min="4" max="4" width="19.81640625" customWidth="1"/>
    <col min="5" max="5" width="18.81640625" customWidth="1"/>
    <col min="6" max="6" width="15.453125" customWidth="1"/>
    <col min="7" max="7" width="4.81640625" customWidth="1"/>
    <col min="8" max="9" width="14.54296875" customWidth="1"/>
    <col min="10" max="10" width="5" customWidth="1"/>
    <col min="11" max="13" width="14.54296875" customWidth="1"/>
    <col min="14" max="14" width="5" customWidth="1"/>
    <col min="15" max="16" width="14.54296875" customWidth="1"/>
    <col min="17" max="17" width="5" customWidth="1"/>
    <col min="18" max="19" width="14.54296875" customWidth="1"/>
  </cols>
  <sheetData>
    <row r="1" spans="1:21" ht="21" x14ac:dyDescent="0.5">
      <c r="A1" s="111" t="s">
        <v>51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U1" s="22"/>
    </row>
    <row r="2" spans="1:21" ht="21" x14ac:dyDescent="0.5">
      <c r="A2" s="111" t="s">
        <v>68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U2" s="22"/>
    </row>
    <row r="3" spans="1:21" ht="21" x14ac:dyDescent="0.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U3" s="22"/>
    </row>
    <row r="4" spans="1:21" x14ac:dyDescent="0.35">
      <c r="D4" s="68" t="s">
        <v>39</v>
      </c>
      <c r="E4" s="68" t="s">
        <v>40</v>
      </c>
      <c r="F4" s="68" t="s">
        <v>41</v>
      </c>
      <c r="H4" s="69" t="s">
        <v>42</v>
      </c>
      <c r="I4" s="69" t="s">
        <v>43</v>
      </c>
      <c r="J4" s="70"/>
      <c r="K4" s="69" t="s">
        <v>44</v>
      </c>
      <c r="L4" s="69" t="s">
        <v>45</v>
      </c>
      <c r="M4" s="69" t="s">
        <v>46</v>
      </c>
      <c r="N4" s="70"/>
      <c r="O4" s="69" t="s">
        <v>47</v>
      </c>
      <c r="P4" s="69" t="s">
        <v>48</v>
      </c>
      <c r="Q4" s="70"/>
      <c r="R4" s="69" t="s">
        <v>49</v>
      </c>
      <c r="S4" s="69" t="s">
        <v>50</v>
      </c>
      <c r="U4" s="29"/>
    </row>
    <row r="5" spans="1:21" x14ac:dyDescent="0.35">
      <c r="A5" s="112" t="s">
        <v>26</v>
      </c>
      <c r="B5" s="110" t="s">
        <v>16</v>
      </c>
      <c r="C5" s="55"/>
      <c r="D5" s="113" t="s">
        <v>36</v>
      </c>
      <c r="E5" s="113"/>
      <c r="F5" s="113"/>
      <c r="G5" s="43"/>
      <c r="H5" s="43"/>
      <c r="I5" s="43"/>
    </row>
    <row r="6" spans="1:21" ht="15" thickBot="1" x14ac:dyDescent="0.4">
      <c r="A6" s="112"/>
      <c r="B6" s="110"/>
      <c r="C6" s="58"/>
      <c r="D6" s="114" t="s">
        <v>0</v>
      </c>
      <c r="E6" s="114"/>
      <c r="F6" s="114"/>
      <c r="G6" s="44"/>
      <c r="H6" s="115" t="s">
        <v>0</v>
      </c>
      <c r="I6" s="115"/>
      <c r="K6" s="5" t="s">
        <v>4</v>
      </c>
      <c r="L6" s="1"/>
      <c r="M6" s="1"/>
      <c r="O6" s="5" t="s">
        <v>4</v>
      </c>
      <c r="P6" s="1"/>
      <c r="R6" s="5" t="s">
        <v>20</v>
      </c>
      <c r="S6" s="1"/>
    </row>
    <row r="7" spans="1:21" ht="75" customHeight="1" thickBot="1" x14ac:dyDescent="0.4">
      <c r="A7" s="112"/>
      <c r="B7" s="110"/>
      <c r="C7" s="57" t="s">
        <v>54</v>
      </c>
      <c r="D7" s="2" t="s">
        <v>1</v>
      </c>
      <c r="E7" s="2" t="s">
        <v>2</v>
      </c>
      <c r="F7" s="2" t="s">
        <v>3</v>
      </c>
      <c r="G7" s="16"/>
      <c r="H7" s="2" t="s">
        <v>5</v>
      </c>
      <c r="I7" s="2" t="s">
        <v>6</v>
      </c>
      <c r="K7" s="2" t="s">
        <v>1</v>
      </c>
      <c r="L7" s="2" t="s">
        <v>2</v>
      </c>
      <c r="M7" s="2" t="s">
        <v>3</v>
      </c>
      <c r="O7" s="2" t="s">
        <v>5</v>
      </c>
      <c r="P7" s="2" t="s">
        <v>6</v>
      </c>
      <c r="R7" s="2" t="s">
        <v>18</v>
      </c>
      <c r="S7" s="2" t="s">
        <v>19</v>
      </c>
    </row>
    <row r="8" spans="1:21" x14ac:dyDescent="0.35">
      <c r="A8" s="112"/>
      <c r="B8" s="110"/>
      <c r="C8" s="43">
        <v>20132</v>
      </c>
      <c r="D8" s="32">
        <v>529804.0116666666</v>
      </c>
      <c r="E8" s="3">
        <v>4002</v>
      </c>
      <c r="F8" s="3">
        <v>10393</v>
      </c>
      <c r="G8" s="15"/>
      <c r="H8" s="9">
        <f>IFERROR(E8/D8*100,0)</f>
        <v>0.75537366872901535</v>
      </c>
      <c r="I8" s="9">
        <f>IFERROR(F8/D8*100,0)</f>
        <v>1.9616688003749767</v>
      </c>
      <c r="K8" s="6"/>
      <c r="L8" s="6"/>
      <c r="M8" s="6"/>
      <c r="O8" s="6"/>
      <c r="P8" s="6"/>
      <c r="R8" s="6"/>
      <c r="S8" s="6"/>
    </row>
    <row r="9" spans="1:21" x14ac:dyDescent="0.35">
      <c r="A9" s="112"/>
      <c r="B9" s="110"/>
      <c r="C9" s="43">
        <v>20133</v>
      </c>
      <c r="D9" s="33">
        <v>532789.76416666666</v>
      </c>
      <c r="E9" s="4">
        <v>4060</v>
      </c>
      <c r="F9" s="4">
        <v>11069</v>
      </c>
      <c r="G9" s="15"/>
      <c r="H9" s="9">
        <f t="shared" ref="H9:H46" si="0">IFERROR(E9/D9*100,0)</f>
        <v>0.76202665160998773</v>
      </c>
      <c r="I9" s="9">
        <f t="shared" ref="I9:I46" si="1">IFERROR(F9/D9*100,0)</f>
        <v>2.0775549277514664</v>
      </c>
      <c r="K9" s="7"/>
      <c r="L9" s="7"/>
      <c r="M9" s="7"/>
      <c r="O9" s="7"/>
      <c r="P9" s="7"/>
      <c r="R9" s="7"/>
      <c r="S9" s="7"/>
    </row>
    <row r="10" spans="1:21" x14ac:dyDescent="0.35">
      <c r="A10" s="112"/>
      <c r="B10" s="110"/>
      <c r="C10" s="43">
        <v>20134</v>
      </c>
      <c r="D10" s="33">
        <v>535277.73250000004</v>
      </c>
      <c r="E10" s="4">
        <v>4138</v>
      </c>
      <c r="F10" s="4">
        <v>11619</v>
      </c>
      <c r="G10" s="15"/>
      <c r="H10" s="9">
        <f t="shared" si="0"/>
        <v>0.77305662999908176</v>
      </c>
      <c r="I10" s="9">
        <f t="shared" si="1"/>
        <v>2.1706488603091665</v>
      </c>
      <c r="K10" s="7"/>
      <c r="L10" s="7"/>
      <c r="M10" s="7"/>
      <c r="O10" s="7"/>
      <c r="P10" s="7"/>
      <c r="R10" s="7"/>
      <c r="S10" s="7"/>
    </row>
    <row r="11" spans="1:21" x14ac:dyDescent="0.35">
      <c r="A11" s="112"/>
      <c r="B11" s="110"/>
      <c r="C11" s="43">
        <v>20141</v>
      </c>
      <c r="D11" s="33">
        <v>537367.20666666667</v>
      </c>
      <c r="E11" s="4">
        <v>3928</v>
      </c>
      <c r="F11" s="4">
        <v>10299</v>
      </c>
      <c r="G11" s="15"/>
      <c r="H11" s="9">
        <f t="shared" si="0"/>
        <v>0.7309712895146151</v>
      </c>
      <c r="I11" s="9">
        <f t="shared" si="1"/>
        <v>1.9165665251300967</v>
      </c>
      <c r="K11" s="8">
        <f>IF(COUNT(D8:D11)&lt;4,"",SUM(D8:D11))</f>
        <v>2135238.7149999999</v>
      </c>
      <c r="L11" s="8">
        <f>IF(COUNT(C8:C11)&lt;4,"",SUM(E8:E11))</f>
        <v>16128</v>
      </c>
      <c r="M11" s="8">
        <f>IF(COUNT(C8:C11)&lt;4,"",SUM(F8:F11))</f>
        <v>43380</v>
      </c>
      <c r="O11" s="9">
        <f>IFERROR(L11/K11*100,0)</f>
        <v>0.75532538290455264</v>
      </c>
      <c r="P11" s="9">
        <f>IFERROR(M11/K11*100,0)</f>
        <v>2.0316229607142544</v>
      </c>
      <c r="R11" s="27"/>
      <c r="S11" s="27"/>
    </row>
    <row r="12" spans="1:21" x14ac:dyDescent="0.35">
      <c r="A12" s="112"/>
      <c r="B12" s="110"/>
      <c r="C12" s="43">
        <v>20142</v>
      </c>
      <c r="D12" s="33">
        <v>539861.38583333336</v>
      </c>
      <c r="E12" s="4">
        <v>4075</v>
      </c>
      <c r="F12" s="4">
        <v>10049</v>
      </c>
      <c r="G12" s="15"/>
      <c r="H12" s="9">
        <f t="shared" si="0"/>
        <v>0.75482338743486999</v>
      </c>
      <c r="I12" s="9">
        <f t="shared" si="1"/>
        <v>1.8614037350510451</v>
      </c>
      <c r="K12" s="8">
        <f t="shared" ref="K12:K46" si="2">IF(COUNT(D9:D12)&lt;4,"",SUM(D9:D12))</f>
        <v>2145296.0891666664</v>
      </c>
      <c r="L12" s="8">
        <f t="shared" ref="L12:L46" si="3">IF(COUNT(C9:C12)&lt;4,"",SUM(E9:E12))</f>
        <v>16201</v>
      </c>
      <c r="M12" s="8">
        <f t="shared" ref="M12:M46" si="4">IF(COUNT(C9:C12)&lt;4,"",SUM(F9:F12))</f>
        <v>43036</v>
      </c>
      <c r="O12" s="9">
        <f t="shared" ref="O12:O46" si="5">IFERROR(L12/K12*100,0)</f>
        <v>0.75518713159511841</v>
      </c>
      <c r="P12" s="9">
        <f t="shared" ref="P12:P46" si="6">IFERROR(M12/K12*100,0)</f>
        <v>2.0060634155501211</v>
      </c>
      <c r="R12" s="27"/>
      <c r="S12" s="27"/>
    </row>
    <row r="13" spans="1:21" x14ac:dyDescent="0.35">
      <c r="A13" s="112"/>
      <c r="B13" s="110"/>
      <c r="C13" s="43">
        <v>20143</v>
      </c>
      <c r="D13" s="33">
        <v>540060.52583333326</v>
      </c>
      <c r="E13" s="4">
        <v>4972</v>
      </c>
      <c r="F13" s="4">
        <v>10727</v>
      </c>
      <c r="G13" s="15"/>
      <c r="H13" s="9">
        <f t="shared" si="0"/>
        <v>0.9206375511944741</v>
      </c>
      <c r="I13" s="9">
        <f t="shared" si="1"/>
        <v>1.9862588519032836</v>
      </c>
      <c r="K13" s="8">
        <f t="shared" si="2"/>
        <v>2152566.8508333336</v>
      </c>
      <c r="L13" s="8">
        <f t="shared" si="3"/>
        <v>17113</v>
      </c>
      <c r="M13" s="8">
        <f t="shared" si="4"/>
        <v>42694</v>
      </c>
      <c r="O13" s="9">
        <f t="shared" si="5"/>
        <v>0.79500434531800768</v>
      </c>
      <c r="P13" s="9">
        <f t="shared" si="6"/>
        <v>1.9833994927252394</v>
      </c>
      <c r="R13" s="27"/>
      <c r="S13" s="27"/>
    </row>
    <row r="14" spans="1:21" x14ac:dyDescent="0.35">
      <c r="A14" s="112"/>
      <c r="B14" s="110"/>
      <c r="C14" s="43">
        <v>20144</v>
      </c>
      <c r="D14" s="33">
        <v>539991.09499999997</v>
      </c>
      <c r="E14" s="4">
        <v>3599</v>
      </c>
      <c r="F14" s="4">
        <v>11543</v>
      </c>
      <c r="G14" s="15"/>
      <c r="H14" s="9">
        <f t="shared" si="0"/>
        <v>0.66649247243605014</v>
      </c>
      <c r="I14" s="9">
        <f t="shared" si="1"/>
        <v>2.1376278436591627</v>
      </c>
      <c r="K14" s="8">
        <f t="shared" si="2"/>
        <v>2157280.2133333329</v>
      </c>
      <c r="L14" s="8">
        <f t="shared" si="3"/>
        <v>16574</v>
      </c>
      <c r="M14" s="8">
        <f t="shared" si="4"/>
        <v>42618</v>
      </c>
      <c r="O14" s="9">
        <f t="shared" si="5"/>
        <v>0.76828220541598513</v>
      </c>
      <c r="P14" s="9">
        <f t="shared" si="6"/>
        <v>1.9755430813574548</v>
      </c>
      <c r="R14" s="27"/>
      <c r="S14" s="27"/>
    </row>
    <row r="15" spans="1:21" x14ac:dyDescent="0.35">
      <c r="A15" s="112"/>
      <c r="B15" s="110"/>
      <c r="C15" s="43">
        <v>20151</v>
      </c>
      <c r="D15" s="33">
        <v>540563.04416666669</v>
      </c>
      <c r="E15" s="4">
        <v>3220</v>
      </c>
      <c r="F15" s="4">
        <v>11060</v>
      </c>
      <c r="G15" s="15"/>
      <c r="H15" s="9">
        <f t="shared" si="0"/>
        <v>0.59567520102376958</v>
      </c>
      <c r="I15" s="9">
        <f t="shared" si="1"/>
        <v>2.0460148209077302</v>
      </c>
      <c r="K15" s="8">
        <f t="shared" si="2"/>
        <v>2160476.0508333333</v>
      </c>
      <c r="L15" s="8">
        <f t="shared" si="3"/>
        <v>15866</v>
      </c>
      <c r="M15" s="8">
        <f t="shared" si="4"/>
        <v>43379</v>
      </c>
      <c r="O15" s="9">
        <f t="shared" si="5"/>
        <v>0.73437518522272938</v>
      </c>
      <c r="P15" s="9">
        <f t="shared" si="6"/>
        <v>2.0078445203439288</v>
      </c>
      <c r="R15" s="27"/>
      <c r="S15" s="27"/>
    </row>
    <row r="16" spans="1:21" x14ac:dyDescent="0.35">
      <c r="A16" s="112"/>
      <c r="B16" s="110"/>
      <c r="C16" s="43">
        <v>20152</v>
      </c>
      <c r="D16" s="33">
        <v>541491.36166666669</v>
      </c>
      <c r="E16" s="4">
        <v>3799</v>
      </c>
      <c r="F16" s="4">
        <v>11210</v>
      </c>
      <c r="G16" s="15"/>
      <c r="H16" s="9">
        <f t="shared" si="0"/>
        <v>0.70158090579819865</v>
      </c>
      <c r="I16" s="9">
        <f t="shared" si="1"/>
        <v>2.0702084638056872</v>
      </c>
      <c r="K16" s="8">
        <f t="shared" si="2"/>
        <v>2162106.0266666664</v>
      </c>
      <c r="L16" s="8">
        <f t="shared" si="3"/>
        <v>15590</v>
      </c>
      <c r="M16" s="8">
        <f t="shared" si="4"/>
        <v>44540</v>
      </c>
      <c r="O16" s="9">
        <f t="shared" si="5"/>
        <v>0.72105622054230201</v>
      </c>
      <c r="P16" s="9">
        <f t="shared" si="6"/>
        <v>2.0600284838328502</v>
      </c>
      <c r="R16" s="27"/>
      <c r="S16" s="27"/>
    </row>
    <row r="17" spans="1:19" x14ac:dyDescent="0.35">
      <c r="A17" s="112"/>
      <c r="B17" s="110"/>
      <c r="C17" s="43">
        <v>20153</v>
      </c>
      <c r="D17" s="33">
        <v>540692.91249999998</v>
      </c>
      <c r="E17" s="4">
        <v>3876</v>
      </c>
      <c r="F17" s="4">
        <v>11134</v>
      </c>
      <c r="G17" s="15"/>
      <c r="H17" s="9">
        <f t="shared" si="0"/>
        <v>0.71685792626327438</v>
      </c>
      <c r="I17" s="9">
        <f t="shared" si="1"/>
        <v>2.0592095332856797</v>
      </c>
      <c r="K17" s="8">
        <f t="shared" si="2"/>
        <v>2162738.4133333336</v>
      </c>
      <c r="L17" s="8">
        <f t="shared" si="3"/>
        <v>14494</v>
      </c>
      <c r="M17" s="8">
        <f t="shared" si="4"/>
        <v>44947</v>
      </c>
      <c r="O17" s="9">
        <f t="shared" si="5"/>
        <v>0.67016888915664263</v>
      </c>
      <c r="P17" s="9">
        <f t="shared" si="6"/>
        <v>2.0782448641454132</v>
      </c>
      <c r="R17" s="27"/>
      <c r="S17" s="27"/>
    </row>
    <row r="18" spans="1:19" x14ac:dyDescent="0.35">
      <c r="A18" s="112"/>
      <c r="B18" s="110"/>
      <c r="C18" s="43">
        <v>20154</v>
      </c>
      <c r="D18" s="33">
        <v>539589.20750000002</v>
      </c>
      <c r="E18" s="4">
        <v>4123</v>
      </c>
      <c r="F18" s="4">
        <v>11324</v>
      </c>
      <c r="G18" s="15"/>
      <c r="H18" s="9">
        <f t="shared" si="0"/>
        <v>0.76409978974607262</v>
      </c>
      <c r="I18" s="9">
        <f t="shared" si="1"/>
        <v>2.0986335239108724</v>
      </c>
      <c r="K18" s="8">
        <f t="shared" si="2"/>
        <v>2162336.5258333334</v>
      </c>
      <c r="L18" s="8">
        <f t="shared" si="3"/>
        <v>15018</v>
      </c>
      <c r="M18" s="8">
        <f t="shared" si="4"/>
        <v>44728</v>
      </c>
      <c r="O18" s="9">
        <f t="shared" si="5"/>
        <v>0.6945264911627147</v>
      </c>
      <c r="P18" s="9">
        <f t="shared" si="6"/>
        <v>2.0685031892879149</v>
      </c>
      <c r="R18" s="27"/>
      <c r="S18" s="27"/>
    </row>
    <row r="19" spans="1:19" x14ac:dyDescent="0.35">
      <c r="A19" s="112"/>
      <c r="B19" s="110"/>
      <c r="C19" s="43">
        <v>20161</v>
      </c>
      <c r="D19" s="33">
        <v>538591.42666666664</v>
      </c>
      <c r="E19" s="4">
        <v>4379</v>
      </c>
      <c r="F19" s="4">
        <v>11163</v>
      </c>
      <c r="G19" s="15"/>
      <c r="H19" s="9">
        <f t="shared" si="0"/>
        <v>0.81304673323553589</v>
      </c>
      <c r="I19" s="9">
        <f t="shared" si="1"/>
        <v>2.0726286099813396</v>
      </c>
      <c r="K19" s="8">
        <f t="shared" si="2"/>
        <v>2160364.9083333332</v>
      </c>
      <c r="L19" s="8">
        <f t="shared" si="3"/>
        <v>16177</v>
      </c>
      <c r="M19" s="8">
        <f t="shared" si="4"/>
        <v>44831</v>
      </c>
      <c r="O19" s="9">
        <f t="shared" si="5"/>
        <v>0.74880868216287333</v>
      </c>
      <c r="P19" s="9">
        <f t="shared" si="6"/>
        <v>2.0751586839366865</v>
      </c>
      <c r="R19" s="27"/>
      <c r="S19" s="27"/>
    </row>
    <row r="20" spans="1:19" x14ac:dyDescent="0.35">
      <c r="A20" s="112"/>
      <c r="B20" s="110"/>
      <c r="C20" s="43">
        <v>20162</v>
      </c>
      <c r="D20" s="33">
        <v>538605.69000000006</v>
      </c>
      <c r="E20" s="4">
        <v>4858</v>
      </c>
      <c r="F20" s="4">
        <v>11103</v>
      </c>
      <c r="G20" s="15"/>
      <c r="H20" s="9">
        <f t="shared" si="0"/>
        <v>0.90195853668014525</v>
      </c>
      <c r="I20" s="9">
        <f t="shared" si="1"/>
        <v>2.0614338478303114</v>
      </c>
      <c r="K20" s="8">
        <f t="shared" si="2"/>
        <v>2157479.2366666668</v>
      </c>
      <c r="L20" s="8">
        <f t="shared" si="3"/>
        <v>17236</v>
      </c>
      <c r="M20" s="8">
        <f t="shared" si="4"/>
        <v>44724</v>
      </c>
      <c r="O20" s="9">
        <f t="shared" si="5"/>
        <v>0.7988952897933721</v>
      </c>
      <c r="P20" s="9">
        <f t="shared" si="6"/>
        <v>2.0729747586863989</v>
      </c>
      <c r="R20" s="27"/>
      <c r="S20" s="27"/>
    </row>
    <row r="21" spans="1:19" x14ac:dyDescent="0.35">
      <c r="A21" s="112"/>
      <c r="B21" s="110"/>
      <c r="C21" s="43">
        <v>20163</v>
      </c>
      <c r="D21" s="33">
        <v>536972.4425</v>
      </c>
      <c r="E21" s="4">
        <v>4274</v>
      </c>
      <c r="F21" s="4">
        <v>10886</v>
      </c>
      <c r="G21" s="15"/>
      <c r="H21" s="9">
        <f t="shared" si="0"/>
        <v>0.79594401159608852</v>
      </c>
      <c r="I21" s="9">
        <f t="shared" si="1"/>
        <v>2.0272921175093637</v>
      </c>
      <c r="K21" s="8">
        <f t="shared" si="2"/>
        <v>2153758.7666666666</v>
      </c>
      <c r="L21" s="8">
        <f t="shared" si="3"/>
        <v>17634</v>
      </c>
      <c r="M21" s="8">
        <f t="shared" si="4"/>
        <v>44476</v>
      </c>
      <c r="O21" s="9">
        <f t="shared" si="5"/>
        <v>0.8187546475918388</v>
      </c>
      <c r="P21" s="9">
        <f t="shared" si="6"/>
        <v>2.0650409269759908</v>
      </c>
      <c r="R21" s="27"/>
      <c r="S21" s="27"/>
    </row>
    <row r="22" spans="1:19" x14ac:dyDescent="0.35">
      <c r="A22" s="112"/>
      <c r="B22" s="110"/>
      <c r="C22" s="43">
        <v>20164</v>
      </c>
      <c r="D22" s="33">
        <v>535822.39583333337</v>
      </c>
      <c r="E22" s="4">
        <v>4155</v>
      </c>
      <c r="F22" s="4">
        <v>11098</v>
      </c>
      <c r="G22" s="15"/>
      <c r="H22" s="9">
        <f t="shared" si="0"/>
        <v>0.77544351119142196</v>
      </c>
      <c r="I22" s="9">
        <f t="shared" si="1"/>
        <v>2.0712086852472686</v>
      </c>
      <c r="K22" s="8">
        <f t="shared" si="2"/>
        <v>2149991.9550000001</v>
      </c>
      <c r="L22" s="8">
        <f t="shared" si="3"/>
        <v>17666</v>
      </c>
      <c r="M22" s="8">
        <f t="shared" si="4"/>
        <v>44250</v>
      </c>
      <c r="O22" s="9">
        <f t="shared" si="5"/>
        <v>0.82167749320717809</v>
      </c>
      <c r="P22" s="9">
        <f t="shared" si="6"/>
        <v>2.0581472361834954</v>
      </c>
      <c r="R22" s="27"/>
      <c r="S22" s="27"/>
    </row>
    <row r="23" spans="1:19" x14ac:dyDescent="0.35">
      <c r="A23" s="112"/>
      <c r="B23" s="110"/>
      <c r="C23" s="43">
        <v>20171</v>
      </c>
      <c r="D23" s="33">
        <v>535367.89666666661</v>
      </c>
      <c r="E23" s="4">
        <v>4458</v>
      </c>
      <c r="F23" s="4">
        <v>10712</v>
      </c>
      <c r="G23" s="15"/>
      <c r="H23" s="9">
        <f t="shared" si="0"/>
        <v>0.83269841687494039</v>
      </c>
      <c r="I23" s="9">
        <f t="shared" si="1"/>
        <v>2.0008670797587174</v>
      </c>
      <c r="K23" s="8">
        <f t="shared" si="2"/>
        <v>2146768.4249999998</v>
      </c>
      <c r="L23" s="8">
        <f t="shared" si="3"/>
        <v>17745</v>
      </c>
      <c r="M23" s="8">
        <f t="shared" si="4"/>
        <v>43799</v>
      </c>
      <c r="O23" s="9">
        <f t="shared" si="5"/>
        <v>0.82659125191856686</v>
      </c>
      <c r="P23" s="9">
        <f t="shared" si="6"/>
        <v>2.0402293740648809</v>
      </c>
      <c r="R23" s="27"/>
      <c r="S23" s="27"/>
    </row>
    <row r="24" spans="1:19" x14ac:dyDescent="0.35">
      <c r="A24" s="112"/>
      <c r="B24" s="110"/>
      <c r="C24" s="43">
        <v>20172</v>
      </c>
      <c r="D24" s="33">
        <v>535809.57583333331</v>
      </c>
      <c r="E24" s="4">
        <v>4129</v>
      </c>
      <c r="F24" s="4">
        <v>10365</v>
      </c>
      <c r="G24" s="15"/>
      <c r="H24" s="9">
        <f t="shared" si="0"/>
        <v>0.7706095945706557</v>
      </c>
      <c r="I24" s="9">
        <f t="shared" si="1"/>
        <v>1.9344559088701494</v>
      </c>
      <c r="K24" s="8">
        <f t="shared" si="2"/>
        <v>2143972.3108333331</v>
      </c>
      <c r="L24" s="8">
        <f t="shared" si="3"/>
        <v>17016</v>
      </c>
      <c r="M24" s="8">
        <f t="shared" si="4"/>
        <v>43061</v>
      </c>
      <c r="O24" s="9">
        <f t="shared" si="5"/>
        <v>0.79366696640714129</v>
      </c>
      <c r="P24" s="9">
        <f t="shared" si="6"/>
        <v>2.0084681029888287</v>
      </c>
      <c r="R24" s="27"/>
      <c r="S24" s="27"/>
    </row>
    <row r="25" spans="1:19" x14ac:dyDescent="0.35">
      <c r="A25" s="112"/>
      <c r="B25" s="110"/>
      <c r="C25" s="43">
        <v>20173</v>
      </c>
      <c r="D25" s="33">
        <v>533487.71250000002</v>
      </c>
      <c r="E25" s="4">
        <v>4070</v>
      </c>
      <c r="F25" s="4">
        <v>10075</v>
      </c>
      <c r="G25" s="15"/>
      <c r="H25" s="9">
        <f t="shared" si="0"/>
        <v>0.76290416904400582</v>
      </c>
      <c r="I25" s="9">
        <f t="shared" si="1"/>
        <v>1.888515848432029</v>
      </c>
      <c r="K25" s="8">
        <f t="shared" si="2"/>
        <v>2140487.5808333331</v>
      </c>
      <c r="L25" s="8">
        <f t="shared" si="3"/>
        <v>16812</v>
      </c>
      <c r="M25" s="8">
        <f t="shared" si="4"/>
        <v>42250</v>
      </c>
      <c r="O25" s="9">
        <f t="shared" si="5"/>
        <v>0.7854285234140328</v>
      </c>
      <c r="P25" s="9">
        <f t="shared" si="6"/>
        <v>1.9738493406045019</v>
      </c>
      <c r="R25" s="27"/>
      <c r="S25" s="27"/>
    </row>
    <row r="26" spans="1:19" x14ac:dyDescent="0.35">
      <c r="A26" s="112"/>
      <c r="B26" s="110"/>
      <c r="C26" s="43">
        <v>20174</v>
      </c>
      <c r="D26" s="33">
        <v>529591.61416666664</v>
      </c>
      <c r="E26" s="4">
        <v>3952</v>
      </c>
      <c r="F26" s="4">
        <v>10453</v>
      </c>
      <c r="G26" s="15"/>
      <c r="H26" s="9">
        <f t="shared" si="0"/>
        <v>0.74623538105274345</v>
      </c>
      <c r="I26" s="9">
        <f t="shared" si="1"/>
        <v>1.9737850298948196</v>
      </c>
      <c r="K26" s="8">
        <f t="shared" si="2"/>
        <v>2134256.7991666668</v>
      </c>
      <c r="L26" s="8">
        <f t="shared" si="3"/>
        <v>16609</v>
      </c>
      <c r="M26" s="8">
        <f t="shared" si="4"/>
        <v>41605</v>
      </c>
      <c r="O26" s="9">
        <f t="shared" si="5"/>
        <v>0.77821000764692805</v>
      </c>
      <c r="P26" s="9">
        <f t="shared" si="6"/>
        <v>1.9493905333343633</v>
      </c>
      <c r="R26" s="27"/>
      <c r="S26" s="27"/>
    </row>
    <row r="27" spans="1:19" x14ac:dyDescent="0.35">
      <c r="A27" s="112"/>
      <c r="B27" s="110"/>
      <c r="C27" s="43">
        <v>20181</v>
      </c>
      <c r="D27" s="33">
        <v>525329.87916666665</v>
      </c>
      <c r="E27" s="4">
        <v>4175</v>
      </c>
      <c r="F27" s="4">
        <v>9838</v>
      </c>
      <c r="G27" s="15"/>
      <c r="H27" s="9">
        <f t="shared" si="0"/>
        <v>0.79473872809649115</v>
      </c>
      <c r="I27" s="9">
        <f t="shared" si="1"/>
        <v>1.8727280495840191</v>
      </c>
      <c r="K27" s="8">
        <f t="shared" si="2"/>
        <v>2124218.7816666663</v>
      </c>
      <c r="L27" s="8">
        <f t="shared" si="3"/>
        <v>16326</v>
      </c>
      <c r="M27" s="8">
        <f t="shared" si="4"/>
        <v>40731</v>
      </c>
      <c r="O27" s="9">
        <f t="shared" si="5"/>
        <v>0.76856490211382966</v>
      </c>
      <c r="P27" s="9">
        <f t="shared" si="6"/>
        <v>1.9174578603453631</v>
      </c>
      <c r="R27" s="27"/>
      <c r="S27" s="27"/>
    </row>
    <row r="28" spans="1:19" x14ac:dyDescent="0.35">
      <c r="A28" s="112"/>
      <c r="B28" s="110"/>
      <c r="C28" s="43">
        <v>20182</v>
      </c>
      <c r="D28" s="33">
        <v>521081.13750000001</v>
      </c>
      <c r="E28" s="4">
        <v>4302</v>
      </c>
      <c r="F28" s="4">
        <v>9821</v>
      </c>
      <c r="G28" s="15"/>
      <c r="H28" s="9">
        <f t="shared" si="0"/>
        <v>0.82559119691796556</v>
      </c>
      <c r="I28" s="9">
        <f t="shared" si="1"/>
        <v>1.8847352731128173</v>
      </c>
      <c r="K28" s="8">
        <f t="shared" si="2"/>
        <v>2109490.3433333333</v>
      </c>
      <c r="L28" s="8">
        <f t="shared" si="3"/>
        <v>16499</v>
      </c>
      <c r="M28" s="8">
        <f t="shared" si="4"/>
        <v>40187</v>
      </c>
      <c r="O28" s="9">
        <f t="shared" si="5"/>
        <v>0.78213204683027526</v>
      </c>
      <c r="P28" s="9">
        <f t="shared" si="6"/>
        <v>1.9050573105017437</v>
      </c>
      <c r="R28" s="27"/>
      <c r="S28" s="27"/>
    </row>
    <row r="29" spans="1:19" x14ac:dyDescent="0.35">
      <c r="A29" s="112"/>
      <c r="B29" s="110"/>
      <c r="C29" s="43">
        <v>20183</v>
      </c>
      <c r="D29" s="33">
        <v>517263.43333333335</v>
      </c>
      <c r="E29" s="4">
        <v>3843</v>
      </c>
      <c r="F29" s="4">
        <v>9507</v>
      </c>
      <c r="G29" s="15"/>
      <c r="H29" s="9">
        <f t="shared" si="0"/>
        <v>0.7429483223345319</v>
      </c>
      <c r="I29" s="9">
        <f t="shared" si="1"/>
        <v>1.8379416342530301</v>
      </c>
      <c r="K29" s="8">
        <f t="shared" si="2"/>
        <v>2093266.0641666665</v>
      </c>
      <c r="L29" s="8">
        <f t="shared" si="3"/>
        <v>16272</v>
      </c>
      <c r="M29" s="8">
        <f t="shared" si="4"/>
        <v>39619</v>
      </c>
      <c r="O29" s="9">
        <f t="shared" si="5"/>
        <v>0.7773498208636902</v>
      </c>
      <c r="P29" s="9">
        <f t="shared" si="6"/>
        <v>1.8926882099802447</v>
      </c>
      <c r="R29" s="27"/>
      <c r="S29" s="27"/>
    </row>
    <row r="30" spans="1:19" x14ac:dyDescent="0.35">
      <c r="A30" s="112"/>
      <c r="B30" s="110"/>
      <c r="C30" s="43">
        <v>20184</v>
      </c>
      <c r="D30" s="33">
        <v>514169.99416666664</v>
      </c>
      <c r="E30" s="4">
        <v>3797</v>
      </c>
      <c r="F30" s="4">
        <v>9677</v>
      </c>
      <c r="G30" s="15"/>
      <c r="H30" s="9">
        <f t="shared" si="0"/>
        <v>0.73847172006875494</v>
      </c>
      <c r="I30" s="9">
        <f t="shared" si="1"/>
        <v>1.8820623742705667</v>
      </c>
      <c r="K30" s="8">
        <f t="shared" si="2"/>
        <v>2077844.4441666666</v>
      </c>
      <c r="L30" s="8">
        <f t="shared" si="3"/>
        <v>16117</v>
      </c>
      <c r="M30" s="8">
        <f t="shared" si="4"/>
        <v>38843</v>
      </c>
      <c r="O30" s="9">
        <f t="shared" si="5"/>
        <v>0.77565960460836281</v>
      </c>
      <c r="P30" s="9">
        <f t="shared" si="6"/>
        <v>1.8693892177081739</v>
      </c>
      <c r="R30" s="27"/>
      <c r="S30" s="27"/>
    </row>
    <row r="31" spans="1:19" x14ac:dyDescent="0.35">
      <c r="A31" s="112"/>
      <c r="B31" s="110"/>
      <c r="C31" s="43">
        <v>20191</v>
      </c>
      <c r="D31" s="33">
        <v>512022.13916666666</v>
      </c>
      <c r="E31" s="4">
        <v>4020</v>
      </c>
      <c r="F31" s="4">
        <v>9051</v>
      </c>
      <c r="G31" s="15"/>
      <c r="H31" s="9">
        <f t="shared" si="0"/>
        <v>0.78512230087212365</v>
      </c>
      <c r="I31" s="9">
        <f t="shared" si="1"/>
        <v>1.7676970012919382</v>
      </c>
      <c r="K31" s="8">
        <f t="shared" si="2"/>
        <v>2064536.7041666666</v>
      </c>
      <c r="L31" s="8">
        <f t="shared" si="3"/>
        <v>15962</v>
      </c>
      <c r="M31" s="8">
        <f t="shared" si="4"/>
        <v>38056</v>
      </c>
      <c r="O31" s="9">
        <f t="shared" si="5"/>
        <v>0.77315166970804383</v>
      </c>
      <c r="P31" s="9">
        <f t="shared" si="6"/>
        <v>1.8433191293327476</v>
      </c>
      <c r="R31" s="27"/>
      <c r="S31" s="27"/>
    </row>
    <row r="32" spans="1:19" x14ac:dyDescent="0.35">
      <c r="A32" s="112"/>
      <c r="B32" s="110"/>
      <c r="C32" s="43">
        <v>20192</v>
      </c>
      <c r="D32" s="33">
        <v>509755.93583333335</v>
      </c>
      <c r="E32" s="4">
        <v>4222</v>
      </c>
      <c r="F32" s="4">
        <v>9000</v>
      </c>
      <c r="G32" s="15"/>
      <c r="H32" s="9">
        <f t="shared" si="0"/>
        <v>0.82823949722096013</v>
      </c>
      <c r="I32" s="9">
        <f t="shared" si="1"/>
        <v>1.7655507993814874</v>
      </c>
      <c r="K32" s="8">
        <f t="shared" si="2"/>
        <v>2053211.5024999999</v>
      </c>
      <c r="L32" s="8">
        <f t="shared" si="3"/>
        <v>15882</v>
      </c>
      <c r="M32" s="8">
        <f t="shared" si="4"/>
        <v>37235</v>
      </c>
      <c r="O32" s="9">
        <f t="shared" si="5"/>
        <v>0.77351992138471859</v>
      </c>
      <c r="P32" s="9">
        <f t="shared" si="6"/>
        <v>1.8135004579246945</v>
      </c>
      <c r="R32" s="27"/>
      <c r="S32" s="27"/>
    </row>
    <row r="33" spans="1:19" x14ac:dyDescent="0.35">
      <c r="A33" s="112"/>
      <c r="B33" s="110"/>
      <c r="C33" s="43">
        <v>20193</v>
      </c>
      <c r="D33" s="33">
        <v>506955.48</v>
      </c>
      <c r="E33" s="4">
        <v>3739</v>
      </c>
      <c r="F33" s="4">
        <v>9015</v>
      </c>
      <c r="G33" s="15"/>
      <c r="H33" s="9">
        <f t="shared" si="0"/>
        <v>0.73754010904468381</v>
      </c>
      <c r="I33" s="9">
        <f t="shared" si="1"/>
        <v>1.7782626592773001</v>
      </c>
      <c r="K33" s="8">
        <f t="shared" si="2"/>
        <v>2042903.5491666666</v>
      </c>
      <c r="L33" s="8">
        <f t="shared" si="3"/>
        <v>15778</v>
      </c>
      <c r="M33" s="8">
        <f t="shared" si="4"/>
        <v>36743</v>
      </c>
      <c r="O33" s="9">
        <f t="shared" si="5"/>
        <v>0.77233210576368627</v>
      </c>
      <c r="P33" s="9">
        <f t="shared" si="6"/>
        <v>1.7985675346732872</v>
      </c>
      <c r="R33" s="27"/>
      <c r="S33" s="27"/>
    </row>
    <row r="34" spans="1:19" x14ac:dyDescent="0.35">
      <c r="A34" s="112"/>
      <c r="B34" s="110"/>
      <c r="C34" s="43">
        <v>20194</v>
      </c>
      <c r="D34" s="33">
        <v>504923.33333333331</v>
      </c>
      <c r="E34" s="4">
        <v>3921</v>
      </c>
      <c r="F34" s="4">
        <v>9167</v>
      </c>
      <c r="G34" s="15"/>
      <c r="H34" s="9">
        <f t="shared" si="0"/>
        <v>0.77655353618041023</v>
      </c>
      <c r="I34" s="9">
        <f t="shared" si="1"/>
        <v>1.8155231487288499</v>
      </c>
      <c r="K34" s="8">
        <f t="shared" si="2"/>
        <v>2033656.8883333332</v>
      </c>
      <c r="L34" s="8">
        <f t="shared" si="3"/>
        <v>15902</v>
      </c>
      <c r="M34" s="8">
        <f t="shared" si="4"/>
        <v>36233</v>
      </c>
      <c r="O34" s="9">
        <f t="shared" si="5"/>
        <v>0.7819411470649974</v>
      </c>
      <c r="P34" s="9">
        <f t="shared" si="6"/>
        <v>1.7816673111310559</v>
      </c>
      <c r="R34" s="27"/>
      <c r="S34" s="27"/>
    </row>
    <row r="35" spans="1:19" x14ac:dyDescent="0.35">
      <c r="A35" s="112"/>
      <c r="B35" s="110"/>
      <c r="C35" s="43">
        <v>20201</v>
      </c>
      <c r="D35" s="33">
        <v>504985.36833333335</v>
      </c>
      <c r="E35" s="4">
        <v>3222</v>
      </c>
      <c r="F35" s="4">
        <v>7996</v>
      </c>
      <c r="G35" s="15"/>
      <c r="H35" s="9">
        <f t="shared" si="0"/>
        <v>0.63803828824466169</v>
      </c>
      <c r="I35" s="9">
        <f t="shared" si="1"/>
        <v>1.5834122137816</v>
      </c>
      <c r="K35" s="8">
        <f t="shared" si="2"/>
        <v>2026620.1174999999</v>
      </c>
      <c r="L35" s="8">
        <f t="shared" si="3"/>
        <v>15104</v>
      </c>
      <c r="M35" s="8">
        <f t="shared" si="4"/>
        <v>35178</v>
      </c>
      <c r="O35" s="9">
        <f t="shared" si="5"/>
        <v>0.74528027574462286</v>
      </c>
      <c r="P35" s="9">
        <f t="shared" si="6"/>
        <v>1.7357964473082854</v>
      </c>
      <c r="R35" s="31">
        <f>O34*(1+$H$58)^0.25</f>
        <v>0.78231061687165071</v>
      </c>
      <c r="S35" s="31">
        <f>P34*(1+$I$58)^0.25</f>
        <v>1.7617563480829177</v>
      </c>
    </row>
    <row r="36" spans="1:19" x14ac:dyDescent="0.35">
      <c r="A36" s="112"/>
      <c r="B36" s="110"/>
      <c r="C36" s="43">
        <v>20202</v>
      </c>
      <c r="D36" s="33">
        <v>505638.63416666671</v>
      </c>
      <c r="E36" s="4">
        <v>3653</v>
      </c>
      <c r="F36" s="4">
        <v>5155</v>
      </c>
      <c r="G36" s="15"/>
      <c r="H36" s="9">
        <f t="shared" si="0"/>
        <v>0.72245270696540798</v>
      </c>
      <c r="I36" s="9">
        <f t="shared" si="1"/>
        <v>1.0195027934318857</v>
      </c>
      <c r="K36" s="8">
        <f t="shared" si="2"/>
        <v>2022502.8158333334</v>
      </c>
      <c r="L36" s="8">
        <f t="shared" si="3"/>
        <v>14535</v>
      </c>
      <c r="M36" s="8">
        <f t="shared" si="4"/>
        <v>31333</v>
      </c>
      <c r="O36" s="9">
        <f t="shared" si="5"/>
        <v>0.71866401797869106</v>
      </c>
      <c r="P36" s="9">
        <f t="shared" si="6"/>
        <v>1.5492191039096199</v>
      </c>
      <c r="R36" s="31">
        <f>R35*(1+$H$58)^0.25</f>
        <v>0.78268026125402301</v>
      </c>
      <c r="S36" s="31">
        <f>S35*(1+$I$58)^0.25</f>
        <v>1.7420678993319367</v>
      </c>
    </row>
    <row r="37" spans="1:19" x14ac:dyDescent="0.35">
      <c r="A37" s="112"/>
      <c r="B37" s="110"/>
      <c r="C37" s="43">
        <v>20203</v>
      </c>
      <c r="D37" s="33">
        <v>501548.47833333333</v>
      </c>
      <c r="E37" s="4">
        <v>2402</v>
      </c>
      <c r="F37" s="4">
        <v>5936</v>
      </c>
      <c r="G37" s="15"/>
      <c r="H37" s="9">
        <f t="shared" si="0"/>
        <v>0.47891681537584302</v>
      </c>
      <c r="I37" s="9">
        <f t="shared" si="1"/>
        <v>1.1835346444925079</v>
      </c>
      <c r="K37" s="8">
        <f t="shared" si="2"/>
        <v>2017095.8141666667</v>
      </c>
      <c r="L37" s="8">
        <f t="shared" si="3"/>
        <v>13198</v>
      </c>
      <c r="M37" s="8">
        <f t="shared" si="4"/>
        <v>28254</v>
      </c>
      <c r="O37" s="9">
        <f t="shared" si="5"/>
        <v>0.65430704418235874</v>
      </c>
      <c r="P37" s="9">
        <f t="shared" si="6"/>
        <v>1.4007267181639917</v>
      </c>
      <c r="R37" s="31">
        <f t="shared" ref="R37:R46" si="7">R36*(1+$H$58)^0.25</f>
        <v>0.7830500802946021</v>
      </c>
      <c r="S37" s="31">
        <f t="shared" ref="S37:S46" si="8">S36*(1+$I$58)^0.25</f>
        <v>1.722599478177077</v>
      </c>
    </row>
    <row r="38" spans="1:19" x14ac:dyDescent="0.35">
      <c r="A38" s="112"/>
      <c r="B38" s="110"/>
      <c r="C38" s="43">
        <v>20204</v>
      </c>
      <c r="D38" s="33">
        <v>503351.26499999996</v>
      </c>
      <c r="E38" s="4">
        <v>2477</v>
      </c>
      <c r="F38" s="4">
        <v>6501</v>
      </c>
      <c r="G38" s="15"/>
      <c r="H38" s="9">
        <f t="shared" si="0"/>
        <v>0.49210167376851632</v>
      </c>
      <c r="I38" s="9">
        <f t="shared" si="1"/>
        <v>1.2915433916710233</v>
      </c>
      <c r="K38" s="8">
        <f t="shared" si="2"/>
        <v>2015523.7458333333</v>
      </c>
      <c r="L38" s="8">
        <f t="shared" si="3"/>
        <v>11754</v>
      </c>
      <c r="M38" s="8">
        <f t="shared" si="4"/>
        <v>25588</v>
      </c>
      <c r="O38" s="9">
        <f t="shared" si="5"/>
        <v>0.58317348154785553</v>
      </c>
      <c r="P38" s="9">
        <f t="shared" si="6"/>
        <v>1.2695459457075486</v>
      </c>
      <c r="R38" s="31">
        <f t="shared" si="7"/>
        <v>0.78342007407591441</v>
      </c>
      <c r="S38" s="31">
        <f t="shared" si="8"/>
        <v>1.7033486257073462</v>
      </c>
    </row>
    <row r="39" spans="1:19" x14ac:dyDescent="0.35">
      <c r="A39" s="112"/>
      <c r="B39" s="110"/>
      <c r="C39" s="43">
        <v>20211</v>
      </c>
      <c r="D39" s="33">
        <v>506507.33666666667</v>
      </c>
      <c r="E39" s="4">
        <v>2274</v>
      </c>
      <c r="F39" s="4">
        <v>6352</v>
      </c>
      <c r="G39" s="15"/>
      <c r="H39" s="9">
        <f t="shared" si="0"/>
        <v>0.4489569716729539</v>
      </c>
      <c r="I39" s="9">
        <f t="shared" si="1"/>
        <v>1.2540785769861931</v>
      </c>
      <c r="K39" s="8">
        <f t="shared" si="2"/>
        <v>2017045.7141666666</v>
      </c>
      <c r="L39" s="8">
        <f t="shared" si="3"/>
        <v>10806</v>
      </c>
      <c r="M39" s="8">
        <f t="shared" si="4"/>
        <v>23944</v>
      </c>
      <c r="O39" s="9">
        <f t="shared" si="5"/>
        <v>0.53573401555078037</v>
      </c>
      <c r="P39" s="9">
        <f t="shared" si="6"/>
        <v>1.1870826641077075</v>
      </c>
      <c r="R39" s="31">
        <f t="shared" si="7"/>
        <v>0.78379024268052555</v>
      </c>
      <c r="S39" s="31">
        <f t="shared" si="8"/>
        <v>1.6843129104912291</v>
      </c>
    </row>
    <row r="40" spans="1:19" x14ac:dyDescent="0.35">
      <c r="A40" s="112"/>
      <c r="B40" s="110"/>
      <c r="C40" s="43">
        <v>20212</v>
      </c>
      <c r="D40" s="33">
        <v>510414.60666666669</v>
      </c>
      <c r="E40" s="4">
        <v>2473</v>
      </c>
      <c r="F40" s="4">
        <v>7733</v>
      </c>
      <c r="G40" s="15"/>
      <c r="H40" s="9">
        <f t="shared" si="0"/>
        <v>0.48450807788403022</v>
      </c>
      <c r="I40" s="9">
        <f t="shared" si="1"/>
        <v>1.5150428492831403</v>
      </c>
      <c r="K40" s="8">
        <f t="shared" si="2"/>
        <v>2021821.6866666668</v>
      </c>
      <c r="L40" s="8">
        <f t="shared" si="3"/>
        <v>9626</v>
      </c>
      <c r="M40" s="8">
        <f t="shared" si="4"/>
        <v>26522</v>
      </c>
      <c r="O40" s="9">
        <f t="shared" si="5"/>
        <v>0.47610528977311428</v>
      </c>
      <c r="P40" s="9">
        <f t="shared" si="6"/>
        <v>1.3117872943447473</v>
      </c>
      <c r="R40" s="31">
        <f t="shared" si="7"/>
        <v>0.78416058619104023</v>
      </c>
      <c r="S40" s="31">
        <f t="shared" si="8"/>
        <v>1.6654899282695914</v>
      </c>
    </row>
    <row r="41" spans="1:19" x14ac:dyDescent="0.35">
      <c r="A41" s="112"/>
      <c r="B41" s="110"/>
      <c r="C41" s="43">
        <v>20213</v>
      </c>
      <c r="D41" s="33">
        <v>513008.4458333333</v>
      </c>
      <c r="E41" s="4">
        <v>2504</v>
      </c>
      <c r="F41" s="4">
        <v>8031</v>
      </c>
      <c r="G41" s="15"/>
      <c r="H41" s="9">
        <f t="shared" si="0"/>
        <v>0.48810112588546001</v>
      </c>
      <c r="I41" s="9">
        <f t="shared" si="1"/>
        <v>1.5654713027101155</v>
      </c>
      <c r="K41" s="8">
        <f t="shared" si="2"/>
        <v>2033281.6541666666</v>
      </c>
      <c r="L41" s="8">
        <f t="shared" si="3"/>
        <v>9728</v>
      </c>
      <c r="M41" s="8">
        <f t="shared" si="4"/>
        <v>28617</v>
      </c>
      <c r="O41" s="9">
        <f t="shared" si="5"/>
        <v>0.47843838949046075</v>
      </c>
      <c r="P41" s="9">
        <f t="shared" si="6"/>
        <v>1.4074292138207767</v>
      </c>
      <c r="R41" s="31">
        <f t="shared" si="7"/>
        <v>0.7845311046901019</v>
      </c>
      <c r="S41" s="31">
        <f t="shared" si="8"/>
        <v>1.646877301652016</v>
      </c>
    </row>
    <row r="42" spans="1:19" x14ac:dyDescent="0.35">
      <c r="A42" s="112"/>
      <c r="B42" s="110"/>
      <c r="C42" s="43">
        <v>20214</v>
      </c>
      <c r="D42" s="33">
        <v>515146.48583333334</v>
      </c>
      <c r="E42" s="4">
        <v>2759</v>
      </c>
      <c r="F42" s="4">
        <v>8462</v>
      </c>
      <c r="G42" s="15"/>
      <c r="H42" s="9">
        <f t="shared" si="0"/>
        <v>0.5355758169517294</v>
      </c>
      <c r="I42" s="9">
        <f t="shared" si="1"/>
        <v>1.6426395661636586</v>
      </c>
      <c r="K42" s="8">
        <f t="shared" si="2"/>
        <v>2045076.875</v>
      </c>
      <c r="L42" s="8">
        <f t="shared" si="3"/>
        <v>10010</v>
      </c>
      <c r="M42" s="8">
        <f t="shared" si="4"/>
        <v>30578</v>
      </c>
      <c r="O42" s="9">
        <f t="shared" si="5"/>
        <v>0.48946815263362653</v>
      </c>
      <c r="P42" s="9">
        <f t="shared" si="6"/>
        <v>1.4952005166064968</v>
      </c>
      <c r="R42" s="31">
        <f t="shared" si="7"/>
        <v>0.78490179826039341</v>
      </c>
      <c r="S42" s="31">
        <f t="shared" si="8"/>
        <v>1.6284726798165319</v>
      </c>
    </row>
    <row r="43" spans="1:19" x14ac:dyDescent="0.35">
      <c r="A43" s="112"/>
      <c r="B43" s="110"/>
      <c r="C43" s="43">
        <v>20221</v>
      </c>
      <c r="D43" s="33">
        <v>516858.05499999999</v>
      </c>
      <c r="E43" s="4">
        <v>2746</v>
      </c>
      <c r="F43" s="4">
        <v>7805</v>
      </c>
      <c r="G43" s="15"/>
      <c r="H43" s="9">
        <f t="shared" si="0"/>
        <v>0.53128706681373095</v>
      </c>
      <c r="I43" s="9">
        <f t="shared" si="1"/>
        <v>1.5100857816755897</v>
      </c>
      <c r="K43" s="8">
        <f t="shared" si="2"/>
        <v>2055427.5933333333</v>
      </c>
      <c r="L43" s="8">
        <f t="shared" si="3"/>
        <v>10482</v>
      </c>
      <c r="M43" s="8">
        <f t="shared" si="4"/>
        <v>32031</v>
      </c>
      <c r="O43" s="9">
        <f t="shared" si="5"/>
        <v>0.50996688153831315</v>
      </c>
      <c r="P43" s="9">
        <f t="shared" si="6"/>
        <v>1.5583618758398881</v>
      </c>
      <c r="R43" s="31">
        <f t="shared" si="7"/>
        <v>0.78527266698463638</v>
      </c>
      <c r="S43" s="31">
        <f t="shared" si="8"/>
        <v>1.6102737382127004</v>
      </c>
    </row>
    <row r="44" spans="1:19" x14ac:dyDescent="0.35">
      <c r="A44" s="112"/>
      <c r="B44" s="110"/>
      <c r="C44" s="43">
        <v>20222</v>
      </c>
      <c r="D44" s="33">
        <v>519969.83083333331</v>
      </c>
      <c r="E44" s="4">
        <v>2959</v>
      </c>
      <c r="F44" s="4">
        <v>8128</v>
      </c>
      <c r="G44" s="15"/>
      <c r="H44" s="9">
        <f t="shared" si="0"/>
        <v>0.56907147771587785</v>
      </c>
      <c r="I44" s="9">
        <f t="shared" si="1"/>
        <v>1.5631676143543951</v>
      </c>
      <c r="K44" s="8">
        <f t="shared" si="2"/>
        <v>2064982.8174999999</v>
      </c>
      <c r="L44" s="8">
        <f t="shared" si="3"/>
        <v>10968</v>
      </c>
      <c r="M44" s="8">
        <f t="shared" si="4"/>
        <v>32426</v>
      </c>
      <c r="O44" s="9">
        <f t="shared" si="5"/>
        <v>0.5311424340701566</v>
      </c>
      <c r="P44" s="9">
        <f t="shared" si="6"/>
        <v>1.5702794098430797</v>
      </c>
      <c r="R44" s="31">
        <f t="shared" si="7"/>
        <v>0.7856437109455916</v>
      </c>
      <c r="S44" s="31">
        <f t="shared" si="8"/>
        <v>1.5922781782680178</v>
      </c>
    </row>
    <row r="45" spans="1:19" x14ac:dyDescent="0.35">
      <c r="A45" s="112"/>
      <c r="B45" s="110"/>
      <c r="C45" s="43">
        <v>20223</v>
      </c>
      <c r="D45" s="33">
        <v>523240.04916666663</v>
      </c>
      <c r="E45" s="4">
        <v>3018</v>
      </c>
      <c r="F45" s="4">
        <v>8682</v>
      </c>
      <c r="G45" s="15"/>
      <c r="H45" s="9">
        <f t="shared" si="0"/>
        <v>0.57679071103341373</v>
      </c>
      <c r="I45" s="9">
        <f t="shared" si="1"/>
        <v>1.6592766577839955</v>
      </c>
      <c r="K45" s="8">
        <f t="shared" si="2"/>
        <v>2075214.4208333332</v>
      </c>
      <c r="L45" s="8">
        <f t="shared" si="3"/>
        <v>11482</v>
      </c>
      <c r="M45" s="8">
        <f t="shared" si="4"/>
        <v>33077</v>
      </c>
      <c r="O45" s="9">
        <f t="shared" si="5"/>
        <v>0.5532922229496281</v>
      </c>
      <c r="P45" s="9">
        <f t="shared" si="6"/>
        <v>1.5939075821725177</v>
      </c>
      <c r="R45" s="31">
        <f t="shared" si="7"/>
        <v>0.78601493022605917</v>
      </c>
      <c r="S45" s="31">
        <f t="shared" si="8"/>
        <v>1.5744837270976</v>
      </c>
    </row>
    <row r="46" spans="1:19" x14ac:dyDescent="0.35">
      <c r="A46" s="112"/>
      <c r="B46" s="110"/>
      <c r="C46" s="43">
        <v>20224</v>
      </c>
      <c r="D46" s="33">
        <v>529018.3716666667</v>
      </c>
      <c r="E46" s="4">
        <v>2963</v>
      </c>
      <c r="F46" s="4">
        <v>8996</v>
      </c>
      <c r="G46" s="15"/>
      <c r="H46" s="9">
        <f t="shared" si="0"/>
        <v>0.5600939700194344</v>
      </c>
      <c r="I46" s="9">
        <f t="shared" si="1"/>
        <v>1.7005080507238715</v>
      </c>
      <c r="K46" s="8">
        <f t="shared" si="2"/>
        <v>2089086.3066666666</v>
      </c>
      <c r="L46" s="8">
        <f t="shared" si="3"/>
        <v>11686</v>
      </c>
      <c r="M46" s="8">
        <f t="shared" si="4"/>
        <v>33611</v>
      </c>
      <c r="O46" s="9">
        <f t="shared" si="5"/>
        <v>0.55938330372985456</v>
      </c>
      <c r="P46" s="9">
        <f t="shared" si="6"/>
        <v>1.6088851807003373</v>
      </c>
      <c r="R46" s="31">
        <f t="shared" si="7"/>
        <v>0.78638632490887805</v>
      </c>
      <c r="S46" s="31">
        <f t="shared" si="8"/>
        <v>1.5568881372171113</v>
      </c>
    </row>
    <row r="47" spans="1:19" x14ac:dyDescent="0.35">
      <c r="A47" s="112"/>
      <c r="B47" s="110"/>
      <c r="C47" s="43">
        <v>20231</v>
      </c>
      <c r="D47" s="14"/>
      <c r="E47" s="4"/>
      <c r="F47" s="4"/>
      <c r="G47" s="15"/>
      <c r="H47" s="9"/>
      <c r="I47" s="9"/>
      <c r="K47" s="8"/>
      <c r="L47" s="8"/>
      <c r="M47" s="8"/>
      <c r="O47" s="31">
        <f>O46</f>
        <v>0.55938330372985456</v>
      </c>
      <c r="P47" s="31">
        <f>P46</f>
        <v>1.6088851807003373</v>
      </c>
      <c r="R47" s="31">
        <f>R46</f>
        <v>0.78638632490887805</v>
      </c>
      <c r="S47" s="31">
        <f>S46</f>
        <v>1.5568881372171113</v>
      </c>
    </row>
    <row r="48" spans="1:19" x14ac:dyDescent="0.35">
      <c r="A48" s="112"/>
      <c r="B48" s="110"/>
      <c r="C48" s="43">
        <v>20232</v>
      </c>
      <c r="D48" s="14"/>
      <c r="E48" s="15"/>
      <c r="F48" s="15"/>
      <c r="G48" s="15"/>
      <c r="H48" s="9"/>
      <c r="I48" s="9"/>
      <c r="K48" s="8"/>
      <c r="L48" s="8"/>
      <c r="M48" s="8"/>
      <c r="O48" s="31">
        <f t="shared" ref="O48:P52" si="9">O47</f>
        <v>0.55938330372985456</v>
      </c>
      <c r="P48" s="31">
        <f t="shared" si="9"/>
        <v>1.6088851807003373</v>
      </c>
      <c r="R48" s="31">
        <f t="shared" ref="R48:S52" si="10">R47</f>
        <v>0.78638632490887805</v>
      </c>
      <c r="S48" s="31">
        <f t="shared" si="10"/>
        <v>1.5568881372171113</v>
      </c>
    </row>
    <row r="49" spans="1:20" x14ac:dyDescent="0.35">
      <c r="A49" s="112"/>
      <c r="B49" s="110"/>
      <c r="C49" s="43">
        <v>20233</v>
      </c>
      <c r="D49" s="14"/>
      <c r="E49" s="15"/>
      <c r="F49" s="15"/>
      <c r="G49" s="15"/>
      <c r="H49" s="9"/>
      <c r="I49" s="9"/>
      <c r="K49" s="8"/>
      <c r="L49" s="8"/>
      <c r="M49" s="8"/>
      <c r="O49" s="31">
        <f t="shared" si="9"/>
        <v>0.55938330372985456</v>
      </c>
      <c r="P49" s="31">
        <f t="shared" si="9"/>
        <v>1.6088851807003373</v>
      </c>
      <c r="R49" s="31">
        <f t="shared" si="10"/>
        <v>0.78638632490887805</v>
      </c>
      <c r="S49" s="31">
        <f t="shared" si="10"/>
        <v>1.5568881372171113</v>
      </c>
    </row>
    <row r="50" spans="1:20" x14ac:dyDescent="0.35">
      <c r="A50" s="112"/>
      <c r="B50" s="110"/>
      <c r="C50" s="43">
        <v>20234</v>
      </c>
      <c r="D50" s="14"/>
      <c r="E50" s="15"/>
      <c r="F50" s="15"/>
      <c r="G50" s="15"/>
      <c r="H50" s="9"/>
      <c r="I50" s="9"/>
      <c r="K50" s="8"/>
      <c r="L50" s="8"/>
      <c r="M50" s="8"/>
      <c r="O50" s="31">
        <f t="shared" si="9"/>
        <v>0.55938330372985456</v>
      </c>
      <c r="P50" s="31">
        <f t="shared" si="9"/>
        <v>1.6088851807003373</v>
      </c>
      <c r="R50" s="31">
        <f t="shared" si="10"/>
        <v>0.78638632490887805</v>
      </c>
      <c r="S50" s="31">
        <f t="shared" si="10"/>
        <v>1.5568881372171113</v>
      </c>
    </row>
    <row r="51" spans="1:20" x14ac:dyDescent="0.35">
      <c r="A51" s="112"/>
      <c r="B51" s="110"/>
      <c r="C51" s="43">
        <v>20241</v>
      </c>
      <c r="D51" s="14"/>
      <c r="E51" s="15"/>
      <c r="F51" s="15"/>
      <c r="G51" s="15"/>
      <c r="H51" s="9"/>
      <c r="I51" s="9"/>
      <c r="K51" s="8"/>
      <c r="L51" s="8"/>
      <c r="M51" s="8"/>
      <c r="O51" s="31">
        <f t="shared" si="9"/>
        <v>0.55938330372985456</v>
      </c>
      <c r="P51" s="31">
        <f t="shared" si="9"/>
        <v>1.6088851807003373</v>
      </c>
      <c r="R51" s="31">
        <f t="shared" si="10"/>
        <v>0.78638632490887805</v>
      </c>
      <c r="S51" s="31">
        <f t="shared" si="10"/>
        <v>1.5568881372171113</v>
      </c>
    </row>
    <row r="52" spans="1:20" x14ac:dyDescent="0.35">
      <c r="A52" s="112"/>
      <c r="B52" s="110"/>
      <c r="C52" s="43">
        <v>20242</v>
      </c>
      <c r="D52" s="14"/>
      <c r="E52" s="15"/>
      <c r="F52" s="15"/>
      <c r="G52" s="15"/>
      <c r="H52" s="9"/>
      <c r="I52" s="9"/>
      <c r="K52" s="8"/>
      <c r="L52" s="8"/>
      <c r="M52" s="8"/>
      <c r="O52" s="31">
        <f t="shared" si="9"/>
        <v>0.55938330372985456</v>
      </c>
      <c r="P52" s="31">
        <f t="shared" si="9"/>
        <v>1.6088851807003373</v>
      </c>
      <c r="R52" s="31">
        <f t="shared" si="10"/>
        <v>0.78638632490887805</v>
      </c>
      <c r="S52" s="31">
        <f t="shared" si="10"/>
        <v>1.5568881372171113</v>
      </c>
    </row>
    <row r="53" spans="1:20" ht="15" thickBot="1" x14ac:dyDescent="0.4">
      <c r="A53" s="112"/>
      <c r="B53" s="110"/>
      <c r="R53" s="17"/>
      <c r="S53" s="17"/>
    </row>
    <row r="54" spans="1:20" ht="15" thickBot="1" x14ac:dyDescent="0.4">
      <c r="A54" s="112"/>
      <c r="B54" s="110"/>
      <c r="D54" s="116" t="s">
        <v>21</v>
      </c>
      <c r="E54" s="117"/>
      <c r="F54" s="118"/>
      <c r="G54" s="23"/>
      <c r="H54" s="23"/>
      <c r="I54" s="23"/>
      <c r="J54" s="25"/>
      <c r="K54" s="25"/>
      <c r="L54" s="25"/>
      <c r="M54" s="25"/>
      <c r="R54" s="17"/>
      <c r="S54" s="17"/>
    </row>
    <row r="55" spans="1:20" ht="37.5" customHeight="1" x14ac:dyDescent="0.35">
      <c r="A55" s="112"/>
      <c r="B55" s="110"/>
      <c r="D55" s="19" t="s">
        <v>14</v>
      </c>
      <c r="E55" s="10" t="s">
        <v>7</v>
      </c>
      <c r="F55" s="18" t="s">
        <v>8</v>
      </c>
      <c r="G55" s="24"/>
      <c r="H55" s="119" t="s">
        <v>15</v>
      </c>
      <c r="I55" s="120"/>
      <c r="J55" s="25"/>
      <c r="K55" s="25"/>
      <c r="L55" s="25"/>
      <c r="M55" s="25"/>
      <c r="R55" s="28"/>
      <c r="S55" s="28"/>
    </row>
    <row r="56" spans="1:20" x14ac:dyDescent="0.35">
      <c r="A56" s="112"/>
      <c r="B56" s="110"/>
      <c r="D56" s="11" t="s">
        <v>9</v>
      </c>
      <c r="E56" s="80">
        <f>LOGEST(O27:O$34)^4-1</f>
        <v>1.8913533537248117E-3</v>
      </c>
      <c r="F56" s="102">
        <f>LOGEST(P27:P$34)^4-1</f>
        <v>-4.3958086301752131E-2</v>
      </c>
      <c r="G56" s="12"/>
      <c r="H56" s="39" t="s">
        <v>9</v>
      </c>
      <c r="I56" s="40" t="s">
        <v>9</v>
      </c>
      <c r="J56" s="25"/>
      <c r="K56" s="25"/>
      <c r="L56" s="25"/>
      <c r="M56" s="25"/>
      <c r="R56" s="28"/>
      <c r="S56" s="28"/>
    </row>
    <row r="57" spans="1:20" x14ac:dyDescent="0.35">
      <c r="A57" s="112"/>
      <c r="B57" s="110"/>
      <c r="D57" s="11" t="s">
        <v>10</v>
      </c>
      <c r="E57" s="80">
        <f>LOGEST(O23:O$34)^4-1</f>
        <v>-1.3532797641795491E-2</v>
      </c>
      <c r="F57" s="102">
        <f>LOGEST(P23:P$34)^4-1</f>
        <v>-4.6967329759998178E-2</v>
      </c>
      <c r="G57" s="12"/>
      <c r="H57" s="39" t="s">
        <v>52</v>
      </c>
      <c r="I57" s="40" t="s">
        <v>53</v>
      </c>
      <c r="J57" s="25"/>
      <c r="K57" s="25"/>
      <c r="L57" s="25"/>
      <c r="M57" s="25"/>
      <c r="R57" s="28"/>
      <c r="S57" s="28"/>
    </row>
    <row r="58" spans="1:20" ht="15" thickBot="1" x14ac:dyDescent="0.4">
      <c r="A58" s="112"/>
      <c r="B58" s="110"/>
      <c r="D58" s="11" t="s">
        <v>11</v>
      </c>
      <c r="E58" s="80">
        <f>LOGEST(O19:O$34)^4-1</f>
        <v>-9.0022291431404167E-3</v>
      </c>
      <c r="F58" s="102">
        <f>LOGEST(P19:P$34)^4-1</f>
        <v>-4.3643402474592974E-2</v>
      </c>
      <c r="G58" s="12"/>
      <c r="H58" s="41">
        <f>VLOOKUP(H56,$D$56:$F$60,MATCH(H57&amp;" Frequency",$D$55:$F$55),FALSE)</f>
        <v>1.8913533537248117E-3</v>
      </c>
      <c r="I58" s="42">
        <f>VLOOKUP(I56,$D$56:$F$60,MATCH(I57&amp;" Frequency",$D$55:$F$55),FALSE)</f>
        <v>-4.3958086301752131E-2</v>
      </c>
      <c r="J58" s="25"/>
      <c r="K58" s="25"/>
      <c r="L58" s="25"/>
      <c r="M58" s="25"/>
      <c r="R58" s="28"/>
      <c r="S58" s="28"/>
    </row>
    <row r="59" spans="1:20" x14ac:dyDescent="0.35">
      <c r="A59" s="112"/>
      <c r="B59" s="110"/>
      <c r="D59" s="11" t="s">
        <v>12</v>
      </c>
      <c r="E59" s="80">
        <f>LOGEST(O15:O$34)^4-1</f>
        <v>1.5766480433013319E-2</v>
      </c>
      <c r="F59" s="102">
        <f>LOGEST(P15:P$34)^4-1</f>
        <v>-3.3008427530408335E-2</v>
      </c>
      <c r="G59" s="12"/>
      <c r="H59" s="12"/>
      <c r="I59" s="12"/>
      <c r="J59" s="25"/>
      <c r="K59" s="25"/>
      <c r="L59" s="25"/>
      <c r="M59" s="25"/>
    </row>
    <row r="60" spans="1:20" ht="15" thickBot="1" x14ac:dyDescent="0.4">
      <c r="A60" s="112"/>
      <c r="B60" s="110"/>
      <c r="D60" s="13" t="s">
        <v>13</v>
      </c>
      <c r="E60" s="83">
        <f>LOGEST(O11:O$34)^4-1</f>
        <v>9.366645463975809E-3</v>
      </c>
      <c r="F60" s="103">
        <f>LOGEST(P11:P$34)^4-1</f>
        <v>-2.1979244407410836E-2</v>
      </c>
      <c r="G60" s="12"/>
      <c r="H60" s="12"/>
      <c r="I60" s="12"/>
      <c r="J60" s="25"/>
      <c r="K60" s="25"/>
      <c r="L60" s="25"/>
      <c r="M60" s="25"/>
    </row>
    <row r="61" spans="1:20" x14ac:dyDescent="0.35">
      <c r="A61" s="112"/>
      <c r="C61" s="17"/>
      <c r="D61" s="20"/>
      <c r="J61" s="25"/>
      <c r="K61" s="25"/>
      <c r="L61" s="25"/>
      <c r="M61" s="25"/>
    </row>
    <row r="62" spans="1:20" x14ac:dyDescent="0.35">
      <c r="A62" s="112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 spans="1:20" ht="45" customHeight="1" x14ac:dyDescent="0.35">
      <c r="A63" s="112"/>
      <c r="B63" s="110" t="s">
        <v>17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110" t="s">
        <v>22</v>
      </c>
      <c r="N63" s="26"/>
      <c r="O63" s="73" t="s">
        <v>23</v>
      </c>
      <c r="P63" s="71">
        <v>1.77</v>
      </c>
      <c r="Q63" s="26"/>
      <c r="R63" s="30"/>
      <c r="S63" s="26"/>
      <c r="T63" s="26"/>
    </row>
    <row r="64" spans="1:20" ht="15" customHeight="1" x14ac:dyDescent="0.35">
      <c r="A64" s="112"/>
      <c r="B64" s="110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110"/>
      <c r="N64" s="26"/>
      <c r="O64" s="94"/>
      <c r="P64" s="71"/>
      <c r="Q64" s="26"/>
      <c r="R64" s="65"/>
      <c r="S64" s="66"/>
      <c r="T64" s="26"/>
    </row>
    <row r="65" spans="1:21" x14ac:dyDescent="0.35">
      <c r="A65" s="112"/>
      <c r="B65" s="110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110"/>
      <c r="N65" s="26"/>
      <c r="O65" s="94" t="s">
        <v>24</v>
      </c>
      <c r="P65" s="71">
        <v>2.258</v>
      </c>
      <c r="Q65" s="26"/>
      <c r="R65" s="65"/>
      <c r="S65" s="66"/>
      <c r="T65" s="26"/>
    </row>
    <row r="66" spans="1:21" x14ac:dyDescent="0.35">
      <c r="A66" s="112"/>
      <c r="B66" s="110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110"/>
      <c r="N66" s="26"/>
      <c r="O66" s="94"/>
      <c r="P66" s="71"/>
      <c r="Q66" s="26"/>
      <c r="R66" s="65"/>
      <c r="S66" s="66"/>
      <c r="T66" s="26"/>
    </row>
    <row r="67" spans="1:21" x14ac:dyDescent="0.35">
      <c r="A67" s="112"/>
      <c r="B67" s="110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110"/>
      <c r="N67" s="26"/>
      <c r="O67" s="94" t="s">
        <v>25</v>
      </c>
      <c r="P67" s="105">
        <f>(P63/P45)^(1/P65)-1</f>
        <v>4.7502484983743987E-2</v>
      </c>
      <c r="Q67" s="26"/>
      <c r="R67" s="65"/>
      <c r="S67" s="66"/>
      <c r="T67" s="26"/>
      <c r="U67" s="22"/>
    </row>
    <row r="68" spans="1:21" x14ac:dyDescent="0.35">
      <c r="A68" s="112"/>
      <c r="B68" s="110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110"/>
      <c r="N68" s="26"/>
      <c r="O68" s="26"/>
      <c r="P68" s="26"/>
      <c r="Q68" s="26"/>
      <c r="R68" s="65"/>
      <c r="S68" s="66"/>
      <c r="T68" s="26"/>
    </row>
    <row r="69" spans="1:21" x14ac:dyDescent="0.35">
      <c r="A69" s="112"/>
      <c r="B69" s="110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110"/>
      <c r="N69" s="26"/>
      <c r="O69" s="26"/>
      <c r="P69" s="26"/>
      <c r="Q69" s="26"/>
      <c r="R69" s="67"/>
      <c r="S69" s="66"/>
      <c r="T69" s="26"/>
    </row>
    <row r="70" spans="1:21" x14ac:dyDescent="0.35">
      <c r="A70" s="112"/>
      <c r="B70" s="110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1"/>
      <c r="N70" s="26"/>
      <c r="O70" s="26"/>
      <c r="P70" s="26"/>
      <c r="Q70" s="26"/>
      <c r="R70" s="65"/>
      <c r="S70" s="66"/>
      <c r="T70" s="26"/>
    </row>
    <row r="71" spans="1:21" x14ac:dyDescent="0.35">
      <c r="A71" s="112"/>
      <c r="B71" s="110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1"/>
      <c r="N71" s="26"/>
      <c r="O71" s="26"/>
      <c r="P71" s="26"/>
      <c r="Q71" s="26"/>
      <c r="R71" s="65"/>
      <c r="S71" s="66"/>
      <c r="T71" s="26"/>
    </row>
    <row r="72" spans="1:21" x14ac:dyDescent="0.35">
      <c r="A72" s="112"/>
      <c r="B72" s="110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1"/>
      <c r="N72" s="26"/>
      <c r="O72" s="26"/>
      <c r="P72" s="26"/>
      <c r="Q72" s="26"/>
      <c r="R72" s="65"/>
      <c r="S72" s="66"/>
      <c r="T72" s="26"/>
    </row>
    <row r="73" spans="1:21" x14ac:dyDescent="0.35">
      <c r="A73" s="112"/>
      <c r="B73" s="110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1"/>
      <c r="N73" s="26"/>
      <c r="O73" s="26"/>
      <c r="P73" s="26"/>
      <c r="Q73" s="26"/>
      <c r="R73" s="67"/>
      <c r="S73" s="66"/>
      <c r="T73" s="26"/>
    </row>
    <row r="74" spans="1:21" x14ac:dyDescent="0.35">
      <c r="A74" s="112"/>
      <c r="B74" s="110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1"/>
      <c r="N74" s="26"/>
      <c r="O74" s="26"/>
      <c r="P74" s="26"/>
      <c r="Q74" s="26"/>
      <c r="R74" s="26"/>
      <c r="S74" s="26"/>
      <c r="T74" s="26"/>
    </row>
    <row r="75" spans="1:21" x14ac:dyDescent="0.35">
      <c r="A75" s="112"/>
      <c r="B75" s="110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1"/>
      <c r="N75" s="26"/>
      <c r="O75" s="26"/>
      <c r="P75" s="26"/>
      <c r="Q75" s="26"/>
      <c r="R75" s="26"/>
      <c r="S75" s="26"/>
      <c r="T75" s="26"/>
    </row>
    <row r="76" spans="1:21" x14ac:dyDescent="0.35">
      <c r="A76" s="112"/>
      <c r="B76" s="110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1"/>
      <c r="N76" s="26"/>
      <c r="O76" s="26"/>
      <c r="P76" s="26"/>
      <c r="Q76" s="26"/>
      <c r="R76" s="26"/>
      <c r="S76" s="26"/>
      <c r="T76" s="26"/>
    </row>
    <row r="77" spans="1:21" x14ac:dyDescent="0.35">
      <c r="A77" s="112"/>
      <c r="B77" s="110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1"/>
      <c r="N77" s="26"/>
      <c r="O77" s="26"/>
      <c r="P77" s="26"/>
      <c r="Q77" s="26"/>
      <c r="R77" s="26"/>
      <c r="S77" s="26"/>
      <c r="T77" s="26"/>
    </row>
    <row r="78" spans="1:21" x14ac:dyDescent="0.35">
      <c r="A78" s="112"/>
      <c r="B78" s="110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1"/>
      <c r="N78" s="26"/>
      <c r="O78" s="26"/>
      <c r="P78" s="26"/>
      <c r="Q78" s="26"/>
      <c r="R78" s="26"/>
      <c r="S78" s="26"/>
      <c r="T78" s="26"/>
    </row>
    <row r="79" spans="1:21" x14ac:dyDescent="0.35">
      <c r="A79" s="112"/>
      <c r="B79" s="110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1"/>
      <c r="N79" s="26"/>
      <c r="O79" s="26"/>
      <c r="P79" s="26"/>
      <c r="Q79" s="26"/>
      <c r="R79" s="26"/>
      <c r="S79" s="26"/>
      <c r="T79" s="26"/>
    </row>
    <row r="80" spans="1:21" x14ac:dyDescent="0.35">
      <c r="A80" s="112"/>
      <c r="B80" s="110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1"/>
      <c r="N80" s="26"/>
      <c r="O80" s="26"/>
      <c r="P80" s="26"/>
      <c r="Q80" s="26"/>
      <c r="R80" s="26"/>
      <c r="S80" s="26"/>
      <c r="T80" s="26"/>
    </row>
    <row r="81" spans="1:20" x14ac:dyDescent="0.35">
      <c r="A81" s="112"/>
      <c r="B81" s="110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1"/>
      <c r="N81" s="26"/>
      <c r="O81" s="26"/>
      <c r="P81" s="26"/>
      <c r="Q81" s="26"/>
      <c r="R81" s="26"/>
      <c r="S81" s="26"/>
      <c r="T81" s="26"/>
    </row>
    <row r="82" spans="1:20" x14ac:dyDescent="0.35">
      <c r="A82" s="112"/>
      <c r="B82" s="110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1"/>
      <c r="N82" s="26"/>
      <c r="O82" s="26"/>
      <c r="P82" s="26"/>
      <c r="Q82" s="26"/>
      <c r="R82" s="26"/>
      <c r="S82" s="26"/>
      <c r="T82" s="26"/>
    </row>
    <row r="83" spans="1:20" x14ac:dyDescent="0.35">
      <c r="A83" s="112"/>
      <c r="B83" s="110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1"/>
      <c r="N83" s="26"/>
      <c r="O83" s="26"/>
      <c r="P83" s="26"/>
      <c r="Q83" s="26"/>
      <c r="R83" s="26"/>
      <c r="S83" s="26"/>
      <c r="T83" s="26"/>
    </row>
    <row r="84" spans="1:20" x14ac:dyDescent="0.35">
      <c r="A84" s="112"/>
      <c r="B84" s="110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1"/>
      <c r="N84" s="26"/>
      <c r="O84" s="26"/>
      <c r="P84" s="26"/>
      <c r="Q84" s="26"/>
      <c r="R84" s="26"/>
      <c r="S84" s="26"/>
      <c r="T84" s="26"/>
    </row>
    <row r="85" spans="1:20" x14ac:dyDescent="0.35">
      <c r="A85" s="112"/>
      <c r="B85" s="110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1"/>
      <c r="N85" s="26"/>
      <c r="O85" s="26"/>
      <c r="P85" s="26"/>
      <c r="Q85" s="26"/>
      <c r="R85" s="26"/>
      <c r="S85" s="26"/>
      <c r="T85" s="26"/>
    </row>
    <row r="86" spans="1:20" x14ac:dyDescent="0.35">
      <c r="A86" s="112"/>
      <c r="B86" s="110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1"/>
      <c r="N86" s="26"/>
      <c r="O86" s="26"/>
      <c r="P86" s="26"/>
      <c r="Q86" s="26"/>
      <c r="R86" s="26"/>
      <c r="S86" s="26"/>
      <c r="T86" s="26"/>
    </row>
    <row r="87" spans="1:20" x14ac:dyDescent="0.35">
      <c r="A87" s="112"/>
      <c r="B87" s="110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1"/>
      <c r="N87" s="26"/>
      <c r="O87" s="26"/>
      <c r="P87" s="26"/>
      <c r="Q87" s="26"/>
      <c r="R87" s="26"/>
      <c r="S87" s="26"/>
      <c r="T87" s="26"/>
    </row>
    <row r="88" spans="1:20" x14ac:dyDescent="0.35">
      <c r="A88" s="112"/>
      <c r="B88" s="110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1"/>
      <c r="N88" s="26"/>
      <c r="O88" s="26"/>
      <c r="P88" s="26"/>
      <c r="Q88" s="26"/>
      <c r="R88" s="26"/>
      <c r="S88" s="26"/>
      <c r="T88" s="26"/>
    </row>
    <row r="89" spans="1:20" x14ac:dyDescent="0.35">
      <c r="A89" s="112"/>
      <c r="B89" s="110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1"/>
      <c r="N89" s="26"/>
      <c r="O89" s="26"/>
      <c r="P89" s="26"/>
      <c r="Q89" s="26"/>
      <c r="R89" s="26"/>
      <c r="S89" s="26"/>
      <c r="T89" s="26"/>
    </row>
    <row r="90" spans="1:20" x14ac:dyDescent="0.35">
      <c r="A90" s="112"/>
      <c r="B90" s="110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1"/>
      <c r="N90" s="26"/>
      <c r="O90" s="26"/>
      <c r="P90" s="26"/>
      <c r="Q90" s="26"/>
      <c r="R90" s="26"/>
      <c r="S90" s="26"/>
      <c r="T90" s="26"/>
    </row>
    <row r="91" spans="1:20" x14ac:dyDescent="0.3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</row>
    <row r="92" spans="1:20" x14ac:dyDescent="0.3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</row>
  </sheetData>
  <mergeCells count="11">
    <mergeCell ref="M63:M69"/>
    <mergeCell ref="A1:S1"/>
    <mergeCell ref="A2:S2"/>
    <mergeCell ref="A5:A90"/>
    <mergeCell ref="B5:B60"/>
    <mergeCell ref="D5:F5"/>
    <mergeCell ref="D6:F6"/>
    <mergeCell ref="H6:I6"/>
    <mergeCell ref="D54:F54"/>
    <mergeCell ref="H55:I55"/>
    <mergeCell ref="B63:B90"/>
  </mergeCells>
  <pageMargins left="0.7" right="0.7" top="0.75" bottom="0.75" header="0.3" footer="0.3"/>
  <pageSetup scale="36" fitToWidth="0" orientation="landscape" r:id="rId1"/>
  <rowBreaks count="1" manualBreakCount="1">
    <brk id="9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56D6-4D06-4F40-9774-6C876E02501D}">
  <sheetPr codeName="Sheet6">
    <pageSetUpPr fitToPage="1"/>
  </sheetPr>
  <dimension ref="A1:S94"/>
  <sheetViews>
    <sheetView zoomScale="70" zoomScaleNormal="70" workbookViewId="0">
      <selection activeCell="I21" sqref="I21"/>
    </sheetView>
  </sheetViews>
  <sheetFormatPr defaultRowHeight="14.5" x14ac:dyDescent="0.35"/>
  <cols>
    <col min="2" max="6" width="15.81640625" customWidth="1"/>
    <col min="7" max="7" width="18.1796875" customWidth="1"/>
    <col min="8" max="8" width="4.81640625" customWidth="1"/>
    <col min="9" max="12" width="15.81640625" customWidth="1"/>
    <col min="13" max="13" width="19.26953125" customWidth="1"/>
    <col min="14" max="14" width="5" customWidth="1"/>
    <col min="15" max="15" width="15.81640625" customWidth="1"/>
    <col min="16" max="16" width="18.26953125" customWidth="1"/>
    <col min="17" max="17" width="5" customWidth="1"/>
  </cols>
  <sheetData>
    <row r="1" spans="1:19" ht="21" customHeight="1" x14ac:dyDescent="0.5">
      <c r="A1" s="111" t="s">
        <v>51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51"/>
      <c r="R1" s="51"/>
      <c r="S1" s="51"/>
    </row>
    <row r="2" spans="1:19" ht="21" customHeight="1" x14ac:dyDescent="0.5">
      <c r="A2" s="111" t="s">
        <v>68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51"/>
      <c r="R2" s="51"/>
      <c r="S2" s="51"/>
    </row>
    <row r="3" spans="1:19" x14ac:dyDescent="0.35">
      <c r="R3" s="29"/>
    </row>
    <row r="4" spans="1:19" ht="15" customHeight="1" x14ac:dyDescent="0.35">
      <c r="A4" s="121" t="s">
        <v>27</v>
      </c>
      <c r="B4" s="55"/>
      <c r="C4" s="113" t="s">
        <v>36</v>
      </c>
      <c r="D4" s="113"/>
      <c r="E4" s="113"/>
      <c r="F4" s="113"/>
      <c r="G4" s="113"/>
      <c r="H4" s="43"/>
      <c r="R4" s="29"/>
    </row>
    <row r="5" spans="1:19" ht="15" thickBot="1" x14ac:dyDescent="0.4">
      <c r="A5" s="121"/>
      <c r="B5" s="56"/>
      <c r="C5" s="114" t="s">
        <v>0</v>
      </c>
      <c r="D5" s="114"/>
      <c r="E5" s="114"/>
      <c r="F5" s="114"/>
      <c r="G5" s="114"/>
      <c r="H5" s="44"/>
      <c r="I5" s="5" t="s">
        <v>4</v>
      </c>
      <c r="J5" s="5"/>
      <c r="K5" s="5"/>
      <c r="L5" s="1"/>
      <c r="M5" s="1"/>
      <c r="O5" s="5" t="s">
        <v>4</v>
      </c>
      <c r="P5" s="1"/>
    </row>
    <row r="6" spans="1:19" ht="146.25" customHeight="1" thickBot="1" x14ac:dyDescent="0.4">
      <c r="A6" s="121"/>
      <c r="B6" s="57" t="s">
        <v>32</v>
      </c>
      <c r="C6" s="2" t="s">
        <v>1</v>
      </c>
      <c r="D6" s="2" t="s">
        <v>2</v>
      </c>
      <c r="E6" s="2" t="s">
        <v>3</v>
      </c>
      <c r="F6" s="2" t="str">
        <f>IF(DCCE_LTrndCo="Excludes DCCE","Paid Losses","Paid Losses &amp; DCCE")</f>
        <v>Paid Losses</v>
      </c>
      <c r="G6" s="2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H6" s="16"/>
      <c r="I6" s="2" t="s">
        <v>1</v>
      </c>
      <c r="J6" s="2" t="str">
        <f t="shared" ref="J6:K6" si="0">D6</f>
        <v>Closed Claims</v>
      </c>
      <c r="K6" s="2" t="str">
        <f t="shared" si="0"/>
        <v>Reported Claims</v>
      </c>
      <c r="L6" s="2" t="str">
        <f>IF(DCCE_LTrndCo="Excludes DCCE","Paid Losses","Paid Losses &amp; DCCE")</f>
        <v>Paid Losses</v>
      </c>
      <c r="M6" s="2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O6" s="2" t="str">
        <f>IF(DCCE_LTrndCo="Excludes DCCE","Paid Loss Severity","Paid Loss &amp; DCCE Severity")</f>
        <v>Paid Loss Severity</v>
      </c>
      <c r="P6" s="2" t="str">
        <f>IF(DCCE_LTrndCo="Excludes DCCE","Total Paid Loss Severity including Partial Payments on Prior Calendar Years, on Closed Claims","Total Paid Loss &amp; DCCE Severity including Partial Payments on Prior Calendar Years, on Closed Claims")</f>
        <v>Total Paid Loss Severity including Partial Payments on Prior Calendar Years, on Closed Claims</v>
      </c>
    </row>
    <row r="7" spans="1:19" x14ac:dyDescent="0.35">
      <c r="A7" s="121"/>
      <c r="B7" s="43">
        <v>20162</v>
      </c>
      <c r="C7" s="33">
        <v>538605.69000000006</v>
      </c>
      <c r="D7" s="35">
        <v>4858</v>
      </c>
      <c r="E7" s="35">
        <v>11103</v>
      </c>
      <c r="F7" s="4">
        <v>15609776.279999999</v>
      </c>
      <c r="G7" s="4">
        <v>17687194.499999993</v>
      </c>
      <c r="H7" s="15"/>
      <c r="I7" s="34"/>
      <c r="J7" s="34"/>
      <c r="K7" s="34"/>
      <c r="L7" s="34"/>
      <c r="M7" s="34"/>
      <c r="O7" s="27"/>
      <c r="P7" s="27"/>
    </row>
    <row r="8" spans="1:19" x14ac:dyDescent="0.35">
      <c r="A8" s="121"/>
      <c r="B8" s="43">
        <v>20163</v>
      </c>
      <c r="C8" s="33">
        <v>536972.4425</v>
      </c>
      <c r="D8" s="35">
        <v>4274</v>
      </c>
      <c r="E8" s="35">
        <v>10886</v>
      </c>
      <c r="F8" s="4">
        <v>15242259.15</v>
      </c>
      <c r="G8" s="4">
        <v>15784535.199999994</v>
      </c>
      <c r="H8" s="15"/>
      <c r="I8" s="34"/>
      <c r="J8" s="34"/>
      <c r="K8" s="34"/>
      <c r="L8" s="34"/>
      <c r="M8" s="34"/>
      <c r="O8" s="27"/>
      <c r="P8" s="27"/>
    </row>
    <row r="9" spans="1:19" x14ac:dyDescent="0.35">
      <c r="A9" s="121"/>
      <c r="B9" s="43">
        <v>20164</v>
      </c>
      <c r="C9" s="33">
        <v>535822.39583333337</v>
      </c>
      <c r="D9" s="35">
        <v>4155</v>
      </c>
      <c r="E9" s="35">
        <v>11098</v>
      </c>
      <c r="F9" s="4">
        <v>15871331.279999999</v>
      </c>
      <c r="G9" s="4">
        <v>15758763.489999998</v>
      </c>
      <c r="H9" s="15"/>
      <c r="I9" s="34"/>
      <c r="J9" s="34"/>
      <c r="K9" s="34"/>
      <c r="L9" s="34"/>
      <c r="M9" s="34"/>
      <c r="O9" s="27"/>
      <c r="P9" s="27"/>
    </row>
    <row r="10" spans="1:19" x14ac:dyDescent="0.35">
      <c r="A10" s="121"/>
      <c r="B10" s="43">
        <v>20171</v>
      </c>
      <c r="C10" s="33">
        <v>535367.89666666661</v>
      </c>
      <c r="D10" s="35">
        <v>4458</v>
      </c>
      <c r="E10" s="35">
        <v>10712</v>
      </c>
      <c r="F10" s="4">
        <v>17059664.559999999</v>
      </c>
      <c r="G10" s="4">
        <v>17221431.690000005</v>
      </c>
      <c r="H10" s="15"/>
      <c r="I10" s="8">
        <f t="shared" ref="I10:I33" si="1">IF(COUNT(C7:C10)&lt;4,"",SUM(C7:C10))</f>
        <v>2146768.4249999998</v>
      </c>
      <c r="J10" s="8">
        <f t="shared" ref="J10:K25" si="2">IF(COUNT(D7:D10)&lt;4,"",SUM(D7:D10))</f>
        <v>17745</v>
      </c>
      <c r="K10" s="8">
        <f t="shared" si="2"/>
        <v>43799</v>
      </c>
      <c r="L10" s="8">
        <f t="shared" ref="L10:L33" si="3">IF(COUNT(B7:B10)&lt;4,"",SUM(F7:F10))</f>
        <v>63783031.269999996</v>
      </c>
      <c r="M10" s="8">
        <f t="shared" ref="M10:M33" si="4">IF(COUNT(B7:B10)&lt;4,"",SUM(G7:G10))</f>
        <v>66451924.879999988</v>
      </c>
      <c r="O10" s="8">
        <f>IFERROR(L10/J10,0)</f>
        <v>3594.4227258382639</v>
      </c>
      <c r="P10" s="8">
        <f>IFERROR(M10/J10,0)</f>
        <v>3744.825296139757</v>
      </c>
    </row>
    <row r="11" spans="1:19" x14ac:dyDescent="0.35">
      <c r="A11" s="121"/>
      <c r="B11" s="43">
        <v>20172</v>
      </c>
      <c r="C11" s="33">
        <v>535809.57583333331</v>
      </c>
      <c r="D11" s="35">
        <v>4129</v>
      </c>
      <c r="E11" s="35">
        <v>10365</v>
      </c>
      <c r="F11" s="4">
        <v>17515421.390000001</v>
      </c>
      <c r="G11" s="4">
        <v>18252656.789999999</v>
      </c>
      <c r="H11" s="15"/>
      <c r="I11" s="8">
        <f t="shared" si="1"/>
        <v>2143972.3108333331</v>
      </c>
      <c r="J11" s="8">
        <f t="shared" si="2"/>
        <v>17016</v>
      </c>
      <c r="K11" s="8">
        <f t="shared" si="2"/>
        <v>43061</v>
      </c>
      <c r="L11" s="8">
        <f t="shared" si="3"/>
        <v>65688676.379999995</v>
      </c>
      <c r="M11" s="8">
        <f t="shared" si="4"/>
        <v>67017387.169999994</v>
      </c>
      <c r="O11" s="8">
        <f t="shared" ref="O11:O33" si="5">IFERROR(L11/J11,0)</f>
        <v>3860.4064633286316</v>
      </c>
      <c r="P11" s="8">
        <f t="shared" ref="P11:P33" si="6">IFERROR(M11/J11,0)</f>
        <v>3938.4924288904558</v>
      </c>
    </row>
    <row r="12" spans="1:19" x14ac:dyDescent="0.35">
      <c r="A12" s="121"/>
      <c r="B12" s="43">
        <v>20173</v>
      </c>
      <c r="C12" s="33">
        <v>533487.71250000002</v>
      </c>
      <c r="D12" s="35">
        <v>4070</v>
      </c>
      <c r="E12" s="35">
        <v>10075</v>
      </c>
      <c r="F12" s="4">
        <v>16660279.26</v>
      </c>
      <c r="G12" s="4">
        <v>16942008.059999999</v>
      </c>
      <c r="H12" s="15"/>
      <c r="I12" s="8">
        <f t="shared" si="1"/>
        <v>2140487.5808333331</v>
      </c>
      <c r="J12" s="8">
        <f t="shared" si="2"/>
        <v>16812</v>
      </c>
      <c r="K12" s="8">
        <f t="shared" si="2"/>
        <v>42250</v>
      </c>
      <c r="L12" s="8">
        <f t="shared" si="3"/>
        <v>67106696.489999995</v>
      </c>
      <c r="M12" s="8">
        <f t="shared" si="4"/>
        <v>68174860.030000001</v>
      </c>
      <c r="O12" s="8">
        <f t="shared" si="5"/>
        <v>3991.5950802997854</v>
      </c>
      <c r="P12" s="8">
        <f t="shared" si="6"/>
        <v>4055.1308606947418</v>
      </c>
    </row>
    <row r="13" spans="1:19" x14ac:dyDescent="0.35">
      <c r="A13" s="121"/>
      <c r="B13" s="43">
        <v>20174</v>
      </c>
      <c r="C13" s="33">
        <v>529591.61416666664</v>
      </c>
      <c r="D13" s="35">
        <v>3952</v>
      </c>
      <c r="E13" s="35">
        <v>10453</v>
      </c>
      <c r="F13" s="4">
        <v>16066209.390000001</v>
      </c>
      <c r="G13" s="4">
        <v>16212549.899999995</v>
      </c>
      <c r="H13" s="15"/>
      <c r="I13" s="8">
        <f t="shared" si="1"/>
        <v>2134256.7991666668</v>
      </c>
      <c r="J13" s="8">
        <f t="shared" si="2"/>
        <v>16609</v>
      </c>
      <c r="K13" s="8">
        <f t="shared" si="2"/>
        <v>41605</v>
      </c>
      <c r="L13" s="8">
        <f t="shared" si="3"/>
        <v>67301574.599999994</v>
      </c>
      <c r="M13" s="8">
        <f t="shared" si="4"/>
        <v>68628646.439999998</v>
      </c>
      <c r="O13" s="8">
        <f t="shared" si="5"/>
        <v>4052.1147931844175</v>
      </c>
      <c r="P13" s="8">
        <f t="shared" si="6"/>
        <v>4132.0155602384248</v>
      </c>
    </row>
    <row r="14" spans="1:19" x14ac:dyDescent="0.35">
      <c r="A14" s="121"/>
      <c r="B14" s="43">
        <v>20181</v>
      </c>
      <c r="C14" s="33">
        <v>525329.87916666665</v>
      </c>
      <c r="D14" s="35">
        <v>4175</v>
      </c>
      <c r="E14" s="35">
        <v>9838</v>
      </c>
      <c r="F14" s="4">
        <v>17613939.350000001</v>
      </c>
      <c r="G14" s="4">
        <v>18586592.120000005</v>
      </c>
      <c r="H14" s="15"/>
      <c r="I14" s="8">
        <f t="shared" si="1"/>
        <v>2124218.7816666663</v>
      </c>
      <c r="J14" s="8">
        <f t="shared" si="2"/>
        <v>16326</v>
      </c>
      <c r="K14" s="8">
        <f t="shared" si="2"/>
        <v>40731</v>
      </c>
      <c r="L14" s="8">
        <f t="shared" si="3"/>
        <v>67855849.390000001</v>
      </c>
      <c r="M14" s="8">
        <f t="shared" si="4"/>
        <v>69993806.86999999</v>
      </c>
      <c r="O14" s="8">
        <f t="shared" si="5"/>
        <v>4156.3058550777905</v>
      </c>
      <c r="P14" s="8">
        <f t="shared" si="6"/>
        <v>4287.260006737718</v>
      </c>
    </row>
    <row r="15" spans="1:19" x14ac:dyDescent="0.35">
      <c r="A15" s="121"/>
      <c r="B15" s="43">
        <v>20182</v>
      </c>
      <c r="C15" s="33">
        <v>521081.13750000001</v>
      </c>
      <c r="D15" s="35">
        <v>4302</v>
      </c>
      <c r="E15" s="35">
        <v>9821</v>
      </c>
      <c r="F15" s="4">
        <v>16068003.859999999</v>
      </c>
      <c r="G15" s="4">
        <v>17747566.280000001</v>
      </c>
      <c r="H15" s="15"/>
      <c r="I15" s="8">
        <f t="shared" si="1"/>
        <v>2109490.3433333333</v>
      </c>
      <c r="J15" s="8">
        <f t="shared" si="2"/>
        <v>16499</v>
      </c>
      <c r="K15" s="8">
        <f t="shared" si="2"/>
        <v>40187</v>
      </c>
      <c r="L15" s="8">
        <f t="shared" si="3"/>
        <v>66408431.859999999</v>
      </c>
      <c r="M15" s="8">
        <f t="shared" si="4"/>
        <v>69488716.359999999</v>
      </c>
      <c r="O15" s="8">
        <f t="shared" si="5"/>
        <v>4024.9973852960784</v>
      </c>
      <c r="P15" s="8">
        <f t="shared" si="6"/>
        <v>4211.6926092490457</v>
      </c>
    </row>
    <row r="16" spans="1:19" x14ac:dyDescent="0.35">
      <c r="A16" s="121"/>
      <c r="B16" s="43">
        <v>20183</v>
      </c>
      <c r="C16" s="33">
        <v>517263.43333333335</v>
      </c>
      <c r="D16" s="35">
        <v>3843</v>
      </c>
      <c r="E16" s="35">
        <v>9507</v>
      </c>
      <c r="F16" s="4">
        <v>16705276.4</v>
      </c>
      <c r="G16" s="4">
        <v>16934184.949999981</v>
      </c>
      <c r="H16" s="15"/>
      <c r="I16" s="8">
        <f t="shared" si="1"/>
        <v>2093266.0641666665</v>
      </c>
      <c r="J16" s="8">
        <f t="shared" si="2"/>
        <v>16272</v>
      </c>
      <c r="K16" s="8">
        <f t="shared" si="2"/>
        <v>39619</v>
      </c>
      <c r="L16" s="8">
        <f t="shared" si="3"/>
        <v>66453429</v>
      </c>
      <c r="M16" s="8">
        <f t="shared" si="4"/>
        <v>69480893.24999997</v>
      </c>
      <c r="O16" s="8">
        <f t="shared" si="5"/>
        <v>4083.9127949852509</v>
      </c>
      <c r="P16" s="8">
        <f t="shared" si="6"/>
        <v>4269.966399336281</v>
      </c>
    </row>
    <row r="17" spans="1:16" x14ac:dyDescent="0.35">
      <c r="A17" s="121"/>
      <c r="B17" s="43">
        <v>20184</v>
      </c>
      <c r="C17" s="33">
        <v>514169.99416666664</v>
      </c>
      <c r="D17" s="35">
        <v>3797</v>
      </c>
      <c r="E17" s="35">
        <v>9677</v>
      </c>
      <c r="F17" s="4">
        <v>17276806.649999999</v>
      </c>
      <c r="G17" s="4">
        <v>17750678.039999999</v>
      </c>
      <c r="H17" s="15"/>
      <c r="I17" s="8">
        <f t="shared" si="1"/>
        <v>2077844.4441666666</v>
      </c>
      <c r="J17" s="8">
        <f t="shared" si="2"/>
        <v>16117</v>
      </c>
      <c r="K17" s="8">
        <f t="shared" si="2"/>
        <v>38843</v>
      </c>
      <c r="L17" s="8">
        <f t="shared" si="3"/>
        <v>67664026.25999999</v>
      </c>
      <c r="M17" s="8">
        <f t="shared" si="4"/>
        <v>71019021.389999986</v>
      </c>
      <c r="O17" s="8">
        <f t="shared" si="5"/>
        <v>4198.3015610845687</v>
      </c>
      <c r="P17" s="8">
        <f t="shared" si="6"/>
        <v>4406.4665502264679</v>
      </c>
    </row>
    <row r="18" spans="1:16" x14ac:dyDescent="0.35">
      <c r="A18" s="121"/>
      <c r="B18" s="43">
        <v>20191</v>
      </c>
      <c r="C18" s="33">
        <v>512022.13916666666</v>
      </c>
      <c r="D18" s="35">
        <v>4020</v>
      </c>
      <c r="E18" s="35">
        <v>9051</v>
      </c>
      <c r="F18" s="4">
        <v>16458758.529999999</v>
      </c>
      <c r="G18" s="4">
        <v>17773100.800000001</v>
      </c>
      <c r="H18" s="15"/>
      <c r="I18" s="8">
        <f t="shared" si="1"/>
        <v>2064536.7041666666</v>
      </c>
      <c r="J18" s="8">
        <f t="shared" si="2"/>
        <v>15962</v>
      </c>
      <c r="K18" s="8">
        <f t="shared" si="2"/>
        <v>38056</v>
      </c>
      <c r="L18" s="8">
        <f t="shared" si="3"/>
        <v>66508845.439999998</v>
      </c>
      <c r="M18" s="8">
        <f t="shared" si="4"/>
        <v>70205530.069999978</v>
      </c>
      <c r="O18" s="8">
        <f t="shared" si="5"/>
        <v>4166.6987495301337</v>
      </c>
      <c r="P18" s="8">
        <f t="shared" si="6"/>
        <v>4398.2915718581617</v>
      </c>
    </row>
    <row r="19" spans="1:16" x14ac:dyDescent="0.35">
      <c r="A19" s="121"/>
      <c r="B19" s="43">
        <v>20192</v>
      </c>
      <c r="C19" s="33">
        <v>509755.93583333335</v>
      </c>
      <c r="D19" s="35">
        <v>4222</v>
      </c>
      <c r="E19" s="35">
        <v>9000</v>
      </c>
      <c r="F19" s="4">
        <v>18162290.09</v>
      </c>
      <c r="G19" s="4">
        <v>19897970.550000001</v>
      </c>
      <c r="H19" s="15"/>
      <c r="I19" s="8">
        <f t="shared" si="1"/>
        <v>2053211.5024999999</v>
      </c>
      <c r="J19" s="8">
        <f t="shared" si="2"/>
        <v>15882</v>
      </c>
      <c r="K19" s="8">
        <f t="shared" si="2"/>
        <v>37235</v>
      </c>
      <c r="L19" s="8">
        <f t="shared" si="3"/>
        <v>68603131.670000002</v>
      </c>
      <c r="M19" s="8">
        <f t="shared" si="4"/>
        <v>72355934.339999974</v>
      </c>
      <c r="O19" s="8">
        <f t="shared" si="5"/>
        <v>4319.5524285354486</v>
      </c>
      <c r="P19" s="8">
        <f t="shared" si="6"/>
        <v>4555.8452550056654</v>
      </c>
    </row>
    <row r="20" spans="1:16" x14ac:dyDescent="0.35">
      <c r="A20" s="121"/>
      <c r="B20" s="43">
        <v>20193</v>
      </c>
      <c r="C20" s="33">
        <v>506955.48</v>
      </c>
      <c r="D20" s="35">
        <v>3739</v>
      </c>
      <c r="E20" s="35">
        <v>9015</v>
      </c>
      <c r="F20" s="4">
        <v>17771300.399999999</v>
      </c>
      <c r="G20" s="4">
        <v>17849522.010000005</v>
      </c>
      <c r="H20" s="15"/>
      <c r="I20" s="8">
        <f t="shared" si="1"/>
        <v>2042903.5491666666</v>
      </c>
      <c r="J20" s="8">
        <f t="shared" si="2"/>
        <v>15778</v>
      </c>
      <c r="K20" s="8">
        <f t="shared" si="2"/>
        <v>36743</v>
      </c>
      <c r="L20" s="8">
        <f t="shared" si="3"/>
        <v>69669155.669999987</v>
      </c>
      <c r="M20" s="8">
        <f t="shared" si="4"/>
        <v>73271271.400000006</v>
      </c>
      <c r="O20" s="8">
        <f t="shared" si="5"/>
        <v>4415.5885200912653</v>
      </c>
      <c r="P20" s="8">
        <f t="shared" si="6"/>
        <v>4643.8884142476873</v>
      </c>
    </row>
    <row r="21" spans="1:16" x14ac:dyDescent="0.35">
      <c r="A21" s="121"/>
      <c r="B21" s="43">
        <v>20194</v>
      </c>
      <c r="C21" s="33">
        <v>504923.33333333331</v>
      </c>
      <c r="D21" s="35">
        <v>3921</v>
      </c>
      <c r="E21" s="35">
        <v>9167</v>
      </c>
      <c r="F21" s="4">
        <v>17144701.559999999</v>
      </c>
      <c r="G21" s="4">
        <v>18416179.560000002</v>
      </c>
      <c r="H21" s="15"/>
      <c r="I21" s="8">
        <f t="shared" si="1"/>
        <v>2033656.8883333332</v>
      </c>
      <c r="J21" s="8">
        <f t="shared" si="2"/>
        <v>15902</v>
      </c>
      <c r="K21" s="8">
        <f t="shared" si="2"/>
        <v>36233</v>
      </c>
      <c r="L21" s="8">
        <f t="shared" si="3"/>
        <v>69537050.579999998</v>
      </c>
      <c r="M21" s="8">
        <f t="shared" si="4"/>
        <v>73936772.920000017</v>
      </c>
      <c r="O21" s="8">
        <f t="shared" si="5"/>
        <v>4372.8493636020621</v>
      </c>
      <c r="P21" s="8">
        <f t="shared" si="6"/>
        <v>4649.5266582819786</v>
      </c>
    </row>
    <row r="22" spans="1:16" x14ac:dyDescent="0.35">
      <c r="A22" s="121"/>
      <c r="B22" s="43">
        <v>20201</v>
      </c>
      <c r="C22" s="33">
        <v>504985.36833333335</v>
      </c>
      <c r="D22" s="35">
        <v>3222</v>
      </c>
      <c r="E22" s="35">
        <v>7996</v>
      </c>
      <c r="F22" s="4">
        <v>17054646.32</v>
      </c>
      <c r="G22" s="4">
        <v>16636207.73</v>
      </c>
      <c r="H22" s="15"/>
      <c r="I22" s="8">
        <f t="shared" si="1"/>
        <v>2026620.1174999999</v>
      </c>
      <c r="J22" s="8">
        <f t="shared" si="2"/>
        <v>15104</v>
      </c>
      <c r="K22" s="8">
        <f t="shared" si="2"/>
        <v>35178</v>
      </c>
      <c r="L22" s="8">
        <f t="shared" si="3"/>
        <v>70132938.370000005</v>
      </c>
      <c r="M22" s="8">
        <f t="shared" si="4"/>
        <v>72799879.850000009</v>
      </c>
      <c r="O22" s="8">
        <f t="shared" si="5"/>
        <v>4643.3354323358053</v>
      </c>
      <c r="P22" s="8">
        <f t="shared" si="6"/>
        <v>4819.9072993908903</v>
      </c>
    </row>
    <row r="23" spans="1:16" x14ac:dyDescent="0.35">
      <c r="A23" s="121"/>
      <c r="B23" s="43">
        <v>20202</v>
      </c>
      <c r="C23" s="33">
        <v>505638.63416666671</v>
      </c>
      <c r="D23" s="35">
        <v>3653</v>
      </c>
      <c r="E23" s="35">
        <v>5155</v>
      </c>
      <c r="F23" s="4">
        <v>13758712.09</v>
      </c>
      <c r="G23" s="4">
        <v>17412211.730000008</v>
      </c>
      <c r="H23" s="15"/>
      <c r="I23" s="8">
        <f t="shared" si="1"/>
        <v>2022502.8158333334</v>
      </c>
      <c r="J23" s="8">
        <f t="shared" si="2"/>
        <v>14535</v>
      </c>
      <c r="K23" s="8">
        <f t="shared" si="2"/>
        <v>31333</v>
      </c>
      <c r="L23" s="8">
        <f t="shared" si="3"/>
        <v>65729360.36999999</v>
      </c>
      <c r="M23" s="8">
        <f t="shared" si="4"/>
        <v>70314121.030000016</v>
      </c>
      <c r="O23" s="8">
        <f t="shared" si="5"/>
        <v>4522.143816305469</v>
      </c>
      <c r="P23" s="8">
        <f t="shared" si="6"/>
        <v>4837.5728262813909</v>
      </c>
    </row>
    <row r="24" spans="1:16" x14ac:dyDescent="0.35">
      <c r="A24" s="121"/>
      <c r="B24" s="43">
        <v>20203</v>
      </c>
      <c r="C24" s="33">
        <v>501548.47833333333</v>
      </c>
      <c r="D24" s="35">
        <v>2402</v>
      </c>
      <c r="E24" s="35">
        <v>5936</v>
      </c>
      <c r="F24" s="4">
        <v>11988837.939999999</v>
      </c>
      <c r="G24" s="4">
        <v>13603382.919999994</v>
      </c>
      <c r="H24" s="15"/>
      <c r="I24" s="8">
        <f t="shared" si="1"/>
        <v>2017095.8141666667</v>
      </c>
      <c r="J24" s="8">
        <f t="shared" si="2"/>
        <v>13198</v>
      </c>
      <c r="K24" s="8">
        <f t="shared" si="2"/>
        <v>28254</v>
      </c>
      <c r="L24" s="8">
        <f t="shared" si="3"/>
        <v>59946897.909999996</v>
      </c>
      <c r="M24" s="8">
        <f t="shared" si="4"/>
        <v>66067981.940000005</v>
      </c>
      <c r="O24" s="8">
        <f t="shared" si="5"/>
        <v>4542.1198598272467</v>
      </c>
      <c r="P24" s="8">
        <f t="shared" si="6"/>
        <v>5005.9086179724209</v>
      </c>
    </row>
    <row r="25" spans="1:16" x14ac:dyDescent="0.35">
      <c r="A25" s="121"/>
      <c r="B25" s="43">
        <v>20204</v>
      </c>
      <c r="C25" s="33">
        <v>503351.26499999996</v>
      </c>
      <c r="D25" s="35">
        <v>2477</v>
      </c>
      <c r="E25" s="35">
        <v>6501</v>
      </c>
      <c r="F25" s="4">
        <v>13130860.24</v>
      </c>
      <c r="G25" s="4">
        <v>13758576.670000002</v>
      </c>
      <c r="H25" s="15"/>
      <c r="I25" s="8">
        <f t="shared" si="1"/>
        <v>2015523.7458333333</v>
      </c>
      <c r="J25" s="8">
        <f t="shared" si="2"/>
        <v>11754</v>
      </c>
      <c r="K25" s="8">
        <f t="shared" si="2"/>
        <v>25588</v>
      </c>
      <c r="L25" s="8">
        <f t="shared" si="3"/>
        <v>55933056.590000004</v>
      </c>
      <c r="M25" s="8">
        <f t="shared" si="4"/>
        <v>61410379.050000004</v>
      </c>
      <c r="O25" s="8">
        <f t="shared" si="5"/>
        <v>4758.6401727071634</v>
      </c>
      <c r="P25" s="8">
        <f t="shared" si="6"/>
        <v>5224.6366385911178</v>
      </c>
    </row>
    <row r="26" spans="1:16" x14ac:dyDescent="0.35">
      <c r="A26" s="121"/>
      <c r="B26" s="43">
        <v>20211</v>
      </c>
      <c r="C26" s="33">
        <v>506507.33666666667</v>
      </c>
      <c r="D26" s="35">
        <v>2274</v>
      </c>
      <c r="E26" s="35">
        <v>6352</v>
      </c>
      <c r="F26" s="4">
        <v>11263145.83</v>
      </c>
      <c r="G26" s="4">
        <v>12406470.409999996</v>
      </c>
      <c r="H26" s="15"/>
      <c r="I26" s="8">
        <f t="shared" si="1"/>
        <v>2017045.7141666666</v>
      </c>
      <c r="J26" s="8">
        <f t="shared" ref="J26:K33" si="7">IF(COUNT(D23:D26)&lt;4,"",SUM(D23:D26))</f>
        <v>10806</v>
      </c>
      <c r="K26" s="8">
        <f t="shared" si="7"/>
        <v>23944</v>
      </c>
      <c r="L26" s="8">
        <f t="shared" si="3"/>
        <v>50141556.100000001</v>
      </c>
      <c r="M26" s="8">
        <f t="shared" si="4"/>
        <v>57180641.730000004</v>
      </c>
      <c r="O26" s="8">
        <f t="shared" si="5"/>
        <v>4640.1588099204146</v>
      </c>
      <c r="P26" s="8">
        <f t="shared" si="6"/>
        <v>5291.5641060521939</v>
      </c>
    </row>
    <row r="27" spans="1:16" x14ac:dyDescent="0.35">
      <c r="A27" s="121"/>
      <c r="B27" s="43">
        <v>20212</v>
      </c>
      <c r="C27" s="33">
        <v>510414.60666666669</v>
      </c>
      <c r="D27" s="35">
        <v>2473</v>
      </c>
      <c r="E27" s="35">
        <v>7733</v>
      </c>
      <c r="F27" s="4">
        <v>12698816.369999999</v>
      </c>
      <c r="G27" s="4">
        <v>14131882.299999997</v>
      </c>
      <c r="H27" s="15"/>
      <c r="I27" s="8">
        <f t="shared" si="1"/>
        <v>2021821.6866666668</v>
      </c>
      <c r="J27" s="8">
        <f t="shared" si="7"/>
        <v>9626</v>
      </c>
      <c r="K27" s="8">
        <f t="shared" si="7"/>
        <v>26522</v>
      </c>
      <c r="L27" s="8">
        <f t="shared" si="3"/>
        <v>49081660.379999995</v>
      </c>
      <c r="M27" s="8">
        <f t="shared" si="4"/>
        <v>53900312.29999999</v>
      </c>
      <c r="O27" s="8">
        <f t="shared" si="5"/>
        <v>5098.8635341782665</v>
      </c>
      <c r="P27" s="8">
        <f t="shared" si="6"/>
        <v>5599.4506856430489</v>
      </c>
    </row>
    <row r="28" spans="1:16" x14ac:dyDescent="0.35">
      <c r="A28" s="121"/>
      <c r="B28" s="43">
        <v>20213</v>
      </c>
      <c r="C28" s="33">
        <v>513008.4458333333</v>
      </c>
      <c r="D28" s="35">
        <v>2504</v>
      </c>
      <c r="E28" s="35">
        <v>8031</v>
      </c>
      <c r="F28" s="4">
        <v>12124250.41</v>
      </c>
      <c r="G28" s="4">
        <v>12755761.679999998</v>
      </c>
      <c r="H28" s="15"/>
      <c r="I28" s="8">
        <f t="shared" si="1"/>
        <v>2033281.6541666666</v>
      </c>
      <c r="J28" s="8">
        <f t="shared" si="7"/>
        <v>9728</v>
      </c>
      <c r="K28" s="8">
        <f t="shared" si="7"/>
        <v>28617</v>
      </c>
      <c r="L28" s="8">
        <f t="shared" si="3"/>
        <v>49217072.849999994</v>
      </c>
      <c r="M28" s="8">
        <f t="shared" si="4"/>
        <v>53052691.059999995</v>
      </c>
      <c r="O28" s="8">
        <f t="shared" si="5"/>
        <v>5059.3208110608548</v>
      </c>
      <c r="P28" s="8">
        <f t="shared" si="6"/>
        <v>5453.607222450657</v>
      </c>
    </row>
    <row r="29" spans="1:16" x14ac:dyDescent="0.35">
      <c r="A29" s="121"/>
      <c r="B29" s="43">
        <v>20214</v>
      </c>
      <c r="C29" s="33">
        <v>515146.48583333334</v>
      </c>
      <c r="D29" s="35">
        <v>2759</v>
      </c>
      <c r="E29" s="35">
        <v>8462</v>
      </c>
      <c r="F29" s="4">
        <v>13531987.939999999</v>
      </c>
      <c r="G29" s="4">
        <v>14288641.749999996</v>
      </c>
      <c r="H29" s="15"/>
      <c r="I29" s="8">
        <f t="shared" si="1"/>
        <v>2045076.875</v>
      </c>
      <c r="J29" s="8">
        <f t="shared" si="7"/>
        <v>10010</v>
      </c>
      <c r="K29" s="8">
        <f t="shared" si="7"/>
        <v>30578</v>
      </c>
      <c r="L29" s="8">
        <f t="shared" si="3"/>
        <v>49618200.549999997</v>
      </c>
      <c r="M29" s="8">
        <f t="shared" si="4"/>
        <v>53582756.139999986</v>
      </c>
      <c r="O29" s="8">
        <f t="shared" si="5"/>
        <v>4956.8631918081919</v>
      </c>
      <c r="P29" s="8">
        <f t="shared" si="6"/>
        <v>5352.9226913086895</v>
      </c>
    </row>
    <row r="30" spans="1:16" x14ac:dyDescent="0.35">
      <c r="A30" s="121"/>
      <c r="B30" s="43">
        <v>20221</v>
      </c>
      <c r="C30" s="33">
        <v>516858.05499999999</v>
      </c>
      <c r="D30" s="35">
        <v>2746</v>
      </c>
      <c r="E30" s="35">
        <v>7805</v>
      </c>
      <c r="F30" s="4">
        <v>14108606.52</v>
      </c>
      <c r="G30" s="4">
        <v>14518987.540000007</v>
      </c>
      <c r="H30" s="15"/>
      <c r="I30" s="8">
        <f t="shared" si="1"/>
        <v>2055427.5933333333</v>
      </c>
      <c r="J30" s="8">
        <f t="shared" si="7"/>
        <v>10482</v>
      </c>
      <c r="K30" s="8">
        <f t="shared" si="7"/>
        <v>32031</v>
      </c>
      <c r="L30" s="8">
        <f t="shared" si="3"/>
        <v>52463661.239999995</v>
      </c>
      <c r="M30" s="8">
        <f t="shared" si="4"/>
        <v>55695273.269999996</v>
      </c>
      <c r="O30" s="8">
        <f t="shared" si="5"/>
        <v>5005.1193703491699</v>
      </c>
      <c r="P30" s="8">
        <f t="shared" si="6"/>
        <v>5313.4204607899255</v>
      </c>
    </row>
    <row r="31" spans="1:16" x14ac:dyDescent="0.35">
      <c r="A31" s="121"/>
      <c r="B31" s="43">
        <v>20222</v>
      </c>
      <c r="C31" s="33">
        <v>519969.83083333331</v>
      </c>
      <c r="D31" s="35">
        <v>2959</v>
      </c>
      <c r="E31" s="35">
        <v>8128</v>
      </c>
      <c r="F31" s="4">
        <v>15188819.470000001</v>
      </c>
      <c r="G31" s="4">
        <v>16365546.419999998</v>
      </c>
      <c r="H31" s="15"/>
      <c r="I31" s="8">
        <f t="shared" si="1"/>
        <v>2064982.8174999999</v>
      </c>
      <c r="J31" s="8">
        <f t="shared" si="7"/>
        <v>10968</v>
      </c>
      <c r="K31" s="8">
        <f t="shared" si="7"/>
        <v>32426</v>
      </c>
      <c r="L31" s="8">
        <f t="shared" si="3"/>
        <v>54953664.340000004</v>
      </c>
      <c r="M31" s="8">
        <f t="shared" si="4"/>
        <v>57928937.390000001</v>
      </c>
      <c r="O31" s="8">
        <f t="shared" si="5"/>
        <v>5010.3632695113056</v>
      </c>
      <c r="P31" s="8">
        <f t="shared" si="6"/>
        <v>5281.6317824580601</v>
      </c>
    </row>
    <row r="32" spans="1:16" x14ac:dyDescent="0.35">
      <c r="A32" s="121"/>
      <c r="B32" s="43">
        <v>20223</v>
      </c>
      <c r="C32" s="33">
        <v>523240.04916666663</v>
      </c>
      <c r="D32" s="35">
        <v>3018</v>
      </c>
      <c r="E32" s="35">
        <v>8682</v>
      </c>
      <c r="F32" s="4">
        <v>16420110.029999999</v>
      </c>
      <c r="G32" s="4">
        <v>18465929.289999999</v>
      </c>
      <c r="H32" s="15"/>
      <c r="I32" s="8">
        <f t="shared" si="1"/>
        <v>2075214.4208333332</v>
      </c>
      <c r="J32" s="8">
        <f t="shared" si="7"/>
        <v>11482</v>
      </c>
      <c r="K32" s="8">
        <f t="shared" si="7"/>
        <v>33077</v>
      </c>
      <c r="L32" s="8">
        <f t="shared" si="3"/>
        <v>59249523.960000001</v>
      </c>
      <c r="M32" s="8">
        <f t="shared" si="4"/>
        <v>63639105</v>
      </c>
      <c r="O32" s="8">
        <f t="shared" si="5"/>
        <v>5160.2093677059747</v>
      </c>
      <c r="P32" s="8">
        <f t="shared" si="6"/>
        <v>5542.5104511409163</v>
      </c>
    </row>
    <row r="33" spans="1:17" x14ac:dyDescent="0.35">
      <c r="A33" s="121"/>
      <c r="B33" s="43">
        <v>20224</v>
      </c>
      <c r="C33" s="33">
        <v>529018.3716666667</v>
      </c>
      <c r="D33" s="35">
        <v>2963</v>
      </c>
      <c r="E33" s="35">
        <v>8996</v>
      </c>
      <c r="F33" s="4">
        <v>14991051.310000001</v>
      </c>
      <c r="G33" s="4">
        <v>19533211.499999989</v>
      </c>
      <c r="H33" s="15"/>
      <c r="I33" s="8">
        <f t="shared" si="1"/>
        <v>2089086.3066666666</v>
      </c>
      <c r="J33" s="8">
        <f t="shared" si="7"/>
        <v>11686</v>
      </c>
      <c r="K33" s="8">
        <f t="shared" si="7"/>
        <v>33611</v>
      </c>
      <c r="L33" s="8">
        <f t="shared" si="3"/>
        <v>60708587.330000006</v>
      </c>
      <c r="M33" s="8">
        <f t="shared" si="4"/>
        <v>68883674.749999985</v>
      </c>
      <c r="O33" s="8">
        <f t="shared" si="5"/>
        <v>5194.9843684750986</v>
      </c>
      <c r="P33" s="8">
        <f t="shared" si="6"/>
        <v>5894.5468723258591</v>
      </c>
    </row>
    <row r="34" spans="1:17" ht="15" thickBot="1" x14ac:dyDescent="0.4">
      <c r="A34" s="121"/>
    </row>
    <row r="35" spans="1:17" ht="15" thickBot="1" x14ac:dyDescent="0.4">
      <c r="A35" s="121"/>
      <c r="C35" s="116" t="s">
        <v>28</v>
      </c>
      <c r="D35" s="117"/>
      <c r="E35" s="118"/>
      <c r="F35" s="36"/>
      <c r="G35" s="36"/>
      <c r="H35" s="23"/>
      <c r="I35" s="25"/>
      <c r="J35" s="25"/>
      <c r="K35" s="25"/>
      <c r="L35" s="25"/>
      <c r="M35" s="25"/>
    </row>
    <row r="36" spans="1:17" ht="49.5" customHeight="1" x14ac:dyDescent="0.35">
      <c r="A36" s="121"/>
      <c r="C36" s="19" t="s">
        <v>14</v>
      </c>
      <c r="D36" s="10" t="s">
        <v>29</v>
      </c>
      <c r="E36" s="18" t="s">
        <v>30</v>
      </c>
      <c r="F36" s="24"/>
      <c r="G36" s="47" t="s">
        <v>31</v>
      </c>
      <c r="H36" s="25"/>
      <c r="I36" s="30"/>
      <c r="J36" s="43"/>
      <c r="K36" s="72"/>
      <c r="L36" s="73"/>
      <c r="M36" s="73"/>
      <c r="P36" s="28"/>
      <c r="Q36" s="28"/>
    </row>
    <row r="37" spans="1:17" x14ac:dyDescent="0.35">
      <c r="A37" s="121"/>
      <c r="C37" s="11" t="s">
        <v>9</v>
      </c>
      <c r="D37" s="80">
        <f>LOGEST(O26:O$33)^4-1</f>
        <v>4.0361300878244855E-2</v>
      </c>
      <c r="E37" s="104">
        <f>LOGEST(P26:P$33)^4-1</f>
        <v>2.9020665904842646E-2</v>
      </c>
      <c r="F37" s="12"/>
      <c r="G37" s="49" t="s">
        <v>9</v>
      </c>
      <c r="H37" s="25"/>
      <c r="I37" s="74"/>
      <c r="J37" s="75"/>
      <c r="K37" s="25"/>
      <c r="P37" s="28"/>
      <c r="Q37" s="28"/>
    </row>
    <row r="38" spans="1:17" x14ac:dyDescent="0.35">
      <c r="A38" s="121"/>
      <c r="C38" s="11" t="s">
        <v>10</v>
      </c>
      <c r="D38" s="80">
        <f>LOGEST(O22:O$33)^4-1</f>
        <v>5.0938461253335232E-2</v>
      </c>
      <c r="E38" s="102">
        <f>LOGEST(P22:P$33)^4-1</f>
        <v>5.6150189818928942E-2</v>
      </c>
      <c r="F38" s="12"/>
      <c r="G38" s="50" t="s">
        <v>29</v>
      </c>
      <c r="H38" s="25"/>
      <c r="I38" s="74"/>
      <c r="J38" s="75"/>
      <c r="K38" s="25"/>
      <c r="P38" s="28"/>
      <c r="Q38" s="28"/>
    </row>
    <row r="39" spans="1:17" ht="15" thickBot="1" x14ac:dyDescent="0.4">
      <c r="A39" s="121"/>
      <c r="C39" s="11" t="s">
        <v>11</v>
      </c>
      <c r="D39" s="80">
        <f>LOGEST(O18:O$33)^4-1</f>
        <v>5.7883902215939642E-2</v>
      </c>
      <c r="E39" s="102">
        <f>LOGEST(P18:P$33)^4-1</f>
        <v>6.8351187860776541E-2</v>
      </c>
      <c r="F39" s="12"/>
      <c r="G39" s="48">
        <f>VLOOKUP(G37,C37:E41,MATCH(G38,C36:E36),FALSE)</f>
        <v>4.0361300878244855E-2</v>
      </c>
      <c r="H39" s="45"/>
      <c r="I39" s="74"/>
      <c r="J39" s="75"/>
      <c r="K39" s="76"/>
      <c r="M39" s="75"/>
      <c r="P39" s="28"/>
      <c r="Q39" s="28"/>
    </row>
    <row r="40" spans="1:17" x14ac:dyDescent="0.35">
      <c r="A40" s="121"/>
      <c r="C40" s="11" t="s">
        <v>12</v>
      </c>
      <c r="D40" s="80">
        <f>LOGEST(O14:O$33)^4-1</f>
        <v>5.7306950317260297E-2</v>
      </c>
      <c r="E40" s="102">
        <f>LOGEST(P14:P$33)^4-1</f>
        <v>6.9534514714075346E-2</v>
      </c>
      <c r="F40" s="12"/>
      <c r="G40" s="25"/>
      <c r="H40" s="25"/>
      <c r="I40" s="65"/>
      <c r="J40" s="66"/>
      <c r="K40" s="25"/>
    </row>
    <row r="41" spans="1:17" ht="15" thickBot="1" x14ac:dyDescent="0.4">
      <c r="A41" s="121"/>
      <c r="C41" s="13" t="s">
        <v>13</v>
      </c>
      <c r="D41" s="83">
        <f>LOGEST(O10:O$33)^4-1</f>
        <v>5.8601452455823377E-2</v>
      </c>
      <c r="E41" s="103">
        <f>LOGEST(P10:P$33)^4-1</f>
        <v>7.2149330274283496E-2</v>
      </c>
      <c r="F41" s="12"/>
      <c r="G41" s="25"/>
      <c r="H41" s="25"/>
      <c r="I41" s="65"/>
      <c r="J41" s="66"/>
      <c r="K41" s="25"/>
    </row>
    <row r="42" spans="1:17" x14ac:dyDescent="0.35">
      <c r="A42" s="38"/>
      <c r="C42" s="24"/>
      <c r="D42" s="12"/>
      <c r="E42" s="12"/>
      <c r="F42" s="12"/>
      <c r="G42" s="25"/>
      <c r="H42" s="25"/>
      <c r="I42" s="65"/>
      <c r="J42" s="66"/>
      <c r="K42" s="25"/>
    </row>
    <row r="43" spans="1:17" ht="15" thickBot="1" x14ac:dyDescent="0.4">
      <c r="A43" s="38"/>
      <c r="C43" s="24"/>
      <c r="D43" s="12"/>
      <c r="E43" s="12"/>
      <c r="F43" s="12"/>
      <c r="G43" s="25"/>
      <c r="H43" s="25"/>
      <c r="I43" s="65"/>
      <c r="J43" s="66"/>
      <c r="K43" s="25"/>
    </row>
    <row r="44" spans="1:17" ht="43.5" x14ac:dyDescent="0.35">
      <c r="A44" s="121" t="s">
        <v>55</v>
      </c>
      <c r="B44" s="79"/>
      <c r="C44" s="86" t="s">
        <v>38</v>
      </c>
      <c r="D44" s="87" t="s">
        <v>56</v>
      </c>
      <c r="E44" s="88" t="s">
        <v>57</v>
      </c>
      <c r="F44" s="89" t="s">
        <v>58</v>
      </c>
      <c r="G44" s="25"/>
      <c r="H44" s="25"/>
      <c r="I44" s="122" t="s">
        <v>67</v>
      </c>
      <c r="J44" s="123"/>
      <c r="K44" s="25"/>
    </row>
    <row r="45" spans="1:17" x14ac:dyDescent="0.35">
      <c r="A45" s="121"/>
      <c r="B45" s="90" t="s">
        <v>26</v>
      </c>
      <c r="C45" s="80">
        <f>'MPC - Freq'!P67</f>
        <v>4.7502484983743987E-2</v>
      </c>
      <c r="D45" s="77"/>
      <c r="E45" s="81"/>
      <c r="F45" s="82"/>
      <c r="G45" s="25"/>
      <c r="H45" s="25"/>
      <c r="I45" s="95" t="s">
        <v>60</v>
      </c>
      <c r="J45" s="96" t="e">
        <f>(1+$F$47)^(#REF!+5)</f>
        <v>#REF!</v>
      </c>
      <c r="K45" s="25"/>
    </row>
    <row r="46" spans="1:17" ht="15" thickBot="1" x14ac:dyDescent="0.4">
      <c r="A46" s="121"/>
      <c r="B46" s="91" t="s">
        <v>27</v>
      </c>
      <c r="C46" s="80">
        <f>G39</f>
        <v>4.0361300878244855E-2</v>
      </c>
      <c r="D46" s="77"/>
      <c r="E46" s="81"/>
      <c r="F46" s="82"/>
      <c r="G46" s="25"/>
      <c r="H46" s="25"/>
      <c r="I46" s="95" t="s">
        <v>61</v>
      </c>
      <c r="J46" s="96" t="e">
        <f>(1+$F$47)^(#REF!+4)</f>
        <v>#REF!</v>
      </c>
      <c r="K46" s="25"/>
    </row>
    <row r="47" spans="1:17" ht="15" thickBot="1" x14ac:dyDescent="0.4">
      <c r="A47" s="121"/>
      <c r="B47" s="92" t="s">
        <v>55</v>
      </c>
      <c r="C47" s="83">
        <f>(1+C45)*(1+C46)-1</f>
        <v>8.9781047950882042E-2</v>
      </c>
      <c r="D47" s="84">
        <v>1</v>
      </c>
      <c r="E47" s="85" t="s">
        <v>59</v>
      </c>
      <c r="F47" s="78">
        <f>IF(D47=1,C47,IF(D47=0,E47,(C47*D47)+E47*(1-D47)))</f>
        <v>8.9781047950882042E-2</v>
      </c>
      <c r="G47" s="25"/>
      <c r="H47" s="25"/>
      <c r="I47" s="95" t="s">
        <v>62</v>
      </c>
      <c r="J47" s="96" t="e">
        <f>(1+$F$47)^(#REF!+3)</f>
        <v>#REF!</v>
      </c>
      <c r="K47" s="25"/>
    </row>
    <row r="48" spans="1:17" x14ac:dyDescent="0.35">
      <c r="A48" s="121"/>
      <c r="C48" s="24"/>
      <c r="D48" s="12"/>
      <c r="E48" s="12"/>
      <c r="F48" s="12"/>
      <c r="G48" s="25"/>
      <c r="H48" s="25"/>
      <c r="I48" s="95" t="s">
        <v>63</v>
      </c>
      <c r="J48" s="96" t="e">
        <f>(1+$F$47)^(#REF!+2)</f>
        <v>#REF!</v>
      </c>
      <c r="K48" s="25"/>
    </row>
    <row r="49" spans="1:17" x14ac:dyDescent="0.35">
      <c r="A49" s="121"/>
      <c r="B49" s="26"/>
      <c r="C49" s="26"/>
      <c r="D49" s="26"/>
      <c r="E49" s="26"/>
      <c r="F49" s="26"/>
      <c r="G49" s="26"/>
      <c r="H49" s="26"/>
      <c r="I49" s="95" t="s">
        <v>64</v>
      </c>
      <c r="J49" s="96" t="e">
        <f>(1+$F$47)^(#REF!+1)</f>
        <v>#REF!</v>
      </c>
      <c r="K49" s="26"/>
      <c r="L49" s="26"/>
      <c r="M49" s="21"/>
      <c r="N49" s="26"/>
      <c r="O49" s="26"/>
      <c r="P49" s="26"/>
      <c r="Q49" s="26"/>
    </row>
    <row r="50" spans="1:17" ht="15" thickBot="1" x14ac:dyDescent="0.4">
      <c r="A50" s="121"/>
      <c r="B50" s="26"/>
      <c r="C50" s="26"/>
      <c r="D50" s="26"/>
      <c r="E50" s="26"/>
      <c r="F50" s="26"/>
      <c r="G50" s="26"/>
      <c r="H50" s="26"/>
      <c r="I50" s="97" t="s">
        <v>65</v>
      </c>
      <c r="J50" s="98" t="e">
        <f>(1+$F$47)^#REF!</f>
        <v>#REF!</v>
      </c>
      <c r="K50" s="26"/>
      <c r="L50" s="26"/>
      <c r="M50" s="21"/>
      <c r="N50" s="26"/>
      <c r="O50" s="26"/>
      <c r="P50" s="26"/>
      <c r="Q50" s="26"/>
    </row>
    <row r="51" spans="1:17" x14ac:dyDescent="0.35">
      <c r="A51" s="93"/>
      <c r="B51" s="26"/>
      <c r="C51" s="26"/>
      <c r="D51" s="26"/>
      <c r="E51" s="26"/>
      <c r="F51" s="26"/>
      <c r="G51" s="26"/>
      <c r="H51" s="26"/>
      <c r="I51" s="67"/>
      <c r="J51" s="66"/>
      <c r="K51" s="26"/>
      <c r="L51" s="26"/>
      <c r="M51" s="21"/>
      <c r="N51" s="26"/>
      <c r="O51" s="26"/>
      <c r="P51" s="26"/>
      <c r="Q51" s="26"/>
    </row>
    <row r="52" spans="1:17" x14ac:dyDescent="0.35">
      <c r="A52" s="52"/>
      <c r="B52" s="26"/>
      <c r="C52" s="26"/>
      <c r="D52" s="26"/>
      <c r="E52" s="26"/>
      <c r="F52" s="26"/>
      <c r="G52" s="26"/>
      <c r="H52" s="26"/>
      <c r="I52" s="67"/>
      <c r="J52" s="66"/>
      <c r="K52" s="26"/>
      <c r="L52" s="26"/>
      <c r="M52" s="21"/>
      <c r="N52" s="26"/>
      <c r="O52" s="26"/>
      <c r="P52" s="26"/>
      <c r="Q52" s="26"/>
    </row>
    <row r="53" spans="1:17" ht="15" thickBot="1" x14ac:dyDescent="0.4">
      <c r="A53" s="121" t="s">
        <v>37</v>
      </c>
      <c r="B53" s="124" t="s">
        <v>0</v>
      </c>
      <c r="C53" s="124"/>
      <c r="D53" s="124"/>
      <c r="E53" s="124"/>
      <c r="F53" s="124"/>
      <c r="G53" s="124"/>
      <c r="H53" s="26"/>
      <c r="I53" s="115" t="s">
        <v>4</v>
      </c>
      <c r="J53" s="115"/>
      <c r="K53" s="115"/>
      <c r="L53" s="115"/>
      <c r="M53" s="1"/>
      <c r="N53" s="26"/>
      <c r="O53" s="26"/>
      <c r="P53" s="26"/>
      <c r="Q53" s="26"/>
    </row>
    <row r="54" spans="1:17" ht="61.5" customHeight="1" thickBot="1" x14ac:dyDescent="0.4">
      <c r="A54" s="121"/>
      <c r="B54" s="2" t="s">
        <v>32</v>
      </c>
      <c r="C54" s="2" t="s">
        <v>1</v>
      </c>
      <c r="D54" s="2" t="s">
        <v>33</v>
      </c>
      <c r="E54" s="2" t="s">
        <v>34</v>
      </c>
      <c r="F54" s="2" t="s">
        <v>35</v>
      </c>
      <c r="G54" s="26"/>
      <c r="H54" s="26"/>
      <c r="I54" s="2" t="s">
        <v>1</v>
      </c>
      <c r="J54" s="2" t="str">
        <f t="shared" ref="J54:K54" si="8">D54</f>
        <v>Earned Premium</v>
      </c>
      <c r="K54" s="2" t="str">
        <f t="shared" si="8"/>
        <v>On-Level Earned Premium</v>
      </c>
      <c r="L54" s="2" t="s">
        <v>35</v>
      </c>
      <c r="M54" s="26"/>
      <c r="N54" s="26"/>
      <c r="O54" s="26"/>
    </row>
    <row r="55" spans="1:17" x14ac:dyDescent="0.35">
      <c r="A55" s="121"/>
      <c r="B55" s="60">
        <v>20162</v>
      </c>
      <c r="C55" s="59">
        <v>538605.69000000006</v>
      </c>
      <c r="D55" s="54">
        <v>24254189.469999999</v>
      </c>
      <c r="E55" s="54">
        <v>20724394.481325176</v>
      </c>
      <c r="F55" s="53">
        <f>E55/C55</f>
        <v>38.477860271630576</v>
      </c>
      <c r="G55" s="26"/>
      <c r="H55" s="26"/>
      <c r="I55" s="34"/>
      <c r="J55" s="34"/>
      <c r="K55" s="34"/>
      <c r="L55" s="34"/>
      <c r="M55" s="26"/>
      <c r="N55" s="26"/>
      <c r="O55" s="26"/>
    </row>
    <row r="56" spans="1:17" x14ac:dyDescent="0.35">
      <c r="A56" s="121"/>
      <c r="B56" s="61">
        <v>20163</v>
      </c>
      <c r="C56" s="59">
        <v>536972.4425</v>
      </c>
      <c r="D56" s="54">
        <v>22940108.140000001</v>
      </c>
      <c r="E56" s="54">
        <v>20524975.296511367</v>
      </c>
      <c r="F56" s="53">
        <f t="shared" ref="F56:F81" si="9">E56/C56</f>
        <v>38.223517022498534</v>
      </c>
      <c r="G56" s="26"/>
      <c r="H56" s="26"/>
      <c r="I56" s="34"/>
      <c r="J56" s="34"/>
      <c r="K56" s="34"/>
      <c r="L56" s="34"/>
      <c r="M56" s="26"/>
      <c r="N56" s="26"/>
      <c r="O56" s="26"/>
    </row>
    <row r="57" spans="1:17" x14ac:dyDescent="0.35">
      <c r="A57" s="121"/>
      <c r="B57" s="61">
        <v>20164</v>
      </c>
      <c r="C57" s="59">
        <v>535822.39583333337</v>
      </c>
      <c r="D57" s="54">
        <v>21792391.300000001</v>
      </c>
      <c r="E57" s="54">
        <v>20376029.171422929</v>
      </c>
      <c r="F57" s="53">
        <f t="shared" si="9"/>
        <v>38.027580276358691</v>
      </c>
      <c r="G57" s="26"/>
      <c r="H57" s="26"/>
      <c r="I57" s="34"/>
      <c r="J57" s="34"/>
      <c r="K57" s="34"/>
      <c r="L57" s="34"/>
      <c r="M57" s="26"/>
      <c r="N57" s="26"/>
      <c r="O57" s="26"/>
    </row>
    <row r="58" spans="1:17" x14ac:dyDescent="0.35">
      <c r="A58" s="121"/>
      <c r="B58" s="61">
        <v>20171</v>
      </c>
      <c r="C58" s="59">
        <v>535367.89666666661</v>
      </c>
      <c r="D58" s="54">
        <v>21553255.120000001</v>
      </c>
      <c r="E58" s="54">
        <v>20249992.47495202</v>
      </c>
      <c r="F58" s="53">
        <f t="shared" si="9"/>
        <v>37.824442969093774</v>
      </c>
      <c r="G58" s="26"/>
      <c r="H58" s="26"/>
      <c r="I58" s="8">
        <f t="shared" ref="I58:I81" si="10">IF(COUNT(C55:C58)&lt;4,"",SUM(C55:C58))</f>
        <v>2146768.4249999998</v>
      </c>
      <c r="J58" s="8">
        <f t="shared" ref="J58:K81" si="11">IF(COUNT(D55:D58)&lt;4,"",SUM(D55:D58))</f>
        <v>90539944.030000001</v>
      </c>
      <c r="K58" s="8">
        <f t="shared" si="11"/>
        <v>81875391.424211502</v>
      </c>
      <c r="L58" s="8">
        <f>IFERROR(K58/I58,0)</f>
        <v>38.13890239428666</v>
      </c>
      <c r="M58" s="26"/>
      <c r="N58" s="26"/>
      <c r="O58" s="26"/>
    </row>
    <row r="59" spans="1:17" x14ac:dyDescent="0.35">
      <c r="A59" s="121"/>
      <c r="B59" s="61">
        <v>20172</v>
      </c>
      <c r="C59" s="59">
        <v>535809.57583333331</v>
      </c>
      <c r="D59" s="54">
        <v>21507930.239999998</v>
      </c>
      <c r="E59" s="54">
        <v>20247079.819266561</v>
      </c>
      <c r="F59" s="53">
        <f t="shared" si="9"/>
        <v>37.78782749034805</v>
      </c>
      <c r="G59" s="26"/>
      <c r="H59" s="26"/>
      <c r="I59" s="8">
        <f t="shared" si="10"/>
        <v>2143972.3108333331</v>
      </c>
      <c r="J59" s="8">
        <f t="shared" si="11"/>
        <v>87793684.799999997</v>
      </c>
      <c r="K59" s="8">
        <f t="shared" si="11"/>
        <v>81398076.76215288</v>
      </c>
      <c r="L59" s="8">
        <f t="shared" ref="L59:L81" si="12">IFERROR(K59/I59,0)</f>
        <v>37.96601119839768</v>
      </c>
      <c r="M59" s="26"/>
      <c r="N59" s="26"/>
      <c r="O59" s="26"/>
    </row>
    <row r="60" spans="1:17" x14ac:dyDescent="0.35">
      <c r="A60" s="121"/>
      <c r="B60" s="61">
        <v>20173</v>
      </c>
      <c r="C60" s="59">
        <v>533487.71250000002</v>
      </c>
      <c r="D60" s="54">
        <v>20744888.91</v>
      </c>
      <c r="E60" s="54">
        <v>20021483.6896604</v>
      </c>
      <c r="F60" s="53">
        <f t="shared" si="9"/>
        <v>37.529418617416418</v>
      </c>
      <c r="G60" s="26"/>
      <c r="H60" s="26"/>
      <c r="I60" s="8">
        <f t="shared" si="10"/>
        <v>2140487.5808333331</v>
      </c>
      <c r="J60" s="8">
        <f t="shared" si="11"/>
        <v>85598465.569999993</v>
      </c>
      <c r="K60" s="8">
        <f t="shared" si="11"/>
        <v>80894585.155301914</v>
      </c>
      <c r="L60" s="8">
        <f t="shared" si="12"/>
        <v>37.792597294027793</v>
      </c>
      <c r="M60" s="26"/>
      <c r="N60" s="26"/>
      <c r="O60" s="26"/>
    </row>
    <row r="61" spans="1:17" x14ac:dyDescent="0.35">
      <c r="A61" s="121"/>
      <c r="B61" s="61">
        <v>20174</v>
      </c>
      <c r="C61" s="59">
        <v>529591.61416666664</v>
      </c>
      <c r="D61" s="54">
        <v>19796016.879999999</v>
      </c>
      <c r="E61" s="54">
        <v>19682585.679426745</v>
      </c>
      <c r="F61" s="53">
        <f t="shared" si="9"/>
        <v>37.165591661412677</v>
      </c>
      <c r="G61" s="26"/>
      <c r="H61" s="26"/>
      <c r="I61" s="8">
        <f t="shared" si="10"/>
        <v>2134256.7991666668</v>
      </c>
      <c r="J61" s="8">
        <f t="shared" si="11"/>
        <v>83602091.149999991</v>
      </c>
      <c r="K61" s="8">
        <f t="shared" si="11"/>
        <v>80201141.66330573</v>
      </c>
      <c r="L61" s="8">
        <f t="shared" si="12"/>
        <v>37.578018584558684</v>
      </c>
      <c r="M61" s="26"/>
      <c r="N61" s="26"/>
      <c r="O61" s="26"/>
    </row>
    <row r="62" spans="1:17" x14ac:dyDescent="0.35">
      <c r="A62" s="121"/>
      <c r="B62" s="61">
        <v>20181</v>
      </c>
      <c r="C62" s="59">
        <v>525329.87916666665</v>
      </c>
      <c r="D62" s="54">
        <v>19506487.41</v>
      </c>
      <c r="E62" s="54">
        <v>19352548.669790152</v>
      </c>
      <c r="F62" s="53">
        <f t="shared" si="9"/>
        <v>36.838850096417886</v>
      </c>
      <c r="I62" s="8">
        <f t="shared" si="10"/>
        <v>2124218.7816666663</v>
      </c>
      <c r="J62" s="8">
        <f t="shared" si="11"/>
        <v>81555323.439999998</v>
      </c>
      <c r="K62" s="8">
        <f t="shared" si="11"/>
        <v>79303697.858143851</v>
      </c>
      <c r="L62" s="8">
        <f t="shared" si="12"/>
        <v>37.333112079878141</v>
      </c>
    </row>
    <row r="63" spans="1:17" x14ac:dyDescent="0.35">
      <c r="A63" s="121"/>
      <c r="B63" s="61">
        <v>20182</v>
      </c>
      <c r="C63" s="59">
        <v>521081.13750000001</v>
      </c>
      <c r="D63" s="54">
        <v>19398772.359999999</v>
      </c>
      <c r="E63" s="54">
        <v>19029741.077666998</v>
      </c>
      <c r="F63" s="53">
        <f t="shared" si="9"/>
        <v>36.519727367154978</v>
      </c>
      <c r="I63" s="8">
        <f t="shared" si="10"/>
        <v>2109490.3433333333</v>
      </c>
      <c r="J63" s="8">
        <f t="shared" si="11"/>
        <v>79446165.560000002</v>
      </c>
      <c r="K63" s="8">
        <f t="shared" si="11"/>
        <v>78086359.116544291</v>
      </c>
      <c r="L63" s="8">
        <f t="shared" si="12"/>
        <v>37.016694275620772</v>
      </c>
    </row>
    <row r="64" spans="1:17" x14ac:dyDescent="0.35">
      <c r="A64" s="121"/>
      <c r="B64" s="61">
        <v>20183</v>
      </c>
      <c r="C64" s="59">
        <v>517263.43333333335</v>
      </c>
      <c r="D64" s="54">
        <v>19173541.920000002</v>
      </c>
      <c r="E64" s="54">
        <v>18754809.39531035</v>
      </c>
      <c r="F64" s="53">
        <f t="shared" si="9"/>
        <v>36.257752214285041</v>
      </c>
      <c r="I64" s="8">
        <f t="shared" si="10"/>
        <v>2093266.0641666665</v>
      </c>
      <c r="J64" s="8">
        <f t="shared" si="11"/>
        <v>77874818.569999993</v>
      </c>
      <c r="K64" s="8">
        <f t="shared" si="11"/>
        <v>76819684.822194248</v>
      </c>
      <c r="L64" s="8">
        <f t="shared" si="12"/>
        <v>36.698480970586182</v>
      </c>
    </row>
    <row r="65" spans="1:12" x14ac:dyDescent="0.35">
      <c r="A65" s="121"/>
      <c r="B65" s="61">
        <v>20184</v>
      </c>
      <c r="C65" s="59">
        <v>514169.99416666664</v>
      </c>
      <c r="D65" s="54">
        <v>18942012.52</v>
      </c>
      <c r="E65" s="54">
        <v>18531860.15062438</v>
      </c>
      <c r="F65" s="53">
        <f t="shared" si="9"/>
        <v>36.042282437464316</v>
      </c>
      <c r="I65" s="8">
        <f t="shared" si="10"/>
        <v>2077844.4441666666</v>
      </c>
      <c r="J65" s="8">
        <f t="shared" si="11"/>
        <v>77020814.209999993</v>
      </c>
      <c r="K65" s="8">
        <f t="shared" si="11"/>
        <v>75668959.293391883</v>
      </c>
      <c r="L65" s="8">
        <f t="shared" si="12"/>
        <v>36.417047246161601</v>
      </c>
    </row>
    <row r="66" spans="1:12" x14ac:dyDescent="0.35">
      <c r="A66" s="121"/>
      <c r="B66" s="61">
        <v>20191</v>
      </c>
      <c r="C66" s="59">
        <v>512022.13916666666</v>
      </c>
      <c r="D66" s="54">
        <v>18701399.34</v>
      </c>
      <c r="E66" s="54">
        <v>18387162.734409086</v>
      </c>
      <c r="F66" s="53">
        <f t="shared" si="9"/>
        <v>35.910874409326937</v>
      </c>
      <c r="I66" s="8">
        <f t="shared" si="10"/>
        <v>2064536.7041666666</v>
      </c>
      <c r="J66" s="8">
        <f t="shared" si="11"/>
        <v>76215726.140000001</v>
      </c>
      <c r="K66" s="8">
        <f t="shared" si="11"/>
        <v>74703573.358010814</v>
      </c>
      <c r="L66" s="8">
        <f t="shared" si="12"/>
        <v>36.184182730800273</v>
      </c>
    </row>
    <row r="67" spans="1:12" x14ac:dyDescent="0.35">
      <c r="A67" s="121"/>
      <c r="B67" s="61">
        <v>20192</v>
      </c>
      <c r="C67" s="59">
        <v>509755.93583333335</v>
      </c>
      <c r="D67" s="54">
        <v>18354857.699999999</v>
      </c>
      <c r="E67" s="54">
        <v>18175017.809066445</v>
      </c>
      <c r="F67" s="53">
        <f t="shared" si="9"/>
        <v>35.654352468411147</v>
      </c>
      <c r="I67" s="8">
        <f t="shared" si="10"/>
        <v>2053211.5024999999</v>
      </c>
      <c r="J67" s="8">
        <f t="shared" si="11"/>
        <v>75171811.480000004</v>
      </c>
      <c r="K67" s="8">
        <f t="shared" si="11"/>
        <v>73848850.08941026</v>
      </c>
      <c r="L67" s="8">
        <f t="shared" si="12"/>
        <v>35.967483135318282</v>
      </c>
    </row>
    <row r="68" spans="1:12" x14ac:dyDescent="0.35">
      <c r="A68" s="121"/>
      <c r="B68" s="61">
        <v>20193</v>
      </c>
      <c r="C68" s="59">
        <v>506955.48</v>
      </c>
      <c r="D68" s="54">
        <v>17991170.800000001</v>
      </c>
      <c r="E68" s="54">
        <v>17860802.921853058</v>
      </c>
      <c r="F68" s="53">
        <f t="shared" si="9"/>
        <v>35.231501830995214</v>
      </c>
      <c r="I68" s="8">
        <f t="shared" si="10"/>
        <v>2042903.5491666666</v>
      </c>
      <c r="J68" s="8">
        <f t="shared" si="11"/>
        <v>73989440.359999999</v>
      </c>
      <c r="K68" s="8">
        <f t="shared" si="11"/>
        <v>72954843.615952969</v>
      </c>
      <c r="L68" s="8">
        <f t="shared" si="12"/>
        <v>35.711349978178085</v>
      </c>
    </row>
    <row r="69" spans="1:12" x14ac:dyDescent="0.35">
      <c r="A69" s="121"/>
      <c r="B69" s="61">
        <v>20194</v>
      </c>
      <c r="C69" s="59">
        <v>504923.33333333331</v>
      </c>
      <c r="D69" s="54">
        <v>17786179.530000001</v>
      </c>
      <c r="E69" s="54">
        <v>17661655.519288216</v>
      </c>
      <c r="F69" s="53">
        <f t="shared" si="9"/>
        <v>34.978885611587664</v>
      </c>
      <c r="I69" s="8">
        <f t="shared" si="10"/>
        <v>2033656.8883333332</v>
      </c>
      <c r="J69" s="8">
        <f t="shared" si="11"/>
        <v>72833607.370000005</v>
      </c>
      <c r="K69" s="8">
        <f t="shared" si="11"/>
        <v>72084638.984616801</v>
      </c>
      <c r="L69" s="8">
        <f t="shared" si="12"/>
        <v>35.445821464845615</v>
      </c>
    </row>
    <row r="70" spans="1:12" x14ac:dyDescent="0.35">
      <c r="A70" s="121"/>
      <c r="B70" s="61">
        <v>20201</v>
      </c>
      <c r="C70" s="59">
        <v>504985.36833333335</v>
      </c>
      <c r="D70" s="54">
        <v>17754003.260000002</v>
      </c>
      <c r="E70" s="54">
        <v>17629704.520723455</v>
      </c>
      <c r="F70" s="53">
        <f t="shared" si="9"/>
        <v>34.911317488086802</v>
      </c>
      <c r="I70" s="8">
        <f t="shared" si="10"/>
        <v>2026620.1174999999</v>
      </c>
      <c r="J70" s="8">
        <f t="shared" si="11"/>
        <v>71886211.290000007</v>
      </c>
      <c r="K70" s="8">
        <f t="shared" si="11"/>
        <v>71327180.770931184</v>
      </c>
      <c r="L70" s="8">
        <f t="shared" si="12"/>
        <v>35.195140991158738</v>
      </c>
    </row>
    <row r="71" spans="1:12" x14ac:dyDescent="0.35">
      <c r="A71" s="121"/>
      <c r="B71" s="61">
        <v>20202</v>
      </c>
      <c r="C71" s="59">
        <v>505638.63416666671</v>
      </c>
      <c r="D71" s="54">
        <v>17718760.530000001</v>
      </c>
      <c r="E71" s="54">
        <v>17594708.530956827</v>
      </c>
      <c r="F71" s="53">
        <f t="shared" si="9"/>
        <v>34.797001933909435</v>
      </c>
      <c r="I71" s="8">
        <f t="shared" si="10"/>
        <v>2022502.8158333334</v>
      </c>
      <c r="J71" s="8">
        <f t="shared" si="11"/>
        <v>71250114.120000005</v>
      </c>
      <c r="K71" s="8">
        <f t="shared" si="11"/>
        <v>70746871.492821559</v>
      </c>
      <c r="L71" s="8">
        <f t="shared" si="12"/>
        <v>34.979863038495537</v>
      </c>
    </row>
    <row r="72" spans="1:12" x14ac:dyDescent="0.35">
      <c r="A72" s="121"/>
      <c r="B72" s="61">
        <v>20203</v>
      </c>
      <c r="C72" s="59">
        <v>501548.47833333333</v>
      </c>
      <c r="D72" s="54">
        <v>17350667.390000001</v>
      </c>
      <c r="E72" s="54">
        <v>17229192.472450413</v>
      </c>
      <c r="F72" s="53">
        <f t="shared" si="9"/>
        <v>34.351998294768521</v>
      </c>
      <c r="I72" s="8">
        <f t="shared" si="10"/>
        <v>2017095.8141666667</v>
      </c>
      <c r="J72" s="8">
        <f t="shared" si="11"/>
        <v>70609610.710000008</v>
      </c>
      <c r="K72" s="8">
        <f t="shared" si="11"/>
        <v>70115261.043418914</v>
      </c>
      <c r="L72" s="8">
        <f t="shared" si="12"/>
        <v>34.760500989084647</v>
      </c>
    </row>
    <row r="73" spans="1:12" x14ac:dyDescent="0.35">
      <c r="A73" s="121"/>
      <c r="B73" s="61">
        <v>20204</v>
      </c>
      <c r="C73" s="59">
        <v>503351.26499999996</v>
      </c>
      <c r="D73" s="54">
        <v>17367422.34</v>
      </c>
      <c r="E73" s="54">
        <v>17245830.118249707</v>
      </c>
      <c r="F73" s="53">
        <f t="shared" si="9"/>
        <v>34.262018032774208</v>
      </c>
      <c r="I73" s="8">
        <f t="shared" si="10"/>
        <v>2015523.7458333333</v>
      </c>
      <c r="J73" s="8">
        <f t="shared" si="11"/>
        <v>70190853.520000011</v>
      </c>
      <c r="K73" s="8">
        <f t="shared" si="11"/>
        <v>69699435.642380401</v>
      </c>
      <c r="L73" s="8">
        <f t="shared" si="12"/>
        <v>34.581302148619763</v>
      </c>
    </row>
    <row r="74" spans="1:12" x14ac:dyDescent="0.35">
      <c r="A74" s="121"/>
      <c r="B74" s="61">
        <v>20211</v>
      </c>
      <c r="C74" s="59">
        <v>506507.33666666667</v>
      </c>
      <c r="D74" s="54">
        <v>17407524.399999999</v>
      </c>
      <c r="E74" s="54">
        <v>17285651.417036168</v>
      </c>
      <c r="F74" s="53">
        <f t="shared" si="9"/>
        <v>34.127149136265885</v>
      </c>
      <c r="I74" s="8">
        <f t="shared" si="10"/>
        <v>2017045.7141666666</v>
      </c>
      <c r="J74" s="8">
        <f t="shared" si="11"/>
        <v>69844374.659999996</v>
      </c>
      <c r="K74" s="8">
        <f t="shared" si="11"/>
        <v>69355382.538693115</v>
      </c>
      <c r="L74" s="8">
        <f t="shared" si="12"/>
        <v>34.384635931440442</v>
      </c>
    </row>
    <row r="75" spans="1:12" x14ac:dyDescent="0.35">
      <c r="A75" s="121"/>
      <c r="B75" s="61">
        <v>20212</v>
      </c>
      <c r="C75" s="59">
        <v>510414.60666666669</v>
      </c>
      <c r="D75" s="54">
        <v>17424175.420000002</v>
      </c>
      <c r="E75" s="54">
        <v>17302185.860466745</v>
      </c>
      <c r="F75" s="53">
        <f t="shared" si="9"/>
        <v>33.898296863918269</v>
      </c>
      <c r="I75" s="8">
        <f t="shared" si="10"/>
        <v>2021821.6866666668</v>
      </c>
      <c r="J75" s="8">
        <f t="shared" si="11"/>
        <v>69549789.550000012</v>
      </c>
      <c r="K75" s="8">
        <f t="shared" si="11"/>
        <v>69062859.868203029</v>
      </c>
      <c r="L75" s="8">
        <f t="shared" si="12"/>
        <v>34.158729389269467</v>
      </c>
    </row>
    <row r="76" spans="1:12" x14ac:dyDescent="0.35">
      <c r="A76" s="121"/>
      <c r="B76" s="61">
        <v>20213</v>
      </c>
      <c r="C76" s="59">
        <v>513008.4458333333</v>
      </c>
      <c r="D76" s="54">
        <v>17422483.890000001</v>
      </c>
      <c r="E76" s="54">
        <v>17300506.173150524</v>
      </c>
      <c r="F76" s="53">
        <f t="shared" si="9"/>
        <v>33.723628360635473</v>
      </c>
      <c r="I76" s="8">
        <f t="shared" si="10"/>
        <v>2033281.6541666666</v>
      </c>
      <c r="J76" s="8">
        <f t="shared" si="11"/>
        <v>69621606.049999997</v>
      </c>
      <c r="K76" s="8">
        <f t="shared" si="11"/>
        <v>69134173.568903148</v>
      </c>
      <c r="L76" s="8">
        <f t="shared" si="12"/>
        <v>34.001277406517275</v>
      </c>
    </row>
    <row r="77" spans="1:12" x14ac:dyDescent="0.35">
      <c r="A77" s="121"/>
      <c r="B77" s="61">
        <v>20214</v>
      </c>
      <c r="C77" s="59">
        <v>515146.48583333334</v>
      </c>
      <c r="D77" s="54">
        <v>17432433.460000001</v>
      </c>
      <c r="E77" s="54">
        <v>17310386.084550757</v>
      </c>
      <c r="F77" s="53">
        <f t="shared" si="9"/>
        <v>33.602842221758316</v>
      </c>
      <c r="I77" s="8">
        <f t="shared" si="10"/>
        <v>2045076.875</v>
      </c>
      <c r="J77" s="8">
        <f t="shared" si="11"/>
        <v>69686617.170000002</v>
      </c>
      <c r="K77" s="8">
        <f t="shared" si="11"/>
        <v>69198729.535204187</v>
      </c>
      <c r="L77" s="8">
        <f t="shared" si="12"/>
        <v>33.83673757261775</v>
      </c>
    </row>
    <row r="78" spans="1:12" x14ac:dyDescent="0.35">
      <c r="A78" s="121"/>
      <c r="B78" s="61">
        <v>20221</v>
      </c>
      <c r="C78" s="59">
        <v>516858.05499999999</v>
      </c>
      <c r="D78" s="54">
        <v>17472090.010000002</v>
      </c>
      <c r="E78" s="54">
        <v>17349764.99242707</v>
      </c>
      <c r="F78" s="53">
        <f t="shared" si="9"/>
        <v>33.567755836613728</v>
      </c>
      <c r="I78" s="8">
        <f t="shared" si="10"/>
        <v>2055427.5933333333</v>
      </c>
      <c r="J78" s="8">
        <f t="shared" si="11"/>
        <v>69751182.780000001</v>
      </c>
      <c r="K78" s="8">
        <f t="shared" si="11"/>
        <v>69262843.110595092</v>
      </c>
      <c r="L78" s="8">
        <f t="shared" si="12"/>
        <v>33.697534924239278</v>
      </c>
    </row>
    <row r="79" spans="1:12" x14ac:dyDescent="0.35">
      <c r="A79" s="121"/>
      <c r="B79" s="61">
        <v>20222</v>
      </c>
      <c r="C79" s="59">
        <v>519969.83083333331</v>
      </c>
      <c r="D79" s="54">
        <v>17625169.940000001</v>
      </c>
      <c r="E79" s="54">
        <v>17501773.184294049</v>
      </c>
      <c r="F79" s="53">
        <f t="shared" si="9"/>
        <v>33.659208951113008</v>
      </c>
      <c r="I79" s="8">
        <f t="shared" si="10"/>
        <v>2064982.8174999999</v>
      </c>
      <c r="J79" s="8">
        <f t="shared" si="11"/>
        <v>69952177.299999997</v>
      </c>
      <c r="K79" s="8">
        <f t="shared" si="11"/>
        <v>69462430.434422389</v>
      </c>
      <c r="L79" s="8">
        <f t="shared" si="12"/>
        <v>33.638260737935845</v>
      </c>
    </row>
    <row r="80" spans="1:12" x14ac:dyDescent="0.35">
      <c r="A80" s="121"/>
      <c r="B80" s="61">
        <v>20223</v>
      </c>
      <c r="C80" s="59">
        <v>523240.04916666663</v>
      </c>
      <c r="D80" s="54">
        <v>17805215.91</v>
      </c>
      <c r="E80" s="54">
        <v>17680558.622415401</v>
      </c>
      <c r="F80" s="53">
        <f t="shared" si="9"/>
        <v>33.790530083800306</v>
      </c>
      <c r="I80" s="8">
        <f t="shared" si="10"/>
        <v>2075214.4208333332</v>
      </c>
      <c r="J80" s="8">
        <f t="shared" si="11"/>
        <v>70334909.319999993</v>
      </c>
      <c r="K80" s="8">
        <f t="shared" si="11"/>
        <v>69842482.883687288</v>
      </c>
      <c r="L80" s="8">
        <f t="shared" si="12"/>
        <v>33.655550087995728</v>
      </c>
    </row>
    <row r="81" spans="1:12" x14ac:dyDescent="0.35">
      <c r="A81" s="121"/>
      <c r="B81" s="61">
        <v>20224</v>
      </c>
      <c r="C81" s="59">
        <v>529018.3716666667</v>
      </c>
      <c r="D81" s="54">
        <v>18133446.719999999</v>
      </c>
      <c r="E81" s="54">
        <v>18006491.433745623</v>
      </c>
      <c r="F81" s="53">
        <f t="shared" si="9"/>
        <v>34.037554077784414</v>
      </c>
      <c r="I81" s="8">
        <f t="shared" si="10"/>
        <v>2089086.3066666666</v>
      </c>
      <c r="J81" s="8">
        <f t="shared" si="11"/>
        <v>71035922.579999998</v>
      </c>
      <c r="K81" s="8">
        <f t="shared" si="11"/>
        <v>70538588.232882142</v>
      </c>
      <c r="L81" s="8">
        <f t="shared" si="12"/>
        <v>33.765281983697975</v>
      </c>
    </row>
    <row r="82" spans="1:12" ht="15" thickBot="1" x14ac:dyDescent="0.4">
      <c r="A82" s="121"/>
    </row>
    <row r="83" spans="1:12" ht="15" thickBot="1" x14ac:dyDescent="0.4">
      <c r="A83" s="121"/>
      <c r="C83" s="116" t="s">
        <v>28</v>
      </c>
      <c r="D83" s="118"/>
      <c r="E83" s="36"/>
    </row>
    <row r="84" spans="1:12" ht="29" x14ac:dyDescent="0.35">
      <c r="A84" s="121"/>
      <c r="C84" s="19" t="s">
        <v>14</v>
      </c>
      <c r="D84" s="62" t="s">
        <v>38</v>
      </c>
      <c r="F84" s="47" t="s">
        <v>31</v>
      </c>
      <c r="I84" s="122" t="s">
        <v>66</v>
      </c>
      <c r="J84" s="123"/>
    </row>
    <row r="85" spans="1:12" x14ac:dyDescent="0.35">
      <c r="A85" s="121"/>
      <c r="C85" s="11" t="s">
        <v>9</v>
      </c>
      <c r="D85" s="102">
        <f>LOGEST(L$74:L81)^4-1</f>
        <v>-1.125816328478757E-2</v>
      </c>
      <c r="F85" s="63" t="s">
        <v>9</v>
      </c>
      <c r="I85" s="95" t="s">
        <v>60</v>
      </c>
      <c r="J85" s="96" t="e">
        <f>(1+$F$86)^(#REF!+5)</f>
        <v>#REF!</v>
      </c>
    </row>
    <row r="86" spans="1:12" ht="15" thickBot="1" x14ac:dyDescent="0.4">
      <c r="A86" s="121"/>
      <c r="C86" s="11" t="s">
        <v>10</v>
      </c>
      <c r="D86" s="102">
        <f>LOGEST(L$70:L81)^4-1</f>
        <v>-1.6856986606655577E-2</v>
      </c>
      <c r="F86" s="64">
        <f>VLOOKUP(F85,C85:D89,2,FALSE)</f>
        <v>-1.125816328478757E-2</v>
      </c>
      <c r="I86" s="95" t="s">
        <v>61</v>
      </c>
      <c r="J86" s="96" t="e">
        <f>(1+$F$86)^(#REF!+4)</f>
        <v>#REF!</v>
      </c>
    </row>
    <row r="87" spans="1:12" x14ac:dyDescent="0.35">
      <c r="A87" s="121"/>
      <c r="C87" s="11" t="s">
        <v>11</v>
      </c>
      <c r="D87" s="102">
        <f>LOGEST(L$66:L81)^4-1</f>
        <v>-2.0320619671540308E-2</v>
      </c>
      <c r="F87" s="46"/>
      <c r="I87" s="95" t="s">
        <v>62</v>
      </c>
      <c r="J87" s="96" t="e">
        <f>(1+$F$86)^(#REF!+3)</f>
        <v>#REF!</v>
      </c>
    </row>
    <row r="88" spans="1:12" x14ac:dyDescent="0.35">
      <c r="A88" s="121"/>
      <c r="C88" s="11" t="s">
        <v>12</v>
      </c>
      <c r="D88" s="102">
        <f>LOGEST(L$62:L81)^4-1</f>
        <v>-2.2620721329550064E-2</v>
      </c>
      <c r="F88" s="125"/>
      <c r="G88" s="125"/>
      <c r="I88" s="95" t="s">
        <v>63</v>
      </c>
      <c r="J88" s="96" t="e">
        <f>(1+$F$86)^(#REF!+2)</f>
        <v>#REF!</v>
      </c>
    </row>
    <row r="89" spans="1:12" ht="15" thickBot="1" x14ac:dyDescent="0.4">
      <c r="A89" s="121"/>
      <c r="C89" s="13" t="s">
        <v>13</v>
      </c>
      <c r="D89" s="103">
        <f>LOGEST(L$58:L81)^4-1</f>
        <v>-2.3782262282066924E-2</v>
      </c>
      <c r="F89" s="99"/>
      <c r="G89" s="100"/>
      <c r="I89" s="95" t="s">
        <v>64</v>
      </c>
      <c r="J89" s="96" t="e">
        <f>(1+$F$86)^(#REF!+1)</f>
        <v>#REF!</v>
      </c>
    </row>
    <row r="90" spans="1:12" ht="15" thickBot="1" x14ac:dyDescent="0.4">
      <c r="A90" s="121"/>
      <c r="F90" s="99"/>
      <c r="G90" s="100"/>
      <c r="I90" s="97" t="s">
        <v>65</v>
      </c>
      <c r="J90" s="98" t="e">
        <f>(1+$F$86)^#REF!</f>
        <v>#REF!</v>
      </c>
    </row>
    <row r="91" spans="1:12" x14ac:dyDescent="0.35">
      <c r="F91" s="99"/>
      <c r="G91" s="100"/>
    </row>
    <row r="92" spans="1:12" x14ac:dyDescent="0.35">
      <c r="F92" s="99"/>
      <c r="G92" s="100"/>
    </row>
    <row r="93" spans="1:12" x14ac:dyDescent="0.35">
      <c r="F93" s="99"/>
      <c r="G93" s="100"/>
    </row>
    <row r="94" spans="1:12" x14ac:dyDescent="0.35">
      <c r="F94" s="101"/>
      <c r="G94" s="100"/>
    </row>
  </sheetData>
  <mergeCells count="14">
    <mergeCell ref="A44:A50"/>
    <mergeCell ref="I44:J44"/>
    <mergeCell ref="A53:A90"/>
    <mergeCell ref="B53:G53"/>
    <mergeCell ref="I53:L53"/>
    <mergeCell ref="C83:D83"/>
    <mergeCell ref="I84:J84"/>
    <mergeCell ref="F88:G88"/>
    <mergeCell ref="A1:P1"/>
    <mergeCell ref="A2:P2"/>
    <mergeCell ref="A4:A41"/>
    <mergeCell ref="C4:G4"/>
    <mergeCell ref="C5:G5"/>
    <mergeCell ref="C35:E35"/>
  </mergeCells>
  <pageMargins left="0.7" right="0.7" top="0.75" bottom="0.75" header="0.3" footer="0.3"/>
  <pageSetup scale="32" fitToWidth="0" orientation="landscape" r:id="rId1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E92B-E32A-48E2-A6CE-2EF9D410B646}">
  <sheetPr codeName="Sheet7">
    <pageSetUpPr fitToPage="1"/>
  </sheetPr>
  <dimension ref="A1:U92"/>
  <sheetViews>
    <sheetView topLeftCell="A55" zoomScale="80" zoomScaleNormal="80" workbookViewId="0">
      <selection activeCell="I39" sqref="I39"/>
    </sheetView>
  </sheetViews>
  <sheetFormatPr defaultRowHeight="14.5" x14ac:dyDescent="0.35"/>
  <cols>
    <col min="3" max="6" width="14.54296875" customWidth="1"/>
    <col min="7" max="7" width="4.81640625" customWidth="1"/>
    <col min="8" max="9" width="14.54296875" customWidth="1"/>
    <col min="10" max="10" width="5" customWidth="1"/>
    <col min="11" max="13" width="14.54296875" customWidth="1"/>
    <col min="14" max="14" width="5" customWidth="1"/>
    <col min="15" max="16" width="14.54296875" customWidth="1"/>
    <col min="17" max="17" width="5" customWidth="1"/>
    <col min="18" max="19" width="14.54296875" customWidth="1"/>
  </cols>
  <sheetData>
    <row r="1" spans="1:21" ht="21" x14ac:dyDescent="0.5">
      <c r="A1" s="111" t="s">
        <v>51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U1" s="22"/>
    </row>
    <row r="2" spans="1:21" ht="21" x14ac:dyDescent="0.5">
      <c r="A2" s="111" t="s">
        <v>69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U2" s="22"/>
    </row>
    <row r="3" spans="1:21" ht="21" x14ac:dyDescent="0.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U3" s="22"/>
    </row>
    <row r="4" spans="1:21" x14ac:dyDescent="0.35">
      <c r="D4" s="68" t="s">
        <v>39</v>
      </c>
      <c r="E4" s="68" t="s">
        <v>40</v>
      </c>
      <c r="F4" s="68" t="s">
        <v>41</v>
      </c>
      <c r="H4" s="69" t="s">
        <v>42</v>
      </c>
      <c r="I4" s="69" t="s">
        <v>43</v>
      </c>
      <c r="J4" s="70"/>
      <c r="K4" s="69" t="s">
        <v>44</v>
      </c>
      <c r="L4" s="69" t="s">
        <v>45</v>
      </c>
      <c r="M4" s="69" t="s">
        <v>46</v>
      </c>
      <c r="N4" s="70"/>
      <c r="O4" s="69" t="s">
        <v>47</v>
      </c>
      <c r="P4" s="69" t="s">
        <v>48</v>
      </c>
      <c r="Q4" s="70"/>
      <c r="R4" s="69" t="s">
        <v>49</v>
      </c>
      <c r="S4" s="69" t="s">
        <v>50</v>
      </c>
      <c r="U4" s="29"/>
    </row>
    <row r="5" spans="1:21" x14ac:dyDescent="0.35">
      <c r="A5" s="112" t="s">
        <v>26</v>
      </c>
      <c r="B5" s="110" t="s">
        <v>16</v>
      </c>
      <c r="C5" s="55"/>
      <c r="D5" s="113" t="s">
        <v>36</v>
      </c>
      <c r="E5" s="113"/>
      <c r="F5" s="113"/>
      <c r="G5" s="43"/>
      <c r="H5" s="43"/>
      <c r="I5" s="43"/>
    </row>
    <row r="6" spans="1:21" ht="15" thickBot="1" x14ac:dyDescent="0.4">
      <c r="A6" s="112"/>
      <c r="B6" s="110"/>
      <c r="C6" s="58"/>
      <c r="D6" s="114" t="s">
        <v>0</v>
      </c>
      <c r="E6" s="114"/>
      <c r="F6" s="114"/>
      <c r="G6" s="44"/>
      <c r="H6" s="115" t="s">
        <v>0</v>
      </c>
      <c r="I6" s="115"/>
      <c r="K6" s="5" t="s">
        <v>4</v>
      </c>
      <c r="L6" s="1"/>
      <c r="M6" s="1"/>
      <c r="O6" s="5" t="s">
        <v>4</v>
      </c>
      <c r="P6" s="1"/>
      <c r="R6" s="5" t="s">
        <v>20</v>
      </c>
      <c r="S6" s="1"/>
    </row>
    <row r="7" spans="1:21" ht="75" customHeight="1" thickBot="1" x14ac:dyDescent="0.4">
      <c r="A7" s="112"/>
      <c r="B7" s="110"/>
      <c r="C7" s="57" t="s">
        <v>54</v>
      </c>
      <c r="D7" s="2" t="s">
        <v>1</v>
      </c>
      <c r="E7" s="2" t="s">
        <v>2</v>
      </c>
      <c r="F7" s="2" t="s">
        <v>3</v>
      </c>
      <c r="G7" s="16"/>
      <c r="H7" s="2" t="s">
        <v>5</v>
      </c>
      <c r="I7" s="2" t="s">
        <v>6</v>
      </c>
      <c r="K7" s="2" t="s">
        <v>1</v>
      </c>
      <c r="L7" s="2" t="s">
        <v>2</v>
      </c>
      <c r="M7" s="2" t="s">
        <v>3</v>
      </c>
      <c r="O7" s="2" t="s">
        <v>5</v>
      </c>
      <c r="P7" s="2" t="s">
        <v>6</v>
      </c>
      <c r="R7" s="2" t="s">
        <v>18</v>
      </c>
      <c r="S7" s="2" t="s">
        <v>19</v>
      </c>
    </row>
    <row r="8" spans="1:21" x14ac:dyDescent="0.35">
      <c r="A8" s="112"/>
      <c r="B8" s="110"/>
      <c r="C8" s="43">
        <v>20132</v>
      </c>
      <c r="D8" s="32">
        <v>859937.02333333332</v>
      </c>
      <c r="E8" s="3">
        <v>4425</v>
      </c>
      <c r="F8" s="3">
        <v>5558</v>
      </c>
      <c r="G8" s="15"/>
      <c r="H8" s="9">
        <f>IFERROR(E8/D8*100,0)</f>
        <v>0.51457256519176031</v>
      </c>
      <c r="I8" s="9">
        <f>IFERROR(F8/D8*100,0)</f>
        <v>0.6463263993979218</v>
      </c>
      <c r="K8" s="6"/>
      <c r="L8" s="6"/>
      <c r="M8" s="6"/>
      <c r="O8" s="6"/>
      <c r="P8" s="6"/>
      <c r="R8" s="6"/>
      <c r="S8" s="6"/>
    </row>
    <row r="9" spans="1:21" x14ac:dyDescent="0.35">
      <c r="A9" s="112"/>
      <c r="B9" s="110"/>
      <c r="C9" s="43">
        <v>20133</v>
      </c>
      <c r="D9" s="33">
        <v>866720.16333333345</v>
      </c>
      <c r="E9" s="4">
        <v>4836</v>
      </c>
      <c r="F9" s="4">
        <v>6307</v>
      </c>
      <c r="G9" s="15"/>
      <c r="H9" s="9">
        <f t="shared" ref="H9:H46" si="0">IFERROR(E9/D9*100,0)</f>
        <v>0.55796555850289065</v>
      </c>
      <c r="I9" s="9">
        <f t="shared" ref="I9:I46" si="1">IFERROR(F9/D9*100,0)</f>
        <v>0.72768585142219422</v>
      </c>
      <c r="K9" s="7"/>
      <c r="L9" s="7"/>
      <c r="M9" s="7"/>
      <c r="O9" s="7"/>
      <c r="P9" s="7"/>
      <c r="R9" s="7"/>
      <c r="S9" s="7"/>
    </row>
    <row r="10" spans="1:21" x14ac:dyDescent="0.35">
      <c r="A10" s="112"/>
      <c r="B10" s="110"/>
      <c r="C10" s="43">
        <v>20134</v>
      </c>
      <c r="D10" s="33">
        <v>872355.31333333335</v>
      </c>
      <c r="E10" s="4">
        <v>4731</v>
      </c>
      <c r="F10" s="4">
        <v>6326</v>
      </c>
      <c r="G10" s="15"/>
      <c r="H10" s="9">
        <f t="shared" si="0"/>
        <v>0.5423248907515108</v>
      </c>
      <c r="I10" s="9">
        <f t="shared" si="1"/>
        <v>0.72516323375482084</v>
      </c>
      <c r="K10" s="7"/>
      <c r="L10" s="7"/>
      <c r="M10" s="7"/>
      <c r="O10" s="7"/>
      <c r="P10" s="7"/>
      <c r="R10" s="7"/>
      <c r="S10" s="7"/>
    </row>
    <row r="11" spans="1:21" x14ac:dyDescent="0.35">
      <c r="A11" s="112"/>
      <c r="B11" s="110"/>
      <c r="C11" s="43">
        <v>20141</v>
      </c>
      <c r="D11" s="33">
        <v>878071.61333333328</v>
      </c>
      <c r="E11" s="4">
        <v>5036</v>
      </c>
      <c r="F11" s="4">
        <v>6679</v>
      </c>
      <c r="G11" s="15"/>
      <c r="H11" s="9">
        <f t="shared" si="0"/>
        <v>0.57352953034005383</v>
      </c>
      <c r="I11" s="9">
        <f t="shared" si="1"/>
        <v>0.7606441090431334</v>
      </c>
      <c r="K11" s="8">
        <f>IF(COUNT(D8:D11)&lt;4,"",SUM(D8:D11))</f>
        <v>3477084.1133333333</v>
      </c>
      <c r="L11" s="8">
        <f>IF(COUNT(C8:C11)&lt;4,"",SUM(E8:E11))</f>
        <v>19028</v>
      </c>
      <c r="M11" s="8">
        <f>IF(COUNT(C8:C11)&lt;4,"",SUM(F8:F11))</f>
        <v>24870</v>
      </c>
      <c r="O11" s="9">
        <f>IFERROR(L11/K11*100,0)</f>
        <v>0.54724014087075579</v>
      </c>
      <c r="P11" s="9">
        <f>IFERROR(M11/K11*100,0)</f>
        <v>0.71525448304896433</v>
      </c>
      <c r="R11" s="27"/>
      <c r="S11" s="27"/>
    </row>
    <row r="12" spans="1:21" x14ac:dyDescent="0.35">
      <c r="A12" s="112"/>
      <c r="B12" s="110"/>
      <c r="C12" s="43">
        <v>20142</v>
      </c>
      <c r="D12" s="33">
        <v>886017.55166666664</v>
      </c>
      <c r="E12" s="4">
        <v>4358</v>
      </c>
      <c r="F12" s="4">
        <v>6003</v>
      </c>
      <c r="G12" s="15"/>
      <c r="H12" s="9">
        <f t="shared" si="0"/>
        <v>0.4918638453383084</v>
      </c>
      <c r="I12" s="9">
        <f t="shared" si="1"/>
        <v>0.67752608158923022</v>
      </c>
      <c r="K12" s="8">
        <f t="shared" ref="K12:K46" si="2">IF(COUNT(D9:D12)&lt;4,"",SUM(D9:D12))</f>
        <v>3503164.6416666666</v>
      </c>
      <c r="L12" s="8">
        <f t="shared" ref="L12:L46" si="3">IF(COUNT(C9:C12)&lt;4,"",SUM(E9:E12))</f>
        <v>18961</v>
      </c>
      <c r="M12" s="8">
        <f t="shared" ref="M12:M46" si="4">IF(COUNT(C9:C12)&lt;4,"",SUM(F9:F12))</f>
        <v>25315</v>
      </c>
      <c r="O12" s="9">
        <f t="shared" ref="O12:O46" si="5">IFERROR(L12/K12*100,0)</f>
        <v>0.54125346478089331</v>
      </c>
      <c r="P12" s="9">
        <f t="shared" ref="P12:P46" si="6">IFERROR(M12/K12*100,0)</f>
        <v>0.72263232218386764</v>
      </c>
      <c r="R12" s="27"/>
      <c r="S12" s="27"/>
    </row>
    <row r="13" spans="1:21" x14ac:dyDescent="0.35">
      <c r="A13" s="112"/>
      <c r="B13" s="110"/>
      <c r="C13" s="43">
        <v>20143</v>
      </c>
      <c r="D13" s="33">
        <v>888997.69749999989</v>
      </c>
      <c r="E13" s="4">
        <v>4759</v>
      </c>
      <c r="F13" s="4">
        <v>6506</v>
      </c>
      <c r="G13" s="15"/>
      <c r="H13" s="9">
        <f t="shared" si="0"/>
        <v>0.53532197140476845</v>
      </c>
      <c r="I13" s="9">
        <f t="shared" si="1"/>
        <v>0.73183541625539483</v>
      </c>
      <c r="K13" s="8">
        <f t="shared" si="2"/>
        <v>3525442.1758333333</v>
      </c>
      <c r="L13" s="8">
        <f t="shared" si="3"/>
        <v>18884</v>
      </c>
      <c r="M13" s="8">
        <f t="shared" si="4"/>
        <v>25514</v>
      </c>
      <c r="O13" s="9">
        <f t="shared" si="5"/>
        <v>0.53564912025641886</v>
      </c>
      <c r="P13" s="9">
        <f t="shared" si="6"/>
        <v>0.72371063621172793</v>
      </c>
      <c r="R13" s="27"/>
      <c r="S13" s="27"/>
    </row>
    <row r="14" spans="1:21" x14ac:dyDescent="0.35">
      <c r="A14" s="112"/>
      <c r="B14" s="110"/>
      <c r="C14" s="43">
        <v>20144</v>
      </c>
      <c r="D14" s="33">
        <v>891743.28083333327</v>
      </c>
      <c r="E14" s="4">
        <v>4543</v>
      </c>
      <c r="F14" s="4">
        <v>6183</v>
      </c>
      <c r="G14" s="15"/>
      <c r="H14" s="9">
        <f t="shared" si="0"/>
        <v>0.50945155378738272</v>
      </c>
      <c r="I14" s="9">
        <f t="shared" si="1"/>
        <v>0.69336098548698821</v>
      </c>
      <c r="K14" s="8">
        <f t="shared" si="2"/>
        <v>3544830.1433333331</v>
      </c>
      <c r="L14" s="8">
        <f t="shared" si="3"/>
        <v>18696</v>
      </c>
      <c r="M14" s="8">
        <f t="shared" si="4"/>
        <v>25371</v>
      </c>
      <c r="O14" s="9">
        <f t="shared" si="5"/>
        <v>0.52741596195126772</v>
      </c>
      <c r="P14" s="9">
        <f t="shared" si="6"/>
        <v>0.71571835529875982</v>
      </c>
      <c r="R14" s="27"/>
      <c r="S14" s="27"/>
    </row>
    <row r="15" spans="1:21" x14ac:dyDescent="0.35">
      <c r="A15" s="112"/>
      <c r="B15" s="110"/>
      <c r="C15" s="43">
        <v>20151</v>
      </c>
      <c r="D15" s="33">
        <v>896875.4208333334</v>
      </c>
      <c r="E15" s="4">
        <v>5015</v>
      </c>
      <c r="F15" s="4">
        <v>7034</v>
      </c>
      <c r="G15" s="15"/>
      <c r="H15" s="9">
        <f t="shared" si="0"/>
        <v>0.55916350069447818</v>
      </c>
      <c r="I15" s="9">
        <f t="shared" si="1"/>
        <v>0.78427837764405961</v>
      </c>
      <c r="K15" s="8">
        <f t="shared" si="2"/>
        <v>3563633.9508333332</v>
      </c>
      <c r="L15" s="8">
        <f t="shared" si="3"/>
        <v>18675</v>
      </c>
      <c r="M15" s="8">
        <f t="shared" si="4"/>
        <v>25726</v>
      </c>
      <c r="O15" s="9">
        <f t="shared" si="5"/>
        <v>0.52404372215706863</v>
      </c>
      <c r="P15" s="9">
        <f t="shared" si="6"/>
        <v>0.72190354999800521</v>
      </c>
      <c r="R15" s="27"/>
      <c r="S15" s="27"/>
    </row>
    <row r="16" spans="1:21" x14ac:dyDescent="0.35">
      <c r="A16" s="112"/>
      <c r="B16" s="110"/>
      <c r="C16" s="43">
        <v>20152</v>
      </c>
      <c r="D16" s="33">
        <v>904338.8125</v>
      </c>
      <c r="E16" s="4">
        <v>5581</v>
      </c>
      <c r="F16" s="4">
        <v>7940</v>
      </c>
      <c r="G16" s="15"/>
      <c r="H16" s="9">
        <f t="shared" si="0"/>
        <v>0.61713595865377058</v>
      </c>
      <c r="I16" s="9">
        <f t="shared" si="1"/>
        <v>0.87798952010588394</v>
      </c>
      <c r="K16" s="8">
        <f t="shared" si="2"/>
        <v>3581955.2116666664</v>
      </c>
      <c r="L16" s="8">
        <f t="shared" si="3"/>
        <v>19898</v>
      </c>
      <c r="M16" s="8">
        <f t="shared" si="4"/>
        <v>27663</v>
      </c>
      <c r="O16" s="9">
        <f t="shared" si="5"/>
        <v>0.55550666672745908</v>
      </c>
      <c r="P16" s="9">
        <f t="shared" si="6"/>
        <v>0.77228771342253999</v>
      </c>
      <c r="R16" s="27"/>
      <c r="S16" s="27"/>
    </row>
    <row r="17" spans="1:19" x14ac:dyDescent="0.35">
      <c r="A17" s="112"/>
      <c r="B17" s="110"/>
      <c r="C17" s="43">
        <v>20153</v>
      </c>
      <c r="D17" s="33">
        <v>906889.15333333332</v>
      </c>
      <c r="E17" s="4">
        <v>5665</v>
      </c>
      <c r="F17" s="4">
        <v>7985</v>
      </c>
      <c r="G17" s="15"/>
      <c r="H17" s="9">
        <f t="shared" si="0"/>
        <v>0.62466289062758151</v>
      </c>
      <c r="I17" s="9">
        <f t="shared" si="1"/>
        <v>0.88048246807788855</v>
      </c>
      <c r="K17" s="8">
        <f t="shared" si="2"/>
        <v>3599846.6675</v>
      </c>
      <c r="L17" s="8">
        <f t="shared" si="3"/>
        <v>20804</v>
      </c>
      <c r="M17" s="8">
        <f t="shared" si="4"/>
        <v>29142</v>
      </c>
      <c r="O17" s="9">
        <f t="shared" si="5"/>
        <v>0.57791350358952476</v>
      </c>
      <c r="P17" s="9">
        <f t="shared" si="6"/>
        <v>0.80953447998490335</v>
      </c>
      <c r="R17" s="27"/>
      <c r="S17" s="27"/>
    </row>
    <row r="18" spans="1:19" x14ac:dyDescent="0.35">
      <c r="A18" s="112"/>
      <c r="B18" s="110"/>
      <c r="C18" s="43">
        <v>20154</v>
      </c>
      <c r="D18" s="33">
        <v>908015.28083333327</v>
      </c>
      <c r="E18" s="4">
        <v>5470</v>
      </c>
      <c r="F18" s="4">
        <v>7653</v>
      </c>
      <c r="G18" s="15"/>
      <c r="H18" s="9">
        <f t="shared" si="0"/>
        <v>0.60241276941726074</v>
      </c>
      <c r="I18" s="9">
        <f t="shared" si="1"/>
        <v>0.84282722565818935</v>
      </c>
      <c r="K18" s="8">
        <f t="shared" si="2"/>
        <v>3616118.6675</v>
      </c>
      <c r="L18" s="8">
        <f t="shared" si="3"/>
        <v>21731</v>
      </c>
      <c r="M18" s="8">
        <f t="shared" si="4"/>
        <v>30612</v>
      </c>
      <c r="O18" s="9">
        <f t="shared" si="5"/>
        <v>0.6009481988328581</v>
      </c>
      <c r="P18" s="9">
        <f t="shared" si="6"/>
        <v>0.84654301517056063</v>
      </c>
      <c r="R18" s="27"/>
      <c r="S18" s="27"/>
    </row>
    <row r="19" spans="1:19" x14ac:dyDescent="0.35">
      <c r="A19" s="112"/>
      <c r="B19" s="110"/>
      <c r="C19" s="43">
        <v>20161</v>
      </c>
      <c r="D19" s="33">
        <v>910401.64916666655</v>
      </c>
      <c r="E19" s="4">
        <v>6295</v>
      </c>
      <c r="F19" s="4">
        <v>8887</v>
      </c>
      <c r="G19" s="15"/>
      <c r="H19" s="9">
        <f t="shared" si="0"/>
        <v>0.69145305324986062</v>
      </c>
      <c r="I19" s="9">
        <f t="shared" si="1"/>
        <v>0.97616255508046257</v>
      </c>
      <c r="K19" s="8">
        <f t="shared" si="2"/>
        <v>3629644.895833333</v>
      </c>
      <c r="L19" s="8">
        <f t="shared" si="3"/>
        <v>23011</v>
      </c>
      <c r="M19" s="8">
        <f t="shared" si="4"/>
        <v>32465</v>
      </c>
      <c r="O19" s="9">
        <f t="shared" si="5"/>
        <v>0.63397386412140699</v>
      </c>
      <c r="P19" s="9">
        <f t="shared" si="6"/>
        <v>0.89444011554045788</v>
      </c>
      <c r="R19" s="27"/>
      <c r="S19" s="27"/>
    </row>
    <row r="20" spans="1:19" x14ac:dyDescent="0.35">
      <c r="A20" s="112"/>
      <c r="B20" s="110"/>
      <c r="C20" s="43">
        <v>20162</v>
      </c>
      <c r="D20" s="33">
        <v>916191.01166666672</v>
      </c>
      <c r="E20" s="4">
        <v>6183</v>
      </c>
      <c r="F20" s="4">
        <v>8801</v>
      </c>
      <c r="G20" s="15"/>
      <c r="H20" s="9">
        <f t="shared" si="0"/>
        <v>0.6748592729317815</v>
      </c>
      <c r="I20" s="9">
        <f t="shared" si="1"/>
        <v>0.9606075466719407</v>
      </c>
      <c r="K20" s="8">
        <f t="shared" si="2"/>
        <v>3641497.0949999997</v>
      </c>
      <c r="L20" s="8">
        <f t="shared" si="3"/>
        <v>23613</v>
      </c>
      <c r="M20" s="8">
        <f t="shared" si="4"/>
        <v>33326</v>
      </c>
      <c r="O20" s="9">
        <f t="shared" si="5"/>
        <v>0.6484420935670141</v>
      </c>
      <c r="P20" s="9">
        <f t="shared" si="6"/>
        <v>0.91517304917690734</v>
      </c>
      <c r="R20" s="27"/>
      <c r="S20" s="27"/>
    </row>
    <row r="21" spans="1:19" x14ac:dyDescent="0.35">
      <c r="A21" s="112"/>
      <c r="B21" s="110"/>
      <c r="C21" s="43">
        <v>20163</v>
      </c>
      <c r="D21" s="33">
        <v>916769.56666666677</v>
      </c>
      <c r="E21" s="4">
        <v>6373</v>
      </c>
      <c r="F21" s="4">
        <v>9037</v>
      </c>
      <c r="G21" s="15"/>
      <c r="H21" s="9">
        <f t="shared" si="0"/>
        <v>0.69515832895412788</v>
      </c>
      <c r="I21" s="9">
        <f t="shared" si="1"/>
        <v>0.98574389122210149</v>
      </c>
      <c r="K21" s="8">
        <f t="shared" si="2"/>
        <v>3651377.5083333333</v>
      </c>
      <c r="L21" s="8">
        <f t="shared" si="3"/>
        <v>24321</v>
      </c>
      <c r="M21" s="8">
        <f t="shared" si="4"/>
        <v>34378</v>
      </c>
      <c r="O21" s="9">
        <f t="shared" si="5"/>
        <v>0.66607738982051434</v>
      </c>
      <c r="P21" s="9">
        <f t="shared" si="6"/>
        <v>0.94150768912666594</v>
      </c>
      <c r="R21" s="27"/>
      <c r="S21" s="27"/>
    </row>
    <row r="22" spans="1:19" x14ac:dyDescent="0.35">
      <c r="A22" s="112"/>
      <c r="B22" s="110"/>
      <c r="C22" s="43">
        <v>20164</v>
      </c>
      <c r="D22" s="33">
        <v>917628.07</v>
      </c>
      <c r="E22" s="4">
        <v>6528</v>
      </c>
      <c r="F22" s="4">
        <v>9106</v>
      </c>
      <c r="G22" s="15"/>
      <c r="H22" s="9">
        <f t="shared" si="0"/>
        <v>0.71139933633460017</v>
      </c>
      <c r="I22" s="9">
        <f t="shared" si="1"/>
        <v>0.99234104728291495</v>
      </c>
      <c r="K22" s="8">
        <f t="shared" si="2"/>
        <v>3660990.2974999999</v>
      </c>
      <c r="L22" s="8">
        <f t="shared" si="3"/>
        <v>25379</v>
      </c>
      <c r="M22" s="8">
        <f t="shared" si="4"/>
        <v>35831</v>
      </c>
      <c r="O22" s="9">
        <f t="shared" si="5"/>
        <v>0.6932277317787674</v>
      </c>
      <c r="P22" s="9">
        <f t="shared" si="6"/>
        <v>0.97872425459494139</v>
      </c>
      <c r="R22" s="27"/>
      <c r="S22" s="27"/>
    </row>
    <row r="23" spans="1:19" x14ac:dyDescent="0.35">
      <c r="A23" s="112"/>
      <c r="B23" s="110"/>
      <c r="C23" s="43">
        <v>20171</v>
      </c>
      <c r="D23" s="33">
        <v>920103.56833333336</v>
      </c>
      <c r="E23" s="4">
        <v>7006</v>
      </c>
      <c r="F23" s="4">
        <v>9474</v>
      </c>
      <c r="G23" s="15"/>
      <c r="H23" s="9">
        <f t="shared" si="0"/>
        <v>0.76143602102213337</v>
      </c>
      <c r="I23" s="9">
        <f t="shared" si="1"/>
        <v>1.0296666947136301</v>
      </c>
      <c r="K23" s="8">
        <f t="shared" si="2"/>
        <v>3670692.2166666668</v>
      </c>
      <c r="L23" s="8">
        <f t="shared" si="3"/>
        <v>26090</v>
      </c>
      <c r="M23" s="8">
        <f t="shared" si="4"/>
        <v>36418</v>
      </c>
      <c r="O23" s="9">
        <f t="shared" si="5"/>
        <v>0.71076512167212347</v>
      </c>
      <c r="P23" s="9">
        <f t="shared" si="6"/>
        <v>0.99212894599675705</v>
      </c>
      <c r="R23" s="27"/>
      <c r="S23" s="27"/>
    </row>
    <row r="24" spans="1:19" x14ac:dyDescent="0.35">
      <c r="A24" s="112"/>
      <c r="B24" s="110"/>
      <c r="C24" s="43">
        <v>20172</v>
      </c>
      <c r="D24" s="33">
        <v>925659.47499999998</v>
      </c>
      <c r="E24" s="4">
        <v>6780</v>
      </c>
      <c r="F24" s="4">
        <v>9042</v>
      </c>
      <c r="G24" s="15"/>
      <c r="H24" s="9">
        <f t="shared" si="0"/>
        <v>0.73245077516221613</v>
      </c>
      <c r="I24" s="9">
        <f t="shared" si="1"/>
        <v>0.9768170957251856</v>
      </c>
      <c r="K24" s="8">
        <f t="shared" si="2"/>
        <v>3680160.68</v>
      </c>
      <c r="L24" s="8">
        <f t="shared" si="3"/>
        <v>26687</v>
      </c>
      <c r="M24" s="8">
        <f t="shared" si="4"/>
        <v>36659</v>
      </c>
      <c r="O24" s="9">
        <f t="shared" si="5"/>
        <v>0.72515855476179913</v>
      </c>
      <c r="P24" s="9">
        <f t="shared" si="6"/>
        <v>0.9961249844123653</v>
      </c>
      <c r="R24" s="27"/>
      <c r="S24" s="27"/>
    </row>
    <row r="25" spans="1:19" x14ac:dyDescent="0.35">
      <c r="A25" s="112"/>
      <c r="B25" s="110"/>
      <c r="C25" s="43">
        <v>20173</v>
      </c>
      <c r="D25" s="33">
        <v>923094.36416666664</v>
      </c>
      <c r="E25" s="4">
        <v>6852</v>
      </c>
      <c r="F25" s="4">
        <v>9427</v>
      </c>
      <c r="G25" s="15"/>
      <c r="H25" s="9">
        <f t="shared" si="0"/>
        <v>0.74228597486733827</v>
      </c>
      <c r="I25" s="9">
        <f t="shared" si="1"/>
        <v>1.021239037518155</v>
      </c>
      <c r="K25" s="8">
        <f t="shared" si="2"/>
        <v>3686485.4775</v>
      </c>
      <c r="L25" s="8">
        <f t="shared" si="3"/>
        <v>27166</v>
      </c>
      <c r="M25" s="8">
        <f t="shared" si="4"/>
        <v>37049</v>
      </c>
      <c r="O25" s="9">
        <f t="shared" si="5"/>
        <v>0.73690782632413065</v>
      </c>
      <c r="P25" s="9">
        <f t="shared" si="6"/>
        <v>1.0049951431010351</v>
      </c>
      <c r="R25" s="27"/>
      <c r="S25" s="27"/>
    </row>
    <row r="26" spans="1:19" x14ac:dyDescent="0.35">
      <c r="A26" s="112"/>
      <c r="B26" s="110"/>
      <c r="C26" s="43">
        <v>20174</v>
      </c>
      <c r="D26" s="33">
        <v>915678.77333333332</v>
      </c>
      <c r="E26" s="4">
        <v>6729</v>
      </c>
      <c r="F26" s="4">
        <v>9518</v>
      </c>
      <c r="G26" s="15"/>
      <c r="H26" s="9">
        <f t="shared" si="0"/>
        <v>0.73486469228772344</v>
      </c>
      <c r="I26" s="9">
        <f t="shared" si="1"/>
        <v>1.0394474871741048</v>
      </c>
      <c r="K26" s="8">
        <f t="shared" si="2"/>
        <v>3684536.1808333336</v>
      </c>
      <c r="L26" s="8">
        <f t="shared" si="3"/>
        <v>27367</v>
      </c>
      <c r="M26" s="8">
        <f t="shared" si="4"/>
        <v>37461</v>
      </c>
      <c r="O26" s="9">
        <f t="shared" si="5"/>
        <v>0.74275291805684995</v>
      </c>
      <c r="P26" s="9">
        <f t="shared" si="6"/>
        <v>1.0167087025734518</v>
      </c>
      <c r="R26" s="27"/>
      <c r="S26" s="27"/>
    </row>
    <row r="27" spans="1:19" x14ac:dyDescent="0.35">
      <c r="A27" s="112"/>
      <c r="B27" s="110"/>
      <c r="C27" s="43">
        <v>20181</v>
      </c>
      <c r="D27" s="33">
        <v>907905.16500000004</v>
      </c>
      <c r="E27" s="4">
        <v>7023</v>
      </c>
      <c r="F27" s="4">
        <v>9603</v>
      </c>
      <c r="G27" s="15"/>
      <c r="H27" s="9">
        <f t="shared" si="0"/>
        <v>0.77353894115141419</v>
      </c>
      <c r="I27" s="9">
        <f t="shared" si="1"/>
        <v>1.0577095901861071</v>
      </c>
      <c r="K27" s="8">
        <f t="shared" si="2"/>
        <v>3672337.7774999999</v>
      </c>
      <c r="L27" s="8">
        <f t="shared" si="3"/>
        <v>27384</v>
      </c>
      <c r="M27" s="8">
        <f t="shared" si="4"/>
        <v>37590</v>
      </c>
      <c r="O27" s="9">
        <f t="shared" si="5"/>
        <v>0.74568304059007551</v>
      </c>
      <c r="P27" s="9">
        <f t="shared" si="6"/>
        <v>1.0235986523437386</v>
      </c>
      <c r="R27" s="27"/>
      <c r="S27" s="27"/>
    </row>
    <row r="28" spans="1:19" x14ac:dyDescent="0.35">
      <c r="A28" s="112"/>
      <c r="B28" s="110"/>
      <c r="C28" s="43">
        <v>20182</v>
      </c>
      <c r="D28" s="33">
        <v>901707.44749999989</v>
      </c>
      <c r="E28" s="4">
        <v>7695</v>
      </c>
      <c r="F28" s="4">
        <v>10772</v>
      </c>
      <c r="G28" s="15"/>
      <c r="H28" s="9">
        <f t="shared" si="0"/>
        <v>0.85338099639018472</v>
      </c>
      <c r="I28" s="9">
        <f t="shared" si="1"/>
        <v>1.1946224942319779</v>
      </c>
      <c r="K28" s="8">
        <f t="shared" si="2"/>
        <v>3648385.75</v>
      </c>
      <c r="L28" s="8">
        <f t="shared" si="3"/>
        <v>28299</v>
      </c>
      <c r="M28" s="8">
        <f t="shared" si="4"/>
        <v>39320</v>
      </c>
      <c r="O28" s="9">
        <f t="shared" si="5"/>
        <v>0.77565811126194639</v>
      </c>
      <c r="P28" s="9">
        <f t="shared" si="6"/>
        <v>1.0777369141955453</v>
      </c>
      <c r="R28" s="27"/>
      <c r="S28" s="27"/>
    </row>
    <row r="29" spans="1:19" x14ac:dyDescent="0.35">
      <c r="A29" s="112"/>
      <c r="B29" s="110"/>
      <c r="C29" s="43">
        <v>20183</v>
      </c>
      <c r="D29" s="33">
        <v>895007.99416666664</v>
      </c>
      <c r="E29" s="4">
        <v>6693</v>
      </c>
      <c r="F29" s="4">
        <v>8916</v>
      </c>
      <c r="G29" s="15"/>
      <c r="H29" s="9">
        <f t="shared" si="0"/>
        <v>0.74781454954844151</v>
      </c>
      <c r="I29" s="9">
        <f t="shared" si="1"/>
        <v>0.99619221929985124</v>
      </c>
      <c r="K29" s="8">
        <f t="shared" si="2"/>
        <v>3620299.38</v>
      </c>
      <c r="L29" s="8">
        <f t="shared" si="3"/>
        <v>28140</v>
      </c>
      <c r="M29" s="8">
        <f t="shared" si="4"/>
        <v>38809</v>
      </c>
      <c r="O29" s="9">
        <f t="shared" si="5"/>
        <v>0.77728378364111972</v>
      </c>
      <c r="P29" s="9">
        <f t="shared" si="6"/>
        <v>1.0719831684196239</v>
      </c>
      <c r="R29" s="27"/>
      <c r="S29" s="27"/>
    </row>
    <row r="30" spans="1:19" x14ac:dyDescent="0.35">
      <c r="A30" s="112"/>
      <c r="B30" s="110"/>
      <c r="C30" s="43">
        <v>20184</v>
      </c>
      <c r="D30" s="33">
        <v>889487.80250000011</v>
      </c>
      <c r="E30" s="4">
        <v>6596</v>
      </c>
      <c r="F30" s="4">
        <v>9296</v>
      </c>
      <c r="G30" s="15"/>
      <c r="H30" s="9">
        <f t="shared" si="0"/>
        <v>0.74155035982070128</v>
      </c>
      <c r="I30" s="9">
        <f t="shared" si="1"/>
        <v>1.0450958376126802</v>
      </c>
      <c r="K30" s="8">
        <f t="shared" si="2"/>
        <v>3594108.4091666667</v>
      </c>
      <c r="L30" s="8">
        <f t="shared" si="3"/>
        <v>28007</v>
      </c>
      <c r="M30" s="8">
        <f t="shared" si="4"/>
        <v>38587</v>
      </c>
      <c r="O30" s="9">
        <f t="shared" si="5"/>
        <v>0.77924750206668725</v>
      </c>
      <c r="P30" s="9">
        <f t="shared" si="6"/>
        <v>1.0736181441156589</v>
      </c>
      <c r="R30" s="27"/>
      <c r="S30" s="27"/>
    </row>
    <row r="31" spans="1:19" x14ac:dyDescent="0.35">
      <c r="A31" s="112"/>
      <c r="B31" s="110"/>
      <c r="C31" s="43">
        <v>20191</v>
      </c>
      <c r="D31" s="33">
        <v>886106.86750000005</v>
      </c>
      <c r="E31" s="4">
        <v>6254</v>
      </c>
      <c r="F31" s="4">
        <v>8536</v>
      </c>
      <c r="G31" s="15"/>
      <c r="H31" s="9">
        <f t="shared" si="0"/>
        <v>0.70578394428254443</v>
      </c>
      <c r="I31" s="9">
        <f t="shared" si="1"/>
        <v>0.96331495817009904</v>
      </c>
      <c r="K31" s="8">
        <f t="shared" si="2"/>
        <v>3572310.1116666668</v>
      </c>
      <c r="L31" s="8">
        <f t="shared" si="3"/>
        <v>27238</v>
      </c>
      <c r="M31" s="8">
        <f t="shared" si="4"/>
        <v>37520</v>
      </c>
      <c r="O31" s="9">
        <f t="shared" si="5"/>
        <v>0.76247579713319091</v>
      </c>
      <c r="P31" s="9">
        <f t="shared" si="6"/>
        <v>1.0503007529347721</v>
      </c>
      <c r="R31" s="27"/>
      <c r="S31" s="27"/>
    </row>
    <row r="32" spans="1:19" x14ac:dyDescent="0.35">
      <c r="A32" s="112"/>
      <c r="B32" s="110"/>
      <c r="C32" s="43">
        <v>20192</v>
      </c>
      <c r="D32" s="33">
        <v>883063.755</v>
      </c>
      <c r="E32" s="4">
        <v>5843</v>
      </c>
      <c r="F32" s="4">
        <v>8039</v>
      </c>
      <c r="G32" s="15"/>
      <c r="H32" s="9">
        <f t="shared" si="0"/>
        <v>0.66167362966901522</v>
      </c>
      <c r="I32" s="9">
        <f t="shared" si="1"/>
        <v>0.91035329606524285</v>
      </c>
      <c r="K32" s="8">
        <f t="shared" si="2"/>
        <v>3553666.4191666669</v>
      </c>
      <c r="L32" s="8">
        <f t="shared" si="3"/>
        <v>25386</v>
      </c>
      <c r="M32" s="8">
        <f t="shared" si="4"/>
        <v>34787</v>
      </c>
      <c r="O32" s="9">
        <f t="shared" si="5"/>
        <v>0.7143608039032826</v>
      </c>
      <c r="P32" s="9">
        <f t="shared" si="6"/>
        <v>0.97890448614919612</v>
      </c>
      <c r="R32" s="27"/>
      <c r="S32" s="27"/>
    </row>
    <row r="33" spans="1:19" x14ac:dyDescent="0.35">
      <c r="A33" s="112"/>
      <c r="B33" s="110"/>
      <c r="C33" s="43">
        <v>20193</v>
      </c>
      <c r="D33" s="33">
        <v>877055.80666666664</v>
      </c>
      <c r="E33" s="4">
        <v>5939</v>
      </c>
      <c r="F33" s="4">
        <v>8321</v>
      </c>
      <c r="G33" s="15"/>
      <c r="H33" s="9">
        <f t="shared" si="0"/>
        <v>0.67715189328393255</v>
      </c>
      <c r="I33" s="9">
        <f t="shared" si="1"/>
        <v>0.94874236471049045</v>
      </c>
      <c r="K33" s="8">
        <f t="shared" si="2"/>
        <v>3535714.2316666669</v>
      </c>
      <c r="L33" s="8">
        <f t="shared" si="3"/>
        <v>24632</v>
      </c>
      <c r="M33" s="8">
        <f t="shared" si="4"/>
        <v>34192</v>
      </c>
      <c r="O33" s="9">
        <f t="shared" si="5"/>
        <v>0.6966626369119473</v>
      </c>
      <c r="P33" s="9">
        <f t="shared" si="6"/>
        <v>0.96704647942892596</v>
      </c>
      <c r="R33" s="27"/>
      <c r="S33" s="27"/>
    </row>
    <row r="34" spans="1:19" x14ac:dyDescent="0.35">
      <c r="A34" s="112"/>
      <c r="B34" s="110"/>
      <c r="C34" s="43">
        <v>20194</v>
      </c>
      <c r="D34" s="33">
        <v>872484.91333333345</v>
      </c>
      <c r="E34" s="4">
        <v>5861</v>
      </c>
      <c r="F34" s="4">
        <v>8093</v>
      </c>
      <c r="G34" s="15"/>
      <c r="H34" s="9">
        <f t="shared" si="0"/>
        <v>0.67175946660304042</v>
      </c>
      <c r="I34" s="9">
        <f t="shared" si="1"/>
        <v>0.92758050899478006</v>
      </c>
      <c r="K34" s="8">
        <f t="shared" si="2"/>
        <v>3518711.3425000003</v>
      </c>
      <c r="L34" s="8">
        <f t="shared" si="3"/>
        <v>23897</v>
      </c>
      <c r="M34" s="8">
        <f t="shared" si="4"/>
        <v>32989</v>
      </c>
      <c r="O34" s="9">
        <f t="shared" si="5"/>
        <v>0.67914067605845385</v>
      </c>
      <c r="P34" s="9">
        <f t="shared" si="6"/>
        <v>0.93753072613685129</v>
      </c>
      <c r="R34" s="27"/>
      <c r="S34" s="27"/>
    </row>
    <row r="35" spans="1:19" x14ac:dyDescent="0.35">
      <c r="A35" s="112"/>
      <c r="B35" s="110"/>
      <c r="C35" s="43">
        <v>20201</v>
      </c>
      <c r="D35" s="33">
        <v>872615.96749999991</v>
      </c>
      <c r="E35" s="4">
        <v>5610</v>
      </c>
      <c r="F35" s="4">
        <v>8257</v>
      </c>
      <c r="G35" s="15"/>
      <c r="H35" s="9">
        <f t="shared" si="0"/>
        <v>0.64289449298897916</v>
      </c>
      <c r="I35" s="9">
        <f t="shared" si="1"/>
        <v>0.94623526356684518</v>
      </c>
      <c r="K35" s="8">
        <f t="shared" si="2"/>
        <v>3505220.4424999999</v>
      </c>
      <c r="L35" s="8">
        <f t="shared" si="3"/>
        <v>23253</v>
      </c>
      <c r="M35" s="8">
        <f t="shared" si="4"/>
        <v>32710</v>
      </c>
      <c r="O35" s="9">
        <f t="shared" si="5"/>
        <v>0.66338195789522025</v>
      </c>
      <c r="P35" s="9">
        <f t="shared" si="6"/>
        <v>0.93317953996269953</v>
      </c>
      <c r="R35" s="31">
        <f>O34*(1+$H$58)^0.25</f>
        <v>0.66738794950577196</v>
      </c>
      <c r="S35" s="31">
        <f>P34*(1+$I$58)^0.25</f>
        <v>0.92147369944230162</v>
      </c>
    </row>
    <row r="36" spans="1:19" x14ac:dyDescent="0.35">
      <c r="A36" s="112"/>
      <c r="B36" s="110"/>
      <c r="C36" s="43">
        <v>20202</v>
      </c>
      <c r="D36" s="33">
        <v>877115.44499999995</v>
      </c>
      <c r="E36" s="4">
        <v>4714</v>
      </c>
      <c r="F36" s="4">
        <v>6371</v>
      </c>
      <c r="G36" s="15"/>
      <c r="H36" s="9">
        <f t="shared" si="0"/>
        <v>0.53744350608260016</v>
      </c>
      <c r="I36" s="9">
        <f t="shared" si="1"/>
        <v>0.72635820476288615</v>
      </c>
      <c r="K36" s="8">
        <f t="shared" si="2"/>
        <v>3499272.1324999998</v>
      </c>
      <c r="L36" s="8">
        <f t="shared" si="3"/>
        <v>22124</v>
      </c>
      <c r="M36" s="8">
        <f t="shared" si="4"/>
        <v>31042</v>
      </c>
      <c r="O36" s="9">
        <f t="shared" si="5"/>
        <v>0.63224576889919837</v>
      </c>
      <c r="P36" s="9">
        <f t="shared" si="6"/>
        <v>0.88709876867514526</v>
      </c>
      <c r="R36" s="31">
        <f>R35*(1+$H$58)^0.25</f>
        <v>0.65583860729788268</v>
      </c>
      <c r="S36" s="31">
        <f>S35*(1+$I$58)^0.25</f>
        <v>0.90569168038118908</v>
      </c>
    </row>
    <row r="37" spans="1:19" x14ac:dyDescent="0.35">
      <c r="A37" s="112"/>
      <c r="B37" s="110"/>
      <c r="C37" s="43">
        <v>20203</v>
      </c>
      <c r="D37" s="33">
        <v>867966.32333333336</v>
      </c>
      <c r="E37" s="4">
        <v>4793</v>
      </c>
      <c r="F37" s="4">
        <v>6805</v>
      </c>
      <c r="G37" s="15"/>
      <c r="H37" s="9">
        <f t="shared" si="0"/>
        <v>0.55221036475159402</v>
      </c>
      <c r="I37" s="9">
        <f t="shared" si="1"/>
        <v>0.78401659339340646</v>
      </c>
      <c r="K37" s="8">
        <f t="shared" si="2"/>
        <v>3490182.6491666664</v>
      </c>
      <c r="L37" s="8">
        <f t="shared" si="3"/>
        <v>20978</v>
      </c>
      <c r="M37" s="8">
        <f t="shared" si="4"/>
        <v>29526</v>
      </c>
      <c r="O37" s="9">
        <f t="shared" si="5"/>
        <v>0.60105736887462935</v>
      </c>
      <c r="P37" s="9">
        <f t="shared" si="6"/>
        <v>0.84597291798037488</v>
      </c>
      <c r="R37" s="31">
        <f t="shared" ref="R37:R46" si="7">R36*(1+$H$58)^0.25</f>
        <v>0.64448912980965711</v>
      </c>
      <c r="S37" s="31">
        <f t="shared" ref="S37:S46" si="8">S36*(1+$I$58)^0.25</f>
        <v>0.89017995891597768</v>
      </c>
    </row>
    <row r="38" spans="1:19" x14ac:dyDescent="0.35">
      <c r="A38" s="112"/>
      <c r="B38" s="110"/>
      <c r="C38" s="43">
        <v>20204</v>
      </c>
      <c r="D38" s="33">
        <v>872807.54666666675</v>
      </c>
      <c r="E38" s="4">
        <v>4870</v>
      </c>
      <c r="F38" s="4">
        <v>6975</v>
      </c>
      <c r="G38" s="15"/>
      <c r="H38" s="9">
        <f t="shared" si="0"/>
        <v>0.55796951098772951</v>
      </c>
      <c r="I38" s="9">
        <f t="shared" si="1"/>
        <v>0.79914524417647093</v>
      </c>
      <c r="K38" s="8">
        <f t="shared" si="2"/>
        <v>3490505.2825000002</v>
      </c>
      <c r="L38" s="8">
        <f t="shared" si="3"/>
        <v>19987</v>
      </c>
      <c r="M38" s="8">
        <f t="shared" si="4"/>
        <v>28408</v>
      </c>
      <c r="O38" s="9">
        <f t="shared" si="5"/>
        <v>0.57261050714367445</v>
      </c>
      <c r="P38" s="9">
        <f t="shared" si="6"/>
        <v>0.81386497658165324</v>
      </c>
      <c r="R38" s="31">
        <f t="shared" si="7"/>
        <v>0.63333605832410111</v>
      </c>
      <c r="S38" s="31">
        <f t="shared" si="8"/>
        <v>0.87493390567763241</v>
      </c>
    </row>
    <row r="39" spans="1:19" x14ac:dyDescent="0.35">
      <c r="A39" s="112"/>
      <c r="B39" s="110"/>
      <c r="C39" s="43">
        <v>20211</v>
      </c>
      <c r="D39" s="33">
        <v>880162.80583333329</v>
      </c>
      <c r="E39" s="4">
        <v>4964</v>
      </c>
      <c r="F39" s="4">
        <v>6928</v>
      </c>
      <c r="G39" s="15"/>
      <c r="H39" s="9">
        <f t="shared" si="0"/>
        <v>0.56398656783731194</v>
      </c>
      <c r="I39" s="9">
        <f t="shared" si="1"/>
        <v>0.78712710354087356</v>
      </c>
      <c r="K39" s="8">
        <f t="shared" si="2"/>
        <v>3498052.1208333331</v>
      </c>
      <c r="L39" s="8">
        <f t="shared" si="3"/>
        <v>19341</v>
      </c>
      <c r="M39" s="8">
        <f t="shared" si="4"/>
        <v>27079</v>
      </c>
      <c r="O39" s="9">
        <f t="shared" si="5"/>
        <v>0.55290771354751678</v>
      </c>
      <c r="P39" s="9">
        <f t="shared" si="6"/>
        <v>0.77411653870809194</v>
      </c>
      <c r="R39" s="31">
        <f t="shared" si="7"/>
        <v>0.62237599397832211</v>
      </c>
      <c r="S39" s="31">
        <f t="shared" si="8"/>
        <v>0.85994897058401543</v>
      </c>
    </row>
    <row r="40" spans="1:19" x14ac:dyDescent="0.35">
      <c r="A40" s="112"/>
      <c r="B40" s="110"/>
      <c r="C40" s="43">
        <v>20212</v>
      </c>
      <c r="D40" s="33">
        <v>889046.32416666672</v>
      </c>
      <c r="E40" s="4">
        <v>4825</v>
      </c>
      <c r="F40" s="4">
        <v>6828</v>
      </c>
      <c r="G40" s="15"/>
      <c r="H40" s="9">
        <f t="shared" si="0"/>
        <v>0.54271637695849384</v>
      </c>
      <c r="I40" s="9">
        <f t="shared" si="1"/>
        <v>0.76801397344509759</v>
      </c>
      <c r="K40" s="8">
        <f t="shared" si="2"/>
        <v>3509983</v>
      </c>
      <c r="L40" s="8">
        <f t="shared" si="3"/>
        <v>19452</v>
      </c>
      <c r="M40" s="8">
        <f t="shared" si="4"/>
        <v>27536</v>
      </c>
      <c r="O40" s="9">
        <f t="shared" si="5"/>
        <v>0.55419071830262423</v>
      </c>
      <c r="P40" s="9">
        <f t="shared" si="6"/>
        <v>0.78450522409937595</v>
      </c>
      <c r="R40" s="31">
        <f t="shared" si="7"/>
        <v>0.61160559672773651</v>
      </c>
      <c r="S40" s="31">
        <f t="shared" si="8"/>
        <v>0.84522068148194451</v>
      </c>
    </row>
    <row r="41" spans="1:19" x14ac:dyDescent="0.35">
      <c r="A41" s="112"/>
      <c r="B41" s="110"/>
      <c r="C41" s="43">
        <v>20213</v>
      </c>
      <c r="D41" s="33">
        <v>893791.43583333341</v>
      </c>
      <c r="E41" s="4">
        <v>5031</v>
      </c>
      <c r="F41" s="4">
        <v>7482</v>
      </c>
      <c r="G41" s="15"/>
      <c r="H41" s="9">
        <f t="shared" si="0"/>
        <v>0.56288299465627656</v>
      </c>
      <c r="I41" s="9">
        <f t="shared" si="1"/>
        <v>0.83710804333497546</v>
      </c>
      <c r="K41" s="8">
        <f t="shared" si="2"/>
        <v>3535808.1125000003</v>
      </c>
      <c r="L41" s="8">
        <f t="shared" si="3"/>
        <v>19690</v>
      </c>
      <c r="M41" s="8">
        <f t="shared" si="4"/>
        <v>28213</v>
      </c>
      <c r="O41" s="9">
        <f t="shared" si="5"/>
        <v>0.55687411119372499</v>
      </c>
      <c r="P41" s="9">
        <f t="shared" si="6"/>
        <v>0.79792225998519872</v>
      </c>
      <c r="R41" s="31">
        <f t="shared" si="7"/>
        <v>0.60102158432820207</v>
      </c>
      <c r="S41" s="31">
        <f t="shared" si="8"/>
        <v>0.83074464281250904</v>
      </c>
    </row>
    <row r="42" spans="1:19" x14ac:dyDescent="0.35">
      <c r="A42" s="112"/>
      <c r="B42" s="110"/>
      <c r="C42" s="43">
        <v>20214</v>
      </c>
      <c r="D42" s="33">
        <v>896873.66666666663</v>
      </c>
      <c r="E42" s="4">
        <v>4910</v>
      </c>
      <c r="F42" s="4">
        <v>7366</v>
      </c>
      <c r="G42" s="15"/>
      <c r="H42" s="9">
        <f t="shared" si="0"/>
        <v>0.54745725986677429</v>
      </c>
      <c r="I42" s="9">
        <f t="shared" si="1"/>
        <v>0.82129738822375953</v>
      </c>
      <c r="K42" s="8">
        <f t="shared" si="2"/>
        <v>3559874.2324999999</v>
      </c>
      <c r="L42" s="8">
        <f t="shared" si="3"/>
        <v>19730</v>
      </c>
      <c r="M42" s="8">
        <f t="shared" si="4"/>
        <v>28604</v>
      </c>
      <c r="O42" s="9">
        <f t="shared" si="5"/>
        <v>0.55423306306369635</v>
      </c>
      <c r="P42" s="9">
        <f t="shared" si="6"/>
        <v>0.8035115324822083</v>
      </c>
      <c r="R42" s="31">
        <f t="shared" si="7"/>
        <v>0.59062073133576398</v>
      </c>
      <c r="S42" s="31">
        <f t="shared" si="8"/>
        <v>0.81651653429924476</v>
      </c>
    </row>
    <row r="43" spans="1:19" x14ac:dyDescent="0.35">
      <c r="A43" s="112"/>
      <c r="B43" s="110"/>
      <c r="C43" s="43">
        <v>20221</v>
      </c>
      <c r="D43" s="33">
        <v>899106.24583333323</v>
      </c>
      <c r="E43" s="4">
        <v>5174</v>
      </c>
      <c r="F43" s="4">
        <v>7798</v>
      </c>
      <c r="G43" s="15"/>
      <c r="H43" s="9">
        <f t="shared" si="0"/>
        <v>0.57546035565624365</v>
      </c>
      <c r="I43" s="9">
        <f t="shared" si="1"/>
        <v>0.86730573123451649</v>
      </c>
      <c r="K43" s="8">
        <f t="shared" si="2"/>
        <v>3578817.6724999999</v>
      </c>
      <c r="L43" s="8">
        <f t="shared" si="3"/>
        <v>19940</v>
      </c>
      <c r="M43" s="8">
        <f t="shared" si="4"/>
        <v>29474</v>
      </c>
      <c r="O43" s="9">
        <f t="shared" si="5"/>
        <v>0.55716724976578136</v>
      </c>
      <c r="P43" s="9">
        <f t="shared" si="6"/>
        <v>0.82356808022049366</v>
      </c>
      <c r="R43" s="31">
        <f t="shared" si="7"/>
        <v>0.58039986812371158</v>
      </c>
      <c r="S43" s="31">
        <f t="shared" si="8"/>
        <v>0.80253210965877664</v>
      </c>
    </row>
    <row r="44" spans="1:19" x14ac:dyDescent="0.35">
      <c r="A44" s="112"/>
      <c r="B44" s="110"/>
      <c r="C44" s="43">
        <v>20222</v>
      </c>
      <c r="D44" s="33">
        <v>905146.97499999998</v>
      </c>
      <c r="E44" s="4">
        <v>5042</v>
      </c>
      <c r="F44" s="4">
        <v>7546</v>
      </c>
      <c r="G44" s="15"/>
      <c r="H44" s="9">
        <f t="shared" si="0"/>
        <v>0.55703660723165982</v>
      </c>
      <c r="I44" s="9">
        <f t="shared" si="1"/>
        <v>0.83367676282628034</v>
      </c>
      <c r="K44" s="8">
        <f t="shared" si="2"/>
        <v>3594918.3233333332</v>
      </c>
      <c r="L44" s="8">
        <f t="shared" si="3"/>
        <v>20157</v>
      </c>
      <c r="M44" s="8">
        <f t="shared" si="4"/>
        <v>30192</v>
      </c>
      <c r="O44" s="9">
        <f t="shared" si="5"/>
        <v>0.56070814931087865</v>
      </c>
      <c r="P44" s="9">
        <f t="shared" si="6"/>
        <v>0.83985218256655492</v>
      </c>
      <c r="R44" s="31">
        <f t="shared" si="7"/>
        <v>0.5703558799166446</v>
      </c>
      <c r="S44" s="31">
        <f t="shared" si="8"/>
        <v>0.78878719533354391</v>
      </c>
    </row>
    <row r="45" spans="1:19" x14ac:dyDescent="0.35">
      <c r="A45" s="112"/>
      <c r="B45" s="110"/>
      <c r="C45" s="43">
        <v>20223</v>
      </c>
      <c r="D45" s="33">
        <v>911794.99416666664</v>
      </c>
      <c r="E45" s="4">
        <v>5234</v>
      </c>
      <c r="F45" s="4">
        <v>8016</v>
      </c>
      <c r="G45" s="15"/>
      <c r="H45" s="9">
        <f t="shared" si="0"/>
        <v>0.57403254388159963</v>
      </c>
      <c r="I45" s="9">
        <f t="shared" si="1"/>
        <v>0.87914498887178127</v>
      </c>
      <c r="K45" s="8">
        <f t="shared" si="2"/>
        <v>3612921.8816666664</v>
      </c>
      <c r="L45" s="8">
        <f t="shared" si="3"/>
        <v>20360</v>
      </c>
      <c r="M45" s="8">
        <f t="shared" si="4"/>
        <v>30726</v>
      </c>
      <c r="O45" s="9">
        <f t="shared" si="5"/>
        <v>0.56353280438512521</v>
      </c>
      <c r="P45" s="9">
        <f t="shared" si="6"/>
        <v>0.85044739427983085</v>
      </c>
      <c r="R45" s="31">
        <f t="shared" si="7"/>
        <v>0.56048570584125523</v>
      </c>
      <c r="S45" s="31">
        <f t="shared" si="8"/>
        <v>0.77527768924622997</v>
      </c>
    </row>
    <row r="46" spans="1:19" x14ac:dyDescent="0.35">
      <c r="A46" s="112"/>
      <c r="B46" s="110"/>
      <c r="C46" s="43">
        <v>20224</v>
      </c>
      <c r="D46" s="33">
        <v>923832.40499999991</v>
      </c>
      <c r="E46" s="4">
        <v>4978</v>
      </c>
      <c r="F46" s="4">
        <v>7744</v>
      </c>
      <c r="G46" s="15"/>
      <c r="H46" s="9">
        <f t="shared" si="0"/>
        <v>0.53884232389531739</v>
      </c>
      <c r="I46" s="9">
        <f t="shared" si="1"/>
        <v>0.83824727927789033</v>
      </c>
      <c r="K46" s="8">
        <f t="shared" si="2"/>
        <v>3639880.6199999996</v>
      </c>
      <c r="L46" s="8">
        <f t="shared" si="3"/>
        <v>20428</v>
      </c>
      <c r="M46" s="8">
        <f t="shared" si="4"/>
        <v>31104</v>
      </c>
      <c r="O46" s="9">
        <f t="shared" si="5"/>
        <v>0.5612271976106733</v>
      </c>
      <c r="P46" s="9">
        <f t="shared" si="6"/>
        <v>0.85453352038781982</v>
      </c>
      <c r="R46" s="31">
        <f t="shared" si="7"/>
        <v>0.55078633799353671</v>
      </c>
      <c r="S46" s="31">
        <f t="shared" si="8"/>
        <v>0.76199955957552479</v>
      </c>
    </row>
    <row r="47" spans="1:19" x14ac:dyDescent="0.35">
      <c r="A47" s="112"/>
      <c r="B47" s="110"/>
      <c r="C47" s="43">
        <v>20231</v>
      </c>
      <c r="D47" s="14"/>
      <c r="E47" s="4"/>
      <c r="F47" s="4"/>
      <c r="G47" s="15"/>
      <c r="H47" s="9"/>
      <c r="I47" s="9"/>
      <c r="K47" s="8"/>
      <c r="L47" s="8"/>
      <c r="M47" s="8"/>
      <c r="O47" s="31">
        <f>O46</f>
        <v>0.5612271976106733</v>
      </c>
      <c r="P47" s="31">
        <f>P46</f>
        <v>0.85453352038781982</v>
      </c>
      <c r="R47" s="31">
        <f>R46</f>
        <v>0.55078633799353671</v>
      </c>
      <c r="S47" s="31">
        <f>S46</f>
        <v>0.76199955957552479</v>
      </c>
    </row>
    <row r="48" spans="1:19" x14ac:dyDescent="0.35">
      <c r="A48" s="112"/>
      <c r="B48" s="110"/>
      <c r="C48" s="43">
        <v>20232</v>
      </c>
      <c r="D48" s="14"/>
      <c r="E48" s="15"/>
      <c r="F48" s="15"/>
      <c r="G48" s="15"/>
      <c r="H48" s="9"/>
      <c r="I48" s="9"/>
      <c r="K48" s="8"/>
      <c r="L48" s="8"/>
      <c r="M48" s="8"/>
      <c r="O48" s="31">
        <f t="shared" ref="O48:P52" si="9">O47</f>
        <v>0.5612271976106733</v>
      </c>
      <c r="P48" s="31">
        <f t="shared" si="9"/>
        <v>0.85453352038781982</v>
      </c>
      <c r="R48" s="31">
        <f t="shared" ref="R48:S52" si="10">R47</f>
        <v>0.55078633799353671</v>
      </c>
      <c r="S48" s="31">
        <f t="shared" si="10"/>
        <v>0.76199955957552479</v>
      </c>
    </row>
    <row r="49" spans="1:20" x14ac:dyDescent="0.35">
      <c r="A49" s="112"/>
      <c r="B49" s="110"/>
      <c r="C49" s="43">
        <v>20233</v>
      </c>
      <c r="D49" s="14"/>
      <c r="E49" s="15"/>
      <c r="F49" s="15"/>
      <c r="G49" s="15"/>
      <c r="H49" s="9"/>
      <c r="I49" s="9"/>
      <c r="K49" s="8"/>
      <c r="L49" s="8"/>
      <c r="M49" s="8"/>
      <c r="O49" s="31">
        <f t="shared" si="9"/>
        <v>0.5612271976106733</v>
      </c>
      <c r="P49" s="31">
        <f t="shared" si="9"/>
        <v>0.85453352038781982</v>
      </c>
      <c r="R49" s="31">
        <f t="shared" si="10"/>
        <v>0.55078633799353671</v>
      </c>
      <c r="S49" s="31">
        <f t="shared" si="10"/>
        <v>0.76199955957552479</v>
      </c>
    </row>
    <row r="50" spans="1:20" x14ac:dyDescent="0.35">
      <c r="A50" s="112"/>
      <c r="B50" s="110"/>
      <c r="C50" s="43">
        <v>20234</v>
      </c>
      <c r="D50" s="14"/>
      <c r="E50" s="15"/>
      <c r="F50" s="15"/>
      <c r="G50" s="15"/>
      <c r="H50" s="9"/>
      <c r="I50" s="9"/>
      <c r="K50" s="8"/>
      <c r="L50" s="8"/>
      <c r="M50" s="8"/>
      <c r="O50" s="31">
        <f t="shared" si="9"/>
        <v>0.5612271976106733</v>
      </c>
      <c r="P50" s="31">
        <f t="shared" si="9"/>
        <v>0.85453352038781982</v>
      </c>
      <c r="R50" s="31">
        <f t="shared" si="10"/>
        <v>0.55078633799353671</v>
      </c>
      <c r="S50" s="31">
        <f t="shared" si="10"/>
        <v>0.76199955957552479</v>
      </c>
    </row>
    <row r="51" spans="1:20" x14ac:dyDescent="0.35">
      <c r="A51" s="112"/>
      <c r="B51" s="110"/>
      <c r="C51" s="43">
        <v>20241</v>
      </c>
      <c r="D51" s="14"/>
      <c r="E51" s="15"/>
      <c r="F51" s="15"/>
      <c r="G51" s="15"/>
      <c r="H51" s="9"/>
      <c r="I51" s="9"/>
      <c r="K51" s="8"/>
      <c r="L51" s="8"/>
      <c r="M51" s="8"/>
      <c r="O51" s="31">
        <f t="shared" si="9"/>
        <v>0.5612271976106733</v>
      </c>
      <c r="P51" s="31">
        <f t="shared" si="9"/>
        <v>0.85453352038781982</v>
      </c>
      <c r="R51" s="31">
        <f t="shared" si="10"/>
        <v>0.55078633799353671</v>
      </c>
      <c r="S51" s="31">
        <f t="shared" si="10"/>
        <v>0.76199955957552479</v>
      </c>
    </row>
    <row r="52" spans="1:20" x14ac:dyDescent="0.35">
      <c r="A52" s="112"/>
      <c r="B52" s="110"/>
      <c r="C52" s="43">
        <v>20242</v>
      </c>
      <c r="D52" s="14"/>
      <c r="E52" s="15"/>
      <c r="F52" s="15"/>
      <c r="G52" s="15"/>
      <c r="H52" s="9"/>
      <c r="I52" s="9"/>
      <c r="K52" s="8"/>
      <c r="L52" s="8"/>
      <c r="M52" s="8"/>
      <c r="O52" s="31">
        <f t="shared" si="9"/>
        <v>0.5612271976106733</v>
      </c>
      <c r="P52" s="31">
        <f t="shared" si="9"/>
        <v>0.85453352038781982</v>
      </c>
      <c r="R52" s="31">
        <f t="shared" si="10"/>
        <v>0.55078633799353671</v>
      </c>
      <c r="S52" s="31">
        <f t="shared" si="10"/>
        <v>0.76199955957552479</v>
      </c>
    </row>
    <row r="53" spans="1:20" ht="15" thickBot="1" x14ac:dyDescent="0.4">
      <c r="A53" s="112"/>
      <c r="B53" s="110"/>
      <c r="R53" s="17"/>
      <c r="S53" s="17"/>
    </row>
    <row r="54" spans="1:20" ht="15" thickBot="1" x14ac:dyDescent="0.4">
      <c r="A54" s="112"/>
      <c r="B54" s="110"/>
      <c r="D54" s="116" t="s">
        <v>21</v>
      </c>
      <c r="E54" s="117"/>
      <c r="F54" s="118"/>
      <c r="G54" s="23"/>
      <c r="H54" s="23"/>
      <c r="I54" s="23"/>
      <c r="J54" s="25"/>
      <c r="K54" s="25"/>
      <c r="L54" s="25"/>
      <c r="M54" s="25"/>
      <c r="R54" s="17"/>
      <c r="S54" s="17"/>
    </row>
    <row r="55" spans="1:20" ht="37.5" customHeight="1" x14ac:dyDescent="0.35">
      <c r="A55" s="112"/>
      <c r="B55" s="110"/>
      <c r="D55" s="19" t="s">
        <v>14</v>
      </c>
      <c r="E55" s="10" t="s">
        <v>7</v>
      </c>
      <c r="F55" s="18" t="s">
        <v>8</v>
      </c>
      <c r="G55" s="24"/>
      <c r="H55" s="119" t="s">
        <v>15</v>
      </c>
      <c r="I55" s="120"/>
      <c r="J55" s="25"/>
      <c r="K55" s="25"/>
      <c r="L55" s="25"/>
      <c r="M55" s="25"/>
      <c r="R55" s="28"/>
      <c r="S55" s="28"/>
    </row>
    <row r="56" spans="1:20" x14ac:dyDescent="0.35">
      <c r="A56" s="112"/>
      <c r="B56" s="110"/>
      <c r="D56" s="11" t="s">
        <v>9</v>
      </c>
      <c r="E56" s="80">
        <f>LOGEST(O27:O$34)^4-1</f>
        <v>-6.7444962949635534E-2</v>
      </c>
      <c r="F56" s="102">
        <f>LOGEST(P27:P$34)^4-1</f>
        <v>-6.6767753540358799E-2</v>
      </c>
      <c r="G56" s="12"/>
      <c r="H56" s="39" t="s">
        <v>9</v>
      </c>
      <c r="I56" s="40" t="s">
        <v>9</v>
      </c>
      <c r="J56" s="25"/>
      <c r="K56" s="25"/>
      <c r="L56" s="25"/>
      <c r="M56" s="25"/>
      <c r="R56" s="28"/>
      <c r="S56" s="28"/>
    </row>
    <row r="57" spans="1:20" x14ac:dyDescent="0.35">
      <c r="A57" s="112"/>
      <c r="B57" s="110"/>
      <c r="D57" s="11" t="s">
        <v>10</v>
      </c>
      <c r="E57" s="80">
        <f>LOGEST(O23:O$34)^4-1</f>
        <v>-1.1316746669052358E-2</v>
      </c>
      <c r="F57" s="102">
        <f>LOGEST(P23:P$34)^4-1</f>
        <v>-1.0754285030380117E-2</v>
      </c>
      <c r="G57" s="12"/>
      <c r="H57" s="39" t="s">
        <v>52</v>
      </c>
      <c r="I57" s="40" t="s">
        <v>53</v>
      </c>
      <c r="J57" s="25"/>
      <c r="K57" s="25"/>
      <c r="L57" s="25"/>
      <c r="M57" s="25"/>
      <c r="R57" s="28"/>
      <c r="S57" s="28"/>
    </row>
    <row r="58" spans="1:20" ht="15" thickBot="1" x14ac:dyDescent="0.4">
      <c r="A58" s="112"/>
      <c r="B58" s="110"/>
      <c r="D58" s="11" t="s">
        <v>11</v>
      </c>
      <c r="E58" s="80">
        <f>LOGEST(O19:O$34)^4-1</f>
        <v>2.8275682655622969E-2</v>
      </c>
      <c r="F58" s="102">
        <f>LOGEST(P19:P$34)^4-1</f>
        <v>2.1535244807133536E-2</v>
      </c>
      <c r="G58" s="12"/>
      <c r="H58" s="41">
        <f>VLOOKUP(H56,$D$56:$F$60,MATCH(H57&amp;" Frequency",$D$55:$F$55),FALSE)</f>
        <v>-6.7444962949635534E-2</v>
      </c>
      <c r="I58" s="42">
        <f>VLOOKUP(I56,$D$56:$F$60,MATCH(I57&amp;" Frequency",$D$55:$F$55),FALSE)</f>
        <v>-6.6767753540358799E-2</v>
      </c>
      <c r="J58" s="25"/>
      <c r="K58" s="25"/>
      <c r="L58" s="25"/>
      <c r="M58" s="25"/>
      <c r="R58" s="28"/>
      <c r="S58" s="28"/>
    </row>
    <row r="59" spans="1:20" x14ac:dyDescent="0.35">
      <c r="A59" s="112"/>
      <c r="B59" s="110"/>
      <c r="D59" s="11" t="s">
        <v>12</v>
      </c>
      <c r="E59" s="80">
        <f>LOGEST(O15:O$34)^4-1</f>
        <v>6.3686684900877699E-2</v>
      </c>
      <c r="F59" s="102">
        <f>LOGEST(P15:P$34)^4-1</f>
        <v>5.9210053987421185E-2</v>
      </c>
      <c r="G59" s="12"/>
      <c r="H59" s="12"/>
      <c r="I59" s="12"/>
      <c r="J59" s="25"/>
      <c r="K59" s="25"/>
      <c r="L59" s="25"/>
      <c r="M59" s="25"/>
    </row>
    <row r="60" spans="1:20" ht="15" thickBot="1" x14ac:dyDescent="0.4">
      <c r="A60" s="112"/>
      <c r="B60" s="110"/>
      <c r="D60" s="13" t="s">
        <v>13</v>
      </c>
      <c r="E60" s="83">
        <f>LOGEST(O11:O$34)^4-1</f>
        <v>7.1164123828096448E-2</v>
      </c>
      <c r="F60" s="103">
        <f>LOGEST(P11:P$34)^4-1</f>
        <v>7.4323639521866491E-2</v>
      </c>
      <c r="G60" s="12"/>
      <c r="H60" s="12"/>
      <c r="I60" s="12"/>
      <c r="J60" s="25"/>
      <c r="K60" s="25"/>
      <c r="L60" s="25"/>
      <c r="M60" s="25"/>
    </row>
    <row r="61" spans="1:20" x14ac:dyDescent="0.35">
      <c r="A61" s="112"/>
      <c r="C61" s="17"/>
      <c r="D61" s="20"/>
      <c r="J61" s="25"/>
      <c r="K61" s="25"/>
      <c r="L61" s="25"/>
      <c r="M61" s="25"/>
    </row>
    <row r="62" spans="1:20" x14ac:dyDescent="0.35">
      <c r="A62" s="112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 spans="1:20" ht="45" customHeight="1" x14ac:dyDescent="0.35">
      <c r="A63" s="112"/>
      <c r="B63" s="110" t="s">
        <v>17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110" t="s">
        <v>22</v>
      </c>
      <c r="N63" s="26"/>
      <c r="O63" s="73" t="s">
        <v>23</v>
      </c>
      <c r="P63" s="71">
        <v>0.91</v>
      </c>
      <c r="Q63" s="26"/>
      <c r="R63" s="30"/>
      <c r="S63" s="26"/>
      <c r="T63" s="26"/>
    </row>
    <row r="64" spans="1:20" ht="15" customHeight="1" x14ac:dyDescent="0.35">
      <c r="A64" s="112"/>
      <c r="B64" s="110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110"/>
      <c r="N64" s="26"/>
      <c r="O64" s="94"/>
      <c r="P64" s="71"/>
      <c r="Q64" s="26"/>
      <c r="R64" s="65"/>
      <c r="S64" s="66"/>
      <c r="T64" s="26"/>
    </row>
    <row r="65" spans="1:21" x14ac:dyDescent="0.35">
      <c r="A65" s="112"/>
      <c r="B65" s="110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110"/>
      <c r="N65" s="26"/>
      <c r="O65" s="94" t="s">
        <v>24</v>
      </c>
      <c r="P65" s="71">
        <v>2.258</v>
      </c>
      <c r="Q65" s="26"/>
      <c r="R65" s="65"/>
      <c r="S65" s="66"/>
      <c r="T65" s="26"/>
    </row>
    <row r="66" spans="1:21" x14ac:dyDescent="0.35">
      <c r="A66" s="112"/>
      <c r="B66" s="110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110"/>
      <c r="N66" s="26"/>
      <c r="O66" s="94"/>
      <c r="P66" s="71"/>
      <c r="Q66" s="26"/>
      <c r="R66" s="65"/>
      <c r="S66" s="66"/>
      <c r="T66" s="26"/>
    </row>
    <row r="67" spans="1:21" x14ac:dyDescent="0.35">
      <c r="A67" s="112"/>
      <c r="B67" s="110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110"/>
      <c r="N67" s="26"/>
      <c r="O67" s="94" t="s">
        <v>25</v>
      </c>
      <c r="P67" s="105">
        <f>(P63/P45)^(1/P65)-1</f>
        <v>3.0428084873739714E-2</v>
      </c>
      <c r="Q67" s="26"/>
      <c r="R67" s="65"/>
      <c r="S67" s="66"/>
      <c r="T67" s="26"/>
      <c r="U67" s="22"/>
    </row>
    <row r="68" spans="1:21" x14ac:dyDescent="0.35">
      <c r="A68" s="112"/>
      <c r="B68" s="110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110"/>
      <c r="N68" s="26"/>
      <c r="O68" s="26"/>
      <c r="P68" s="26"/>
      <c r="Q68" s="26"/>
      <c r="R68" s="65"/>
      <c r="S68" s="66"/>
      <c r="T68" s="26"/>
    </row>
    <row r="69" spans="1:21" x14ac:dyDescent="0.35">
      <c r="A69" s="112"/>
      <c r="B69" s="110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110"/>
      <c r="N69" s="26"/>
      <c r="O69" s="26"/>
      <c r="P69" s="26"/>
      <c r="Q69" s="26"/>
      <c r="R69" s="67"/>
      <c r="S69" s="66"/>
      <c r="T69" s="26"/>
    </row>
    <row r="70" spans="1:21" x14ac:dyDescent="0.35">
      <c r="A70" s="112"/>
      <c r="B70" s="110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1"/>
      <c r="N70" s="26"/>
      <c r="O70" s="26"/>
      <c r="P70" s="26"/>
      <c r="Q70" s="26"/>
      <c r="R70" s="65"/>
      <c r="S70" s="66"/>
      <c r="T70" s="26"/>
    </row>
    <row r="71" spans="1:21" x14ac:dyDescent="0.35">
      <c r="A71" s="112"/>
      <c r="B71" s="110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1"/>
      <c r="N71" s="26"/>
      <c r="O71" s="26"/>
      <c r="P71" s="26"/>
      <c r="Q71" s="26"/>
      <c r="R71" s="65"/>
      <c r="S71" s="66"/>
      <c r="T71" s="26"/>
    </row>
    <row r="72" spans="1:21" x14ac:dyDescent="0.35">
      <c r="A72" s="112"/>
      <c r="B72" s="110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1"/>
      <c r="N72" s="26"/>
      <c r="O72" s="26"/>
      <c r="P72" s="26"/>
      <c r="Q72" s="26"/>
      <c r="R72" s="65"/>
      <c r="S72" s="66"/>
      <c r="T72" s="26"/>
    </row>
    <row r="73" spans="1:21" x14ac:dyDescent="0.35">
      <c r="A73" s="112"/>
      <c r="B73" s="110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1"/>
      <c r="N73" s="26"/>
      <c r="O73" s="26"/>
      <c r="P73" s="26"/>
      <c r="Q73" s="26"/>
      <c r="R73" s="67"/>
      <c r="S73" s="66"/>
      <c r="T73" s="26"/>
    </row>
    <row r="74" spans="1:21" x14ac:dyDescent="0.35">
      <c r="A74" s="112"/>
      <c r="B74" s="110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1"/>
      <c r="N74" s="26"/>
      <c r="O74" s="26"/>
      <c r="P74" s="26"/>
      <c r="Q74" s="26"/>
      <c r="R74" s="26"/>
      <c r="S74" s="26"/>
      <c r="T74" s="26"/>
    </row>
    <row r="75" spans="1:21" x14ac:dyDescent="0.35">
      <c r="A75" s="112"/>
      <c r="B75" s="110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1"/>
      <c r="N75" s="26"/>
      <c r="O75" s="26"/>
      <c r="P75" s="26"/>
      <c r="Q75" s="26"/>
      <c r="R75" s="26"/>
      <c r="S75" s="26"/>
      <c r="T75" s="26"/>
    </row>
    <row r="76" spans="1:21" x14ac:dyDescent="0.35">
      <c r="A76" s="112"/>
      <c r="B76" s="110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1"/>
      <c r="N76" s="26"/>
      <c r="O76" s="26"/>
      <c r="P76" s="26"/>
      <c r="Q76" s="26"/>
      <c r="R76" s="26"/>
      <c r="S76" s="26"/>
      <c r="T76" s="26"/>
    </row>
    <row r="77" spans="1:21" x14ac:dyDescent="0.35">
      <c r="A77" s="112"/>
      <c r="B77" s="110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1"/>
      <c r="N77" s="26"/>
      <c r="O77" s="26"/>
      <c r="P77" s="26"/>
      <c r="Q77" s="26"/>
      <c r="R77" s="26"/>
      <c r="S77" s="26"/>
      <c r="T77" s="26"/>
    </row>
    <row r="78" spans="1:21" x14ac:dyDescent="0.35">
      <c r="A78" s="112"/>
      <c r="B78" s="110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1"/>
      <c r="N78" s="26"/>
      <c r="O78" s="26"/>
      <c r="P78" s="26"/>
      <c r="Q78" s="26"/>
      <c r="R78" s="26"/>
      <c r="S78" s="26"/>
      <c r="T78" s="26"/>
    </row>
    <row r="79" spans="1:21" x14ac:dyDescent="0.35">
      <c r="A79" s="112"/>
      <c r="B79" s="110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1"/>
      <c r="N79" s="26"/>
      <c r="O79" s="26"/>
      <c r="P79" s="26"/>
      <c r="Q79" s="26"/>
      <c r="R79" s="26"/>
      <c r="S79" s="26"/>
      <c r="T79" s="26"/>
    </row>
    <row r="80" spans="1:21" x14ac:dyDescent="0.35">
      <c r="A80" s="112"/>
      <c r="B80" s="110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1"/>
      <c r="N80" s="26"/>
      <c r="O80" s="26"/>
      <c r="P80" s="26"/>
      <c r="Q80" s="26"/>
      <c r="R80" s="26"/>
      <c r="S80" s="26"/>
      <c r="T80" s="26"/>
    </row>
    <row r="81" spans="1:20" x14ac:dyDescent="0.35">
      <c r="A81" s="112"/>
      <c r="B81" s="110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1"/>
      <c r="N81" s="26"/>
      <c r="O81" s="26"/>
      <c r="P81" s="26"/>
      <c r="Q81" s="26"/>
      <c r="R81" s="26"/>
      <c r="S81" s="26"/>
      <c r="T81" s="26"/>
    </row>
    <row r="82" spans="1:20" x14ac:dyDescent="0.35">
      <c r="A82" s="112"/>
      <c r="B82" s="110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1"/>
      <c r="N82" s="26"/>
      <c r="O82" s="26"/>
      <c r="P82" s="26"/>
      <c r="Q82" s="26"/>
      <c r="R82" s="26"/>
      <c r="S82" s="26"/>
      <c r="T82" s="26"/>
    </row>
    <row r="83" spans="1:20" x14ac:dyDescent="0.35">
      <c r="A83" s="112"/>
      <c r="B83" s="110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1"/>
      <c r="N83" s="26"/>
      <c r="O83" s="26"/>
      <c r="P83" s="26"/>
      <c r="Q83" s="26"/>
      <c r="R83" s="26"/>
      <c r="S83" s="26"/>
      <c r="T83" s="26"/>
    </row>
    <row r="84" spans="1:20" x14ac:dyDescent="0.35">
      <c r="A84" s="112"/>
      <c r="B84" s="110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1"/>
      <c r="N84" s="26"/>
      <c r="O84" s="26"/>
      <c r="P84" s="26"/>
      <c r="Q84" s="26"/>
      <c r="R84" s="26"/>
      <c r="S84" s="26"/>
      <c r="T84" s="26"/>
    </row>
    <row r="85" spans="1:20" x14ac:dyDescent="0.35">
      <c r="A85" s="112"/>
      <c r="B85" s="110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1"/>
      <c r="N85" s="26"/>
      <c r="O85" s="26"/>
      <c r="P85" s="26"/>
      <c r="Q85" s="26"/>
      <c r="R85" s="26"/>
      <c r="S85" s="26"/>
      <c r="T85" s="26"/>
    </row>
    <row r="86" spans="1:20" x14ac:dyDescent="0.35">
      <c r="A86" s="112"/>
      <c r="B86" s="110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1"/>
      <c r="N86" s="26"/>
      <c r="O86" s="26"/>
      <c r="P86" s="26"/>
      <c r="Q86" s="26"/>
      <c r="R86" s="26"/>
      <c r="S86" s="26"/>
      <c r="T86" s="26"/>
    </row>
    <row r="87" spans="1:20" x14ac:dyDescent="0.35">
      <c r="A87" s="112"/>
      <c r="B87" s="110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1"/>
      <c r="N87" s="26"/>
      <c r="O87" s="26"/>
      <c r="P87" s="26"/>
      <c r="Q87" s="26"/>
      <c r="R87" s="26"/>
      <c r="S87" s="26"/>
      <c r="T87" s="26"/>
    </row>
    <row r="88" spans="1:20" x14ac:dyDescent="0.35">
      <c r="A88" s="112"/>
      <c r="B88" s="110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1"/>
      <c r="N88" s="26"/>
      <c r="O88" s="26"/>
      <c r="P88" s="26"/>
      <c r="Q88" s="26"/>
      <c r="R88" s="26"/>
      <c r="S88" s="26"/>
      <c r="T88" s="26"/>
    </row>
    <row r="89" spans="1:20" x14ac:dyDescent="0.35">
      <c r="A89" s="112"/>
      <c r="B89" s="110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1"/>
      <c r="N89" s="26"/>
      <c r="O89" s="26"/>
      <c r="P89" s="26"/>
      <c r="Q89" s="26"/>
      <c r="R89" s="26"/>
      <c r="S89" s="26"/>
      <c r="T89" s="26"/>
    </row>
    <row r="90" spans="1:20" x14ac:dyDescent="0.35">
      <c r="A90" s="112"/>
      <c r="B90" s="110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1"/>
      <c r="N90" s="26"/>
      <c r="O90" s="26"/>
      <c r="P90" s="26"/>
      <c r="Q90" s="26"/>
      <c r="R90" s="26"/>
      <c r="S90" s="26"/>
      <c r="T90" s="26"/>
    </row>
    <row r="91" spans="1:20" x14ac:dyDescent="0.3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</row>
    <row r="92" spans="1:20" x14ac:dyDescent="0.3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</row>
  </sheetData>
  <mergeCells count="11">
    <mergeCell ref="M63:M69"/>
    <mergeCell ref="A1:S1"/>
    <mergeCell ref="A2:S2"/>
    <mergeCell ref="A5:A90"/>
    <mergeCell ref="B5:B60"/>
    <mergeCell ref="D5:F5"/>
    <mergeCell ref="D6:F6"/>
    <mergeCell ref="H6:I6"/>
    <mergeCell ref="D54:F54"/>
    <mergeCell ref="H55:I55"/>
    <mergeCell ref="B63:B90"/>
  </mergeCells>
  <pageMargins left="0.7" right="0.7" top="0.75" bottom="0.75" header="0.3" footer="0.3"/>
  <pageSetup scale="36" fitToWidth="0" orientation="landscape" r:id="rId1"/>
  <rowBreaks count="1" manualBreakCount="1">
    <brk id="9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7C7D-CDF2-41EF-8E97-201D6C5E6026}">
  <sheetPr codeName="Sheet8">
    <pageSetUpPr fitToPage="1"/>
  </sheetPr>
  <dimension ref="A1:S94"/>
  <sheetViews>
    <sheetView zoomScale="80" zoomScaleNormal="80" workbookViewId="0">
      <selection activeCell="L81" sqref="L81"/>
    </sheetView>
  </sheetViews>
  <sheetFormatPr defaultRowHeight="14.5" x14ac:dyDescent="0.35"/>
  <cols>
    <col min="2" max="7" width="15.81640625" customWidth="1"/>
    <col min="8" max="8" width="4.81640625" customWidth="1"/>
    <col min="9" max="13" width="15.81640625" customWidth="1"/>
    <col min="14" max="14" width="5" customWidth="1"/>
    <col min="15" max="16" width="15.81640625" customWidth="1"/>
    <col min="17" max="17" width="5" customWidth="1"/>
  </cols>
  <sheetData>
    <row r="1" spans="1:19" ht="21" customHeight="1" x14ac:dyDescent="0.5">
      <c r="A1" s="111" t="s">
        <v>51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51"/>
      <c r="R1" s="51"/>
      <c r="S1" s="51"/>
    </row>
    <row r="2" spans="1:19" ht="21" customHeight="1" x14ac:dyDescent="0.5">
      <c r="A2" s="111" t="s">
        <v>69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51"/>
      <c r="R2" s="51"/>
      <c r="S2" s="51"/>
    </row>
    <row r="3" spans="1:19" x14ac:dyDescent="0.35">
      <c r="R3" s="29"/>
    </row>
    <row r="4" spans="1:19" ht="15" customHeight="1" x14ac:dyDescent="0.35">
      <c r="A4" s="121" t="s">
        <v>27</v>
      </c>
      <c r="B4" s="55"/>
      <c r="C4" s="113" t="s">
        <v>36</v>
      </c>
      <c r="D4" s="113"/>
      <c r="E4" s="113"/>
      <c r="F4" s="113"/>
      <c r="G4" s="113"/>
      <c r="H4" s="43"/>
      <c r="R4" s="29"/>
    </row>
    <row r="5" spans="1:19" ht="15" thickBot="1" x14ac:dyDescent="0.4">
      <c r="A5" s="121"/>
      <c r="B5" s="56"/>
      <c r="C5" s="114" t="s">
        <v>0</v>
      </c>
      <c r="D5" s="114"/>
      <c r="E5" s="114"/>
      <c r="F5" s="114"/>
      <c r="G5" s="114"/>
      <c r="H5" s="44"/>
      <c r="I5" s="5" t="s">
        <v>4</v>
      </c>
      <c r="J5" s="5"/>
      <c r="K5" s="5"/>
      <c r="L5" s="1"/>
      <c r="M5" s="1"/>
      <c r="O5" s="5" t="s">
        <v>4</v>
      </c>
      <c r="P5" s="1"/>
    </row>
    <row r="6" spans="1:19" ht="111" customHeight="1" thickBot="1" x14ac:dyDescent="0.4">
      <c r="A6" s="121"/>
      <c r="B6" s="57" t="s">
        <v>32</v>
      </c>
      <c r="C6" s="2" t="s">
        <v>1</v>
      </c>
      <c r="D6" s="2" t="s">
        <v>2</v>
      </c>
      <c r="E6" s="2" t="s">
        <v>3</v>
      </c>
      <c r="F6" s="2" t="str">
        <f>IF(DCCE_LTrndCo="Excludes DCCE","Paid Losses","Paid Losses &amp; DCCE")</f>
        <v>Paid Losses</v>
      </c>
      <c r="G6" s="2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H6" s="16"/>
      <c r="I6" s="2" t="s">
        <v>1</v>
      </c>
      <c r="J6" s="2" t="str">
        <f t="shared" ref="J6:K6" si="0">D6</f>
        <v>Closed Claims</v>
      </c>
      <c r="K6" s="2" t="str">
        <f t="shared" si="0"/>
        <v>Reported Claims</v>
      </c>
      <c r="L6" s="2" t="str">
        <f>IF(DCCE_LTrndCo="Excludes DCCE","Paid Losses","Paid Losses &amp; DCCE")</f>
        <v>Paid Losses</v>
      </c>
      <c r="M6" s="2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O6" s="2" t="str">
        <f>IF(DCCE_LTrndCo="Excludes DCCE","Paid Loss Severity","Paid Loss &amp; DCCE Severity")</f>
        <v>Paid Loss Severity</v>
      </c>
      <c r="P6" s="2" t="str">
        <f>IF(DCCE_LTrndCo="Excludes DCCE","Total Paid Loss Severity including Partial Payments on Prior Calendar Years, on Closed Claims","Total Paid Loss &amp; DCCE Severity including Partial Payments on Prior Calendar Years, on Closed Claims")</f>
        <v>Total Paid Loss Severity including Partial Payments on Prior Calendar Years, on Closed Claims</v>
      </c>
    </row>
    <row r="7" spans="1:19" x14ac:dyDescent="0.35">
      <c r="A7" s="121"/>
      <c r="B7" s="43">
        <v>20162</v>
      </c>
      <c r="C7" s="33">
        <v>916191.01166666672</v>
      </c>
      <c r="D7" s="35">
        <v>6183</v>
      </c>
      <c r="E7" s="35">
        <v>8801</v>
      </c>
      <c r="F7" s="4">
        <v>42838510.960000001</v>
      </c>
      <c r="G7" s="4">
        <v>43003166.56000001</v>
      </c>
      <c r="H7" s="15"/>
      <c r="I7" s="34"/>
      <c r="J7" s="34"/>
      <c r="K7" s="34"/>
      <c r="L7" s="34"/>
      <c r="M7" s="34"/>
      <c r="O7" s="27"/>
      <c r="P7" s="27"/>
    </row>
    <row r="8" spans="1:19" x14ac:dyDescent="0.35">
      <c r="A8" s="121"/>
      <c r="B8" s="43">
        <v>20163</v>
      </c>
      <c r="C8" s="33">
        <v>916769.56666666677</v>
      </c>
      <c r="D8" s="35">
        <v>6373</v>
      </c>
      <c r="E8" s="35">
        <v>9037</v>
      </c>
      <c r="F8" s="4">
        <v>44257545.770000003</v>
      </c>
      <c r="G8" s="4">
        <v>44427359.00999999</v>
      </c>
      <c r="H8" s="15"/>
      <c r="I8" s="34"/>
      <c r="J8" s="34"/>
      <c r="K8" s="34"/>
      <c r="L8" s="34"/>
      <c r="M8" s="34"/>
      <c r="O8" s="27"/>
      <c r="P8" s="27"/>
    </row>
    <row r="9" spans="1:19" x14ac:dyDescent="0.35">
      <c r="A9" s="121"/>
      <c r="B9" s="43">
        <v>20164</v>
      </c>
      <c r="C9" s="33">
        <v>917628.07</v>
      </c>
      <c r="D9" s="35">
        <v>6528</v>
      </c>
      <c r="E9" s="35">
        <v>9106</v>
      </c>
      <c r="F9" s="4">
        <v>41855242.170000002</v>
      </c>
      <c r="G9" s="4">
        <v>41107031.099999994</v>
      </c>
      <c r="H9" s="15"/>
      <c r="I9" s="34"/>
      <c r="J9" s="34"/>
      <c r="K9" s="34"/>
      <c r="L9" s="34"/>
      <c r="M9" s="34"/>
      <c r="O9" s="27"/>
      <c r="P9" s="27"/>
    </row>
    <row r="10" spans="1:19" x14ac:dyDescent="0.35">
      <c r="A10" s="121"/>
      <c r="B10" s="43">
        <v>20171</v>
      </c>
      <c r="C10" s="33">
        <v>920103.56833333336</v>
      </c>
      <c r="D10" s="35">
        <v>7006</v>
      </c>
      <c r="E10" s="35">
        <v>9474</v>
      </c>
      <c r="F10" s="4">
        <v>43792892.25</v>
      </c>
      <c r="G10" s="4">
        <v>42713676.140000001</v>
      </c>
      <c r="H10" s="15"/>
      <c r="I10" s="8">
        <f t="shared" ref="I10:I33" si="1">IF(COUNT(C7:C10)&lt;4,"",SUM(C7:C10))</f>
        <v>3670692.2166666668</v>
      </c>
      <c r="J10" s="8">
        <f t="shared" ref="J10:K25" si="2">IF(COUNT(D7:D10)&lt;4,"",SUM(D7:D10))</f>
        <v>26090</v>
      </c>
      <c r="K10" s="8">
        <f t="shared" si="2"/>
        <v>36418</v>
      </c>
      <c r="L10" s="8">
        <f t="shared" ref="L10:L33" si="3">IF(COUNT(B7:B10)&lt;4,"",SUM(F7:F10))</f>
        <v>172744191.15000001</v>
      </c>
      <c r="M10" s="8">
        <f t="shared" ref="M10:M33" si="4">IF(COUNT(B7:B10)&lt;4,"",SUM(G7:G10))</f>
        <v>171251232.81</v>
      </c>
      <c r="O10" s="8">
        <f>IFERROR(L10/J10,0)</f>
        <v>6621.0882004599462</v>
      </c>
      <c r="P10" s="8">
        <f>IFERROR(M10/J10,0)</f>
        <v>6563.8648068225375</v>
      </c>
    </row>
    <row r="11" spans="1:19" x14ac:dyDescent="0.35">
      <c r="A11" s="121"/>
      <c r="B11" s="43">
        <v>20172</v>
      </c>
      <c r="C11" s="33">
        <v>925659.47499999998</v>
      </c>
      <c r="D11" s="35">
        <v>6780</v>
      </c>
      <c r="E11" s="35">
        <v>9042</v>
      </c>
      <c r="F11" s="4">
        <v>48965928.490000002</v>
      </c>
      <c r="G11" s="4">
        <v>49756163.519999996</v>
      </c>
      <c r="H11" s="15"/>
      <c r="I11" s="8">
        <f t="shared" si="1"/>
        <v>3680160.68</v>
      </c>
      <c r="J11" s="8">
        <f t="shared" si="2"/>
        <v>26687</v>
      </c>
      <c r="K11" s="8">
        <f t="shared" si="2"/>
        <v>36659</v>
      </c>
      <c r="L11" s="8">
        <f t="shared" si="3"/>
        <v>178871608.68000001</v>
      </c>
      <c r="M11" s="8">
        <f t="shared" si="4"/>
        <v>178004229.76999998</v>
      </c>
      <c r="O11" s="8">
        <f t="shared" ref="O11:O33" si="5">IFERROR(L11/J11,0)</f>
        <v>6702.5746123580775</v>
      </c>
      <c r="P11" s="8">
        <f t="shared" ref="P11:P33" si="6">IFERROR(M11/J11,0)</f>
        <v>6670.0726859519609</v>
      </c>
    </row>
    <row r="12" spans="1:19" x14ac:dyDescent="0.35">
      <c r="A12" s="121"/>
      <c r="B12" s="43">
        <v>20173</v>
      </c>
      <c r="C12" s="33">
        <v>923094.36416666664</v>
      </c>
      <c r="D12" s="35">
        <v>6852</v>
      </c>
      <c r="E12" s="35">
        <v>9427</v>
      </c>
      <c r="F12" s="4">
        <v>44215963.229999997</v>
      </c>
      <c r="G12" s="4">
        <v>43964623.810000017</v>
      </c>
      <c r="H12" s="15"/>
      <c r="I12" s="8">
        <f t="shared" si="1"/>
        <v>3686485.4775</v>
      </c>
      <c r="J12" s="8">
        <f t="shared" si="2"/>
        <v>27166</v>
      </c>
      <c r="K12" s="8">
        <f t="shared" si="2"/>
        <v>37049</v>
      </c>
      <c r="L12" s="8">
        <f t="shared" si="3"/>
        <v>178830026.13999999</v>
      </c>
      <c r="M12" s="8">
        <f t="shared" si="4"/>
        <v>177541494.56999999</v>
      </c>
      <c r="O12" s="8">
        <f t="shared" si="5"/>
        <v>6582.8618913347564</v>
      </c>
      <c r="P12" s="8">
        <f t="shared" si="6"/>
        <v>6535.4301174261946</v>
      </c>
    </row>
    <row r="13" spans="1:19" x14ac:dyDescent="0.35">
      <c r="A13" s="121"/>
      <c r="B13" s="43">
        <v>20174</v>
      </c>
      <c r="C13" s="33">
        <v>915678.77333333332</v>
      </c>
      <c r="D13" s="35">
        <v>6729</v>
      </c>
      <c r="E13" s="35">
        <v>9518</v>
      </c>
      <c r="F13" s="4">
        <v>49080663.420000002</v>
      </c>
      <c r="G13" s="4">
        <v>47008939.75</v>
      </c>
      <c r="H13" s="15"/>
      <c r="I13" s="8">
        <f t="shared" si="1"/>
        <v>3684536.1808333336</v>
      </c>
      <c r="J13" s="8">
        <f t="shared" si="2"/>
        <v>27367</v>
      </c>
      <c r="K13" s="8">
        <f t="shared" si="2"/>
        <v>37461</v>
      </c>
      <c r="L13" s="8">
        <f t="shared" si="3"/>
        <v>186055447.38999999</v>
      </c>
      <c r="M13" s="8">
        <f t="shared" si="4"/>
        <v>183443403.22000003</v>
      </c>
      <c r="O13" s="8">
        <f t="shared" si="5"/>
        <v>6798.5328092227865</v>
      </c>
      <c r="P13" s="8">
        <f t="shared" si="6"/>
        <v>6703.0877779807806</v>
      </c>
    </row>
    <row r="14" spans="1:19" x14ac:dyDescent="0.35">
      <c r="A14" s="121"/>
      <c r="B14" s="43">
        <v>20181</v>
      </c>
      <c r="C14" s="33">
        <v>907905.16500000004</v>
      </c>
      <c r="D14" s="35">
        <v>7023</v>
      </c>
      <c r="E14" s="35">
        <v>9603</v>
      </c>
      <c r="F14" s="4">
        <v>48264763.329999998</v>
      </c>
      <c r="G14" s="4">
        <v>48229357.440000013</v>
      </c>
      <c r="H14" s="15"/>
      <c r="I14" s="8">
        <f t="shared" si="1"/>
        <v>3672337.7774999999</v>
      </c>
      <c r="J14" s="8">
        <f t="shared" si="2"/>
        <v>27384</v>
      </c>
      <c r="K14" s="8">
        <f t="shared" si="2"/>
        <v>37590</v>
      </c>
      <c r="L14" s="8">
        <f t="shared" si="3"/>
        <v>190527318.46999997</v>
      </c>
      <c r="M14" s="8">
        <f t="shared" si="4"/>
        <v>188959084.52000004</v>
      </c>
      <c r="O14" s="8">
        <f t="shared" si="5"/>
        <v>6957.6146096260582</v>
      </c>
      <c r="P14" s="8">
        <f t="shared" si="6"/>
        <v>6900.346352614667</v>
      </c>
    </row>
    <row r="15" spans="1:19" x14ac:dyDescent="0.35">
      <c r="A15" s="121"/>
      <c r="B15" s="43">
        <v>20182</v>
      </c>
      <c r="C15" s="33">
        <v>901707.44749999989</v>
      </c>
      <c r="D15" s="35">
        <v>7695</v>
      </c>
      <c r="E15" s="35">
        <v>10772</v>
      </c>
      <c r="F15" s="4">
        <v>51554583.649999999</v>
      </c>
      <c r="G15" s="4">
        <v>50481907.949999996</v>
      </c>
      <c r="H15" s="15"/>
      <c r="I15" s="8">
        <f t="shared" si="1"/>
        <v>3648385.75</v>
      </c>
      <c r="J15" s="8">
        <f t="shared" si="2"/>
        <v>28299</v>
      </c>
      <c r="K15" s="8">
        <f t="shared" si="2"/>
        <v>39320</v>
      </c>
      <c r="L15" s="8">
        <f t="shared" si="3"/>
        <v>193115973.63000003</v>
      </c>
      <c r="M15" s="8">
        <f t="shared" si="4"/>
        <v>189684828.95000002</v>
      </c>
      <c r="O15" s="8">
        <f t="shared" si="5"/>
        <v>6824.1271292271822</v>
      </c>
      <c r="P15" s="8">
        <f t="shared" si="6"/>
        <v>6702.8809834269769</v>
      </c>
    </row>
    <row r="16" spans="1:19" x14ac:dyDescent="0.35">
      <c r="A16" s="121"/>
      <c r="B16" s="43">
        <v>20183</v>
      </c>
      <c r="C16" s="33">
        <v>895007.99416666664</v>
      </c>
      <c r="D16" s="35">
        <v>6693</v>
      </c>
      <c r="E16" s="35">
        <v>8916</v>
      </c>
      <c r="F16" s="4">
        <v>51229693.909999996</v>
      </c>
      <c r="G16" s="4">
        <v>50732503.75999999</v>
      </c>
      <c r="H16" s="15"/>
      <c r="I16" s="8">
        <f t="shared" si="1"/>
        <v>3620299.38</v>
      </c>
      <c r="J16" s="8">
        <f t="shared" si="2"/>
        <v>28140</v>
      </c>
      <c r="K16" s="8">
        <f t="shared" si="2"/>
        <v>38809</v>
      </c>
      <c r="L16" s="8">
        <f t="shared" si="3"/>
        <v>200129704.31</v>
      </c>
      <c r="M16" s="8">
        <f t="shared" si="4"/>
        <v>196452708.90000001</v>
      </c>
      <c r="O16" s="8">
        <f t="shared" si="5"/>
        <v>7111.9297906894099</v>
      </c>
      <c r="P16" s="8">
        <f t="shared" si="6"/>
        <v>6981.2618656716422</v>
      </c>
    </row>
    <row r="17" spans="1:16" x14ac:dyDescent="0.35">
      <c r="A17" s="121"/>
      <c r="B17" s="43">
        <v>20184</v>
      </c>
      <c r="C17" s="33">
        <v>889487.80250000011</v>
      </c>
      <c r="D17" s="35">
        <v>6596</v>
      </c>
      <c r="E17" s="35">
        <v>9296</v>
      </c>
      <c r="F17" s="4">
        <v>48555487</v>
      </c>
      <c r="G17" s="4">
        <v>49680155.680000007</v>
      </c>
      <c r="H17" s="15"/>
      <c r="I17" s="8">
        <f t="shared" si="1"/>
        <v>3594108.4091666667</v>
      </c>
      <c r="J17" s="8">
        <f t="shared" si="2"/>
        <v>28007</v>
      </c>
      <c r="K17" s="8">
        <f t="shared" si="2"/>
        <v>38587</v>
      </c>
      <c r="L17" s="8">
        <f t="shared" si="3"/>
        <v>199604527.88999999</v>
      </c>
      <c r="M17" s="8">
        <f t="shared" si="4"/>
        <v>199123924.83000001</v>
      </c>
      <c r="O17" s="8">
        <f t="shared" si="5"/>
        <v>7126.9514010783014</v>
      </c>
      <c r="P17" s="8">
        <f t="shared" si="6"/>
        <v>7109.7912961045458</v>
      </c>
    </row>
    <row r="18" spans="1:16" x14ac:dyDescent="0.35">
      <c r="A18" s="121"/>
      <c r="B18" s="43">
        <v>20191</v>
      </c>
      <c r="C18" s="33">
        <v>886106.86750000005</v>
      </c>
      <c r="D18" s="35">
        <v>6254</v>
      </c>
      <c r="E18" s="35">
        <v>8536</v>
      </c>
      <c r="F18" s="4">
        <v>47438629.539999999</v>
      </c>
      <c r="G18" s="4">
        <v>46572924.699999988</v>
      </c>
      <c r="H18" s="15"/>
      <c r="I18" s="8">
        <f t="shared" si="1"/>
        <v>3572310.1116666668</v>
      </c>
      <c r="J18" s="8">
        <f t="shared" si="2"/>
        <v>27238</v>
      </c>
      <c r="K18" s="8">
        <f t="shared" si="2"/>
        <v>37520</v>
      </c>
      <c r="L18" s="8">
        <f t="shared" si="3"/>
        <v>198778394.09999999</v>
      </c>
      <c r="M18" s="8">
        <f t="shared" si="4"/>
        <v>197467492.08999997</v>
      </c>
      <c r="O18" s="8">
        <f t="shared" si="5"/>
        <v>7297.8336919010208</v>
      </c>
      <c r="P18" s="8">
        <f t="shared" si="6"/>
        <v>7249.7060022762307</v>
      </c>
    </row>
    <row r="19" spans="1:16" x14ac:dyDescent="0.35">
      <c r="A19" s="121"/>
      <c r="B19" s="43">
        <v>20192</v>
      </c>
      <c r="C19" s="33">
        <v>883063.755</v>
      </c>
      <c r="D19" s="35">
        <v>5843</v>
      </c>
      <c r="E19" s="35">
        <v>8039</v>
      </c>
      <c r="F19" s="4">
        <v>50626718.859999999</v>
      </c>
      <c r="G19" s="4">
        <v>49475015.219999984</v>
      </c>
      <c r="H19" s="15"/>
      <c r="I19" s="8">
        <f t="shared" si="1"/>
        <v>3553666.4191666669</v>
      </c>
      <c r="J19" s="8">
        <f t="shared" si="2"/>
        <v>25386</v>
      </c>
      <c r="K19" s="8">
        <f t="shared" si="2"/>
        <v>34787</v>
      </c>
      <c r="L19" s="8">
        <f t="shared" si="3"/>
        <v>197850529.31</v>
      </c>
      <c r="M19" s="8">
        <f t="shared" si="4"/>
        <v>196460599.35999995</v>
      </c>
      <c r="O19" s="8">
        <f t="shared" si="5"/>
        <v>7793.6866505160324</v>
      </c>
      <c r="P19" s="8">
        <f t="shared" si="6"/>
        <v>7738.9348207673502</v>
      </c>
    </row>
    <row r="20" spans="1:16" x14ac:dyDescent="0.35">
      <c r="A20" s="121"/>
      <c r="B20" s="43">
        <v>20193</v>
      </c>
      <c r="C20" s="33">
        <v>877055.80666666664</v>
      </c>
      <c r="D20" s="35">
        <v>5939</v>
      </c>
      <c r="E20" s="35">
        <v>8321</v>
      </c>
      <c r="F20" s="4">
        <v>47645499.409999996</v>
      </c>
      <c r="G20" s="4">
        <v>47333803.510000005</v>
      </c>
      <c r="H20" s="15"/>
      <c r="I20" s="8">
        <f t="shared" si="1"/>
        <v>3535714.2316666669</v>
      </c>
      <c r="J20" s="8">
        <f t="shared" si="2"/>
        <v>24632</v>
      </c>
      <c r="K20" s="8">
        <f t="shared" si="2"/>
        <v>34192</v>
      </c>
      <c r="L20" s="8">
        <f t="shared" si="3"/>
        <v>194266334.80999997</v>
      </c>
      <c r="M20" s="8">
        <f t="shared" si="4"/>
        <v>193061899.10999995</v>
      </c>
      <c r="O20" s="8">
        <f t="shared" si="5"/>
        <v>7886.7462979051625</v>
      </c>
      <c r="P20" s="8">
        <f t="shared" si="6"/>
        <v>7837.8491031990889</v>
      </c>
    </row>
    <row r="21" spans="1:16" x14ac:dyDescent="0.35">
      <c r="A21" s="121"/>
      <c r="B21" s="43">
        <v>20194</v>
      </c>
      <c r="C21" s="33">
        <v>872484.91333333345</v>
      </c>
      <c r="D21" s="35">
        <v>5861</v>
      </c>
      <c r="E21" s="35">
        <v>8093</v>
      </c>
      <c r="F21" s="4">
        <v>49802979.700000003</v>
      </c>
      <c r="G21" s="4">
        <v>49597756.330000006</v>
      </c>
      <c r="H21" s="15"/>
      <c r="I21" s="8">
        <f t="shared" si="1"/>
        <v>3518711.3425000003</v>
      </c>
      <c r="J21" s="8">
        <f t="shared" si="2"/>
        <v>23897</v>
      </c>
      <c r="K21" s="8">
        <f t="shared" si="2"/>
        <v>32989</v>
      </c>
      <c r="L21" s="8">
        <f t="shared" si="3"/>
        <v>195513827.50999999</v>
      </c>
      <c r="M21" s="8">
        <f t="shared" si="4"/>
        <v>192979499.75999999</v>
      </c>
      <c r="O21" s="8">
        <f t="shared" si="5"/>
        <v>8181.5218441645393</v>
      </c>
      <c r="P21" s="8">
        <f t="shared" si="6"/>
        <v>8075.4697141900651</v>
      </c>
    </row>
    <row r="22" spans="1:16" x14ac:dyDescent="0.35">
      <c r="A22" s="121"/>
      <c r="B22" s="43">
        <v>20201</v>
      </c>
      <c r="C22" s="33">
        <v>872615.96749999991</v>
      </c>
      <c r="D22" s="35">
        <v>5610</v>
      </c>
      <c r="E22" s="35">
        <v>8257</v>
      </c>
      <c r="F22" s="4">
        <v>43419296.479999997</v>
      </c>
      <c r="G22" s="4">
        <v>42340169.25</v>
      </c>
      <c r="H22" s="15"/>
      <c r="I22" s="8">
        <f t="shared" si="1"/>
        <v>3505220.4424999999</v>
      </c>
      <c r="J22" s="8">
        <f t="shared" si="2"/>
        <v>23253</v>
      </c>
      <c r="K22" s="8">
        <f t="shared" si="2"/>
        <v>32710</v>
      </c>
      <c r="L22" s="8">
        <f t="shared" si="3"/>
        <v>191494494.44999999</v>
      </c>
      <c r="M22" s="8">
        <f t="shared" si="4"/>
        <v>188746744.31</v>
      </c>
      <c r="O22" s="8">
        <f t="shared" si="5"/>
        <v>8235.2597277770601</v>
      </c>
      <c r="P22" s="8">
        <f t="shared" si="6"/>
        <v>8117.0921734829917</v>
      </c>
    </row>
    <row r="23" spans="1:16" x14ac:dyDescent="0.35">
      <c r="A23" s="121"/>
      <c r="B23" s="43">
        <v>20202</v>
      </c>
      <c r="C23" s="33">
        <v>877115.44499999995</v>
      </c>
      <c r="D23" s="35">
        <v>4714</v>
      </c>
      <c r="E23" s="35">
        <v>6371</v>
      </c>
      <c r="F23" s="4">
        <v>44542948.350000001</v>
      </c>
      <c r="G23" s="4">
        <v>44410127.43</v>
      </c>
      <c r="H23" s="15"/>
      <c r="I23" s="8">
        <f t="shared" si="1"/>
        <v>3499272.1324999998</v>
      </c>
      <c r="J23" s="8">
        <f t="shared" si="2"/>
        <v>22124</v>
      </c>
      <c r="K23" s="8">
        <f t="shared" si="2"/>
        <v>31042</v>
      </c>
      <c r="L23" s="8">
        <f t="shared" si="3"/>
        <v>185410723.94</v>
      </c>
      <c r="M23" s="8">
        <f t="shared" si="4"/>
        <v>183681856.52000001</v>
      </c>
      <c r="O23" s="8">
        <f t="shared" si="5"/>
        <v>8380.524495570422</v>
      </c>
      <c r="P23" s="8">
        <f t="shared" si="6"/>
        <v>8302.3800632796974</v>
      </c>
    </row>
    <row r="24" spans="1:16" x14ac:dyDescent="0.35">
      <c r="A24" s="121"/>
      <c r="B24" s="43">
        <v>20203</v>
      </c>
      <c r="C24" s="33">
        <v>867966.32333333336</v>
      </c>
      <c r="D24" s="35">
        <v>4793</v>
      </c>
      <c r="E24" s="35">
        <v>6805</v>
      </c>
      <c r="F24" s="4">
        <v>40350221.460000001</v>
      </c>
      <c r="G24" s="4">
        <v>40013056.230000012</v>
      </c>
      <c r="H24" s="15"/>
      <c r="I24" s="8">
        <f t="shared" si="1"/>
        <v>3490182.6491666664</v>
      </c>
      <c r="J24" s="8">
        <f t="shared" si="2"/>
        <v>20978</v>
      </c>
      <c r="K24" s="8">
        <f t="shared" si="2"/>
        <v>29526</v>
      </c>
      <c r="L24" s="8">
        <f t="shared" si="3"/>
        <v>178115445.99000001</v>
      </c>
      <c r="M24" s="8">
        <f t="shared" si="4"/>
        <v>176361109.24000004</v>
      </c>
      <c r="O24" s="8">
        <f t="shared" si="5"/>
        <v>8490.5828005529602</v>
      </c>
      <c r="P24" s="8">
        <f t="shared" si="6"/>
        <v>8406.955345600154</v>
      </c>
    </row>
    <row r="25" spans="1:16" x14ac:dyDescent="0.35">
      <c r="A25" s="121"/>
      <c r="B25" s="43">
        <v>20204</v>
      </c>
      <c r="C25" s="33">
        <v>872807.54666666675</v>
      </c>
      <c r="D25" s="35">
        <v>4870</v>
      </c>
      <c r="E25" s="35">
        <v>6975</v>
      </c>
      <c r="F25" s="4">
        <v>46410467.469999999</v>
      </c>
      <c r="G25" s="4">
        <v>45874021.729999989</v>
      </c>
      <c r="H25" s="15"/>
      <c r="I25" s="8">
        <f t="shared" si="1"/>
        <v>3490505.2825000002</v>
      </c>
      <c r="J25" s="8">
        <f t="shared" si="2"/>
        <v>19987</v>
      </c>
      <c r="K25" s="8">
        <f t="shared" si="2"/>
        <v>28408</v>
      </c>
      <c r="L25" s="8">
        <f t="shared" si="3"/>
        <v>174722933.75999999</v>
      </c>
      <c r="M25" s="8">
        <f t="shared" si="4"/>
        <v>172637374.64000002</v>
      </c>
      <c r="O25" s="8">
        <f t="shared" si="5"/>
        <v>8741.8288767698996</v>
      </c>
      <c r="P25" s="8">
        <f t="shared" si="6"/>
        <v>8637.4830960124091</v>
      </c>
    </row>
    <row r="26" spans="1:16" x14ac:dyDescent="0.35">
      <c r="A26" s="121"/>
      <c r="B26" s="43">
        <v>20211</v>
      </c>
      <c r="C26" s="33">
        <v>880162.80583333329</v>
      </c>
      <c r="D26" s="35">
        <v>4964</v>
      </c>
      <c r="E26" s="35">
        <v>6928</v>
      </c>
      <c r="F26" s="4">
        <v>45995245.68</v>
      </c>
      <c r="G26" s="4">
        <v>46694763.420000002</v>
      </c>
      <c r="H26" s="15"/>
      <c r="I26" s="8">
        <f t="shared" si="1"/>
        <v>3498052.1208333331</v>
      </c>
      <c r="J26" s="8">
        <f t="shared" ref="J26:K33" si="7">IF(COUNT(D23:D26)&lt;4,"",SUM(D23:D26))</f>
        <v>19341</v>
      </c>
      <c r="K26" s="8">
        <f t="shared" si="7"/>
        <v>27079</v>
      </c>
      <c r="L26" s="8">
        <f t="shared" si="3"/>
        <v>177298882.96000001</v>
      </c>
      <c r="M26" s="8">
        <f t="shared" si="4"/>
        <v>176991968.81</v>
      </c>
      <c r="O26" s="8">
        <f t="shared" si="5"/>
        <v>9166.9966888992294</v>
      </c>
      <c r="P26" s="8">
        <f t="shared" si="6"/>
        <v>9151.1281117832586</v>
      </c>
    </row>
    <row r="27" spans="1:16" x14ac:dyDescent="0.35">
      <c r="A27" s="121"/>
      <c r="B27" s="43">
        <v>20212</v>
      </c>
      <c r="C27" s="33">
        <v>889046.32416666672</v>
      </c>
      <c r="D27" s="35">
        <v>4825</v>
      </c>
      <c r="E27" s="35">
        <v>6828</v>
      </c>
      <c r="F27" s="4">
        <v>48987511.829999998</v>
      </c>
      <c r="G27" s="4">
        <v>47942716.030000001</v>
      </c>
      <c r="H27" s="15"/>
      <c r="I27" s="8">
        <f t="shared" si="1"/>
        <v>3509983</v>
      </c>
      <c r="J27" s="8">
        <f t="shared" si="7"/>
        <v>19452</v>
      </c>
      <c r="K27" s="8">
        <f t="shared" si="7"/>
        <v>27536</v>
      </c>
      <c r="L27" s="8">
        <f t="shared" si="3"/>
        <v>181743446.44</v>
      </c>
      <c r="M27" s="8">
        <f t="shared" si="4"/>
        <v>180524557.41000003</v>
      </c>
      <c r="O27" s="8">
        <f t="shared" si="5"/>
        <v>9343.1753259304951</v>
      </c>
      <c r="P27" s="8">
        <f t="shared" si="6"/>
        <v>9280.5139528069103</v>
      </c>
    </row>
    <row r="28" spans="1:16" x14ac:dyDescent="0.35">
      <c r="A28" s="121"/>
      <c r="B28" s="43">
        <v>20213</v>
      </c>
      <c r="C28" s="33">
        <v>893791.43583333341</v>
      </c>
      <c r="D28" s="35">
        <v>5031</v>
      </c>
      <c r="E28" s="35">
        <v>7482</v>
      </c>
      <c r="F28" s="4">
        <v>45776979.969999999</v>
      </c>
      <c r="G28" s="4">
        <v>45656564.769999996</v>
      </c>
      <c r="H28" s="15"/>
      <c r="I28" s="8">
        <f t="shared" si="1"/>
        <v>3535808.1125000003</v>
      </c>
      <c r="J28" s="8">
        <f t="shared" si="7"/>
        <v>19690</v>
      </c>
      <c r="K28" s="8">
        <f t="shared" si="7"/>
        <v>28213</v>
      </c>
      <c r="L28" s="8">
        <f t="shared" si="3"/>
        <v>187170204.95000002</v>
      </c>
      <c r="M28" s="8">
        <f t="shared" si="4"/>
        <v>186168065.94999999</v>
      </c>
      <c r="O28" s="8">
        <f t="shared" si="5"/>
        <v>9505.8509370238717</v>
      </c>
      <c r="P28" s="8">
        <f t="shared" si="6"/>
        <v>9454.9551015744019</v>
      </c>
    </row>
    <row r="29" spans="1:16" x14ac:dyDescent="0.35">
      <c r="A29" s="121"/>
      <c r="B29" s="43">
        <v>20214</v>
      </c>
      <c r="C29" s="33">
        <v>896873.66666666663</v>
      </c>
      <c r="D29" s="35">
        <v>4910</v>
      </c>
      <c r="E29" s="35">
        <v>7366</v>
      </c>
      <c r="F29" s="4">
        <v>52740844.210000001</v>
      </c>
      <c r="G29" s="4">
        <v>50439676.380000003</v>
      </c>
      <c r="H29" s="15"/>
      <c r="I29" s="8">
        <f t="shared" si="1"/>
        <v>3559874.2324999999</v>
      </c>
      <c r="J29" s="8">
        <f t="shared" si="7"/>
        <v>19730</v>
      </c>
      <c r="K29" s="8">
        <f t="shared" si="7"/>
        <v>28604</v>
      </c>
      <c r="L29" s="8">
        <f t="shared" si="3"/>
        <v>193500581.69</v>
      </c>
      <c r="M29" s="8">
        <f t="shared" si="4"/>
        <v>190733720.59999999</v>
      </c>
      <c r="O29" s="8">
        <f t="shared" si="5"/>
        <v>9807.4293811454645</v>
      </c>
      <c r="P29" s="8">
        <f t="shared" si="6"/>
        <v>9667.193137354283</v>
      </c>
    </row>
    <row r="30" spans="1:16" x14ac:dyDescent="0.35">
      <c r="A30" s="121"/>
      <c r="B30" s="43">
        <v>20221</v>
      </c>
      <c r="C30" s="33">
        <v>899106.24583333323</v>
      </c>
      <c r="D30" s="35">
        <v>5174</v>
      </c>
      <c r="E30" s="35">
        <v>7798</v>
      </c>
      <c r="F30" s="4">
        <v>56660761.75</v>
      </c>
      <c r="G30" s="4">
        <v>56728499.969999984</v>
      </c>
      <c r="H30" s="15"/>
      <c r="I30" s="8">
        <f t="shared" si="1"/>
        <v>3578817.6724999999</v>
      </c>
      <c r="J30" s="8">
        <f t="shared" si="7"/>
        <v>19940</v>
      </c>
      <c r="K30" s="8">
        <f t="shared" si="7"/>
        <v>29474</v>
      </c>
      <c r="L30" s="8">
        <f t="shared" si="3"/>
        <v>204166097.75999999</v>
      </c>
      <c r="M30" s="8">
        <f t="shared" si="4"/>
        <v>200767457.14999998</v>
      </c>
      <c r="O30" s="8">
        <f t="shared" si="5"/>
        <v>10239.021953861584</v>
      </c>
      <c r="P30" s="8">
        <f t="shared" si="6"/>
        <v>10068.578593279839</v>
      </c>
    </row>
    <row r="31" spans="1:16" x14ac:dyDescent="0.35">
      <c r="A31" s="121"/>
      <c r="B31" s="43">
        <v>20222</v>
      </c>
      <c r="C31" s="33">
        <v>905146.97499999998</v>
      </c>
      <c r="D31" s="35">
        <v>5042</v>
      </c>
      <c r="E31" s="35">
        <v>7546</v>
      </c>
      <c r="F31" s="4">
        <v>58189284.299999997</v>
      </c>
      <c r="G31" s="4">
        <v>61411944.329999998</v>
      </c>
      <c r="H31" s="15"/>
      <c r="I31" s="8">
        <f t="shared" si="1"/>
        <v>3594918.3233333332</v>
      </c>
      <c r="J31" s="8">
        <f t="shared" si="7"/>
        <v>20157</v>
      </c>
      <c r="K31" s="8">
        <f t="shared" si="7"/>
        <v>30192</v>
      </c>
      <c r="L31" s="8">
        <f t="shared" si="3"/>
        <v>213367870.23000002</v>
      </c>
      <c r="M31" s="8">
        <f t="shared" si="4"/>
        <v>214236685.44999999</v>
      </c>
      <c r="O31" s="8">
        <f t="shared" si="5"/>
        <v>10585.298915017116</v>
      </c>
      <c r="P31" s="8">
        <f t="shared" si="6"/>
        <v>10628.401322121346</v>
      </c>
    </row>
    <row r="32" spans="1:16" x14ac:dyDescent="0.35">
      <c r="A32" s="121"/>
      <c r="B32" s="43">
        <v>20223</v>
      </c>
      <c r="C32" s="33">
        <v>911794.99416666664</v>
      </c>
      <c r="D32" s="35">
        <v>5234</v>
      </c>
      <c r="E32" s="35">
        <v>8016</v>
      </c>
      <c r="F32" s="4">
        <v>61139559.960000001</v>
      </c>
      <c r="G32" s="4">
        <v>61994113.969999999</v>
      </c>
      <c r="H32" s="15"/>
      <c r="I32" s="8">
        <f t="shared" si="1"/>
        <v>3612921.8816666664</v>
      </c>
      <c r="J32" s="8">
        <f t="shared" si="7"/>
        <v>20360</v>
      </c>
      <c r="K32" s="8">
        <f t="shared" si="7"/>
        <v>30726</v>
      </c>
      <c r="L32" s="8">
        <f t="shared" si="3"/>
        <v>228730450.22</v>
      </c>
      <c r="M32" s="8">
        <f t="shared" si="4"/>
        <v>230574234.65000001</v>
      </c>
      <c r="O32" s="8">
        <f t="shared" si="5"/>
        <v>11234.305020628684</v>
      </c>
      <c r="P32" s="8">
        <f t="shared" si="6"/>
        <v>11324.864177308447</v>
      </c>
    </row>
    <row r="33" spans="1:17" x14ac:dyDescent="0.35">
      <c r="A33" s="121"/>
      <c r="B33" s="43">
        <v>20224</v>
      </c>
      <c r="C33" s="33">
        <v>923832.40499999991</v>
      </c>
      <c r="D33" s="35">
        <v>4978</v>
      </c>
      <c r="E33" s="35">
        <v>7744</v>
      </c>
      <c r="F33" s="4">
        <v>59108306.490000002</v>
      </c>
      <c r="G33" s="4">
        <v>63596885.610000014</v>
      </c>
      <c r="H33" s="15"/>
      <c r="I33" s="8">
        <f t="shared" si="1"/>
        <v>3639880.6199999996</v>
      </c>
      <c r="J33" s="8">
        <f t="shared" si="7"/>
        <v>20428</v>
      </c>
      <c r="K33" s="8">
        <f t="shared" si="7"/>
        <v>31104</v>
      </c>
      <c r="L33" s="8">
        <f t="shared" si="3"/>
        <v>235097912.5</v>
      </c>
      <c r="M33" s="8">
        <f t="shared" si="4"/>
        <v>243731443.88</v>
      </c>
      <c r="O33" s="8">
        <f t="shared" si="5"/>
        <v>11508.611342275308</v>
      </c>
      <c r="P33" s="8">
        <f t="shared" si="6"/>
        <v>11931.243581358918</v>
      </c>
    </row>
    <row r="34" spans="1:17" ht="15" thickBot="1" x14ac:dyDescent="0.4">
      <c r="A34" s="121"/>
    </row>
    <row r="35" spans="1:17" ht="15" thickBot="1" x14ac:dyDescent="0.4">
      <c r="A35" s="121"/>
      <c r="C35" s="116" t="s">
        <v>28</v>
      </c>
      <c r="D35" s="117"/>
      <c r="E35" s="118"/>
      <c r="F35" s="36"/>
      <c r="G35" s="36"/>
      <c r="H35" s="23"/>
      <c r="I35" s="25"/>
      <c r="J35" s="25"/>
      <c r="K35" s="25"/>
      <c r="L35" s="25"/>
      <c r="M35" s="25"/>
    </row>
    <row r="36" spans="1:17" ht="60" customHeight="1" x14ac:dyDescent="0.35">
      <c r="A36" s="121"/>
      <c r="C36" s="19" t="s">
        <v>14</v>
      </c>
      <c r="D36" s="10" t="s">
        <v>29</v>
      </c>
      <c r="E36" s="18" t="s">
        <v>30</v>
      </c>
      <c r="F36" s="24"/>
      <c r="G36" s="47" t="s">
        <v>31</v>
      </c>
      <c r="H36" s="25"/>
      <c r="I36" s="30"/>
      <c r="J36" s="43"/>
      <c r="K36" s="72"/>
      <c r="L36" s="73"/>
      <c r="M36" s="73"/>
      <c r="P36" s="28"/>
      <c r="Q36" s="28"/>
    </row>
    <row r="37" spans="1:17" x14ac:dyDescent="0.35">
      <c r="A37" s="121"/>
      <c r="C37" s="11" t="s">
        <v>9</v>
      </c>
      <c r="D37" s="80">
        <f>LOGEST(O26:O$33)^4-1</f>
        <v>0.14697955036198485</v>
      </c>
      <c r="E37" s="104">
        <f>LOGEST(P26:P$33)^4-1</f>
        <v>0.16704960031621585</v>
      </c>
      <c r="F37" s="12"/>
      <c r="G37" s="49" t="s">
        <v>13</v>
      </c>
      <c r="H37" s="25"/>
      <c r="I37" s="74"/>
      <c r="J37" s="75"/>
      <c r="K37" s="25"/>
      <c r="P37" s="28"/>
      <c r="Q37" s="28"/>
    </row>
    <row r="38" spans="1:17" x14ac:dyDescent="0.35">
      <c r="A38" s="121"/>
      <c r="C38" s="11" t="s">
        <v>10</v>
      </c>
      <c r="D38" s="80">
        <f>LOGEST(O22:O$33)^4-1</f>
        <v>0.13212317045189703</v>
      </c>
      <c r="E38" s="102">
        <f>LOGEST(P22:P$33)^4-1</f>
        <v>0.14405247349668993</v>
      </c>
      <c r="F38" s="12"/>
      <c r="G38" s="50" t="s">
        <v>29</v>
      </c>
      <c r="H38" s="25"/>
      <c r="I38" s="74"/>
      <c r="J38" s="75"/>
      <c r="K38" s="25"/>
      <c r="P38" s="28"/>
      <c r="Q38" s="28"/>
    </row>
    <row r="39" spans="1:17" ht="15" thickBot="1" x14ac:dyDescent="0.4">
      <c r="A39" s="121"/>
      <c r="C39" s="11" t="s">
        <v>11</v>
      </c>
      <c r="D39" s="80">
        <f>LOGEST(O18:O$33)^4-1</f>
        <v>0.11844661579352067</v>
      </c>
      <c r="E39" s="102">
        <f>LOGEST(P18:P$33)^4-1</f>
        <v>0.12475287757465381</v>
      </c>
      <c r="F39" s="12"/>
      <c r="G39" s="48">
        <f>VLOOKUP(G37,C37:E41,MATCH(G38,C36:E36),FALSE)</f>
        <v>0.10258672423176041</v>
      </c>
      <c r="H39" s="45"/>
      <c r="I39" s="74"/>
      <c r="J39" s="75"/>
      <c r="K39" s="76"/>
      <c r="M39" s="75"/>
      <c r="P39" s="28"/>
      <c r="Q39" s="28"/>
    </row>
    <row r="40" spans="1:17" x14ac:dyDescent="0.35">
      <c r="A40" s="121"/>
      <c r="C40" s="11" t="s">
        <v>12</v>
      </c>
      <c r="D40" s="80">
        <f>LOGEST(O14:O$33)^4-1</f>
        <v>0.11333660755967068</v>
      </c>
      <c r="E40" s="102">
        <f>LOGEST(P14:P$33)^4-1</f>
        <v>0.11811842846731824</v>
      </c>
      <c r="F40" s="12"/>
      <c r="G40" s="25"/>
      <c r="H40" s="25"/>
      <c r="I40" s="65"/>
      <c r="J40" s="66"/>
      <c r="K40" s="25"/>
    </row>
    <row r="41" spans="1:17" ht="15" thickBot="1" x14ac:dyDescent="0.4">
      <c r="A41" s="121"/>
      <c r="C41" s="13" t="s">
        <v>13</v>
      </c>
      <c r="D41" s="83">
        <f>LOGEST(O10:O$33)^4-1</f>
        <v>0.10258672423176041</v>
      </c>
      <c r="E41" s="103">
        <f>LOGEST(P10:P$33)^4-1</f>
        <v>0.10568567892825609</v>
      </c>
      <c r="F41" s="12"/>
      <c r="G41" s="25"/>
      <c r="H41" s="25"/>
      <c r="I41" s="65"/>
      <c r="J41" s="66"/>
      <c r="K41" s="25"/>
    </row>
    <row r="42" spans="1:17" x14ac:dyDescent="0.35">
      <c r="A42" s="38"/>
      <c r="C42" s="24"/>
      <c r="D42" s="12"/>
      <c r="E42" s="12"/>
      <c r="F42" s="12"/>
      <c r="G42" s="25"/>
      <c r="H42" s="25"/>
      <c r="I42" s="65"/>
      <c r="J42" s="66"/>
      <c r="K42" s="25"/>
    </row>
    <row r="43" spans="1:17" ht="15" thickBot="1" x14ac:dyDescent="0.4">
      <c r="A43" s="38"/>
      <c r="C43" s="24"/>
      <c r="D43" s="12"/>
      <c r="E43" s="12"/>
      <c r="F43" s="12"/>
      <c r="G43" s="25"/>
      <c r="H43" s="25"/>
      <c r="I43" s="65"/>
      <c r="J43" s="66"/>
      <c r="K43" s="25"/>
    </row>
    <row r="44" spans="1:17" ht="43.5" x14ac:dyDescent="0.35">
      <c r="A44" s="121" t="s">
        <v>55</v>
      </c>
      <c r="B44" s="79"/>
      <c r="C44" s="86" t="s">
        <v>38</v>
      </c>
      <c r="D44" s="87" t="s">
        <v>56</v>
      </c>
      <c r="E44" s="88" t="s">
        <v>57</v>
      </c>
      <c r="F44" s="89" t="s">
        <v>58</v>
      </c>
      <c r="G44" s="25"/>
      <c r="H44" s="25"/>
      <c r="I44" s="122" t="s">
        <v>67</v>
      </c>
      <c r="J44" s="123"/>
      <c r="K44" s="25"/>
    </row>
    <row r="45" spans="1:17" x14ac:dyDescent="0.35">
      <c r="A45" s="121"/>
      <c r="B45" s="90" t="s">
        <v>26</v>
      </c>
      <c r="C45" s="80">
        <f>'UM - Freq'!P67</f>
        <v>3.0428084873739714E-2</v>
      </c>
      <c r="D45" s="77"/>
      <c r="E45" s="81"/>
      <c r="F45" s="82"/>
      <c r="G45" s="25"/>
      <c r="H45" s="25"/>
      <c r="I45" s="95" t="s">
        <v>60</v>
      </c>
      <c r="J45" s="96" t="e">
        <f>(1+$F$47)^(#REF!+5)</f>
        <v>#REF!</v>
      </c>
      <c r="K45" s="25"/>
    </row>
    <row r="46" spans="1:17" ht="15" thickBot="1" x14ac:dyDescent="0.4">
      <c r="A46" s="121"/>
      <c r="B46" s="91" t="s">
        <v>27</v>
      </c>
      <c r="C46" s="80">
        <f>G39</f>
        <v>0.10258672423176041</v>
      </c>
      <c r="D46" s="77"/>
      <c r="E46" s="81"/>
      <c r="F46" s="82"/>
      <c r="G46" s="25"/>
      <c r="H46" s="25"/>
      <c r="I46" s="95" t="s">
        <v>61</v>
      </c>
      <c r="J46" s="96" t="e">
        <f>(1+$F$47)^(#REF!+4)</f>
        <v>#REF!</v>
      </c>
      <c r="K46" s="25"/>
    </row>
    <row r="47" spans="1:17" ht="15" thickBot="1" x14ac:dyDescent="0.4">
      <c r="A47" s="121"/>
      <c r="B47" s="92" t="s">
        <v>55</v>
      </c>
      <c r="C47" s="83">
        <f>(1+C45)*(1+C46)-1</f>
        <v>0.13613632665734299</v>
      </c>
      <c r="D47" s="84">
        <v>1</v>
      </c>
      <c r="E47" s="85" t="s">
        <v>59</v>
      </c>
      <c r="F47" s="78">
        <f>IF(D47=1,C47,IF(D47=0,E47,(C47*D47)+E47*(1-D47)))</f>
        <v>0.13613632665734299</v>
      </c>
      <c r="G47" s="25"/>
      <c r="H47" s="25"/>
      <c r="I47" s="95" t="s">
        <v>62</v>
      </c>
      <c r="J47" s="96" t="e">
        <f>(1+$F$47)^(#REF!+3)</f>
        <v>#REF!</v>
      </c>
      <c r="K47" s="25"/>
    </row>
    <row r="48" spans="1:17" x14ac:dyDescent="0.35">
      <c r="A48" s="121"/>
      <c r="C48" s="24"/>
      <c r="D48" s="12"/>
      <c r="E48" s="12"/>
      <c r="F48" s="12"/>
      <c r="G48" s="25"/>
      <c r="H48" s="25"/>
      <c r="I48" s="95" t="s">
        <v>63</v>
      </c>
      <c r="J48" s="96" t="e">
        <f>(1+$F$47)^(#REF!+2)</f>
        <v>#REF!</v>
      </c>
      <c r="K48" s="25"/>
    </row>
    <row r="49" spans="1:17" x14ac:dyDescent="0.35">
      <c r="A49" s="121"/>
      <c r="B49" s="26"/>
      <c r="C49" s="26"/>
      <c r="D49" s="26"/>
      <c r="E49" s="26"/>
      <c r="F49" s="26"/>
      <c r="G49" s="26"/>
      <c r="H49" s="26"/>
      <c r="I49" s="95" t="s">
        <v>64</v>
      </c>
      <c r="J49" s="96" t="e">
        <f>(1+$F$47)^(#REF!+1)</f>
        <v>#REF!</v>
      </c>
      <c r="K49" s="26"/>
      <c r="L49" s="26"/>
      <c r="M49" s="21"/>
      <c r="N49" s="26"/>
      <c r="O49" s="26"/>
      <c r="P49" s="26"/>
      <c r="Q49" s="26"/>
    </row>
    <row r="50" spans="1:17" ht="15" thickBot="1" x14ac:dyDescent="0.4">
      <c r="A50" s="121"/>
      <c r="B50" s="26"/>
      <c r="C50" s="26"/>
      <c r="D50" s="26"/>
      <c r="E50" s="26"/>
      <c r="F50" s="26"/>
      <c r="G50" s="26"/>
      <c r="H50" s="26"/>
      <c r="I50" s="97" t="s">
        <v>65</v>
      </c>
      <c r="J50" s="98" t="e">
        <f>(1+$F$47)^#REF!</f>
        <v>#REF!</v>
      </c>
      <c r="K50" s="26"/>
      <c r="L50" s="26"/>
      <c r="M50" s="21"/>
      <c r="N50" s="26"/>
      <c r="O50" s="26"/>
      <c r="P50" s="26"/>
      <c r="Q50" s="26"/>
    </row>
    <row r="51" spans="1:17" x14ac:dyDescent="0.35">
      <c r="A51" s="93"/>
      <c r="B51" s="26"/>
      <c r="C51" s="26"/>
      <c r="D51" s="26"/>
      <c r="E51" s="26"/>
      <c r="F51" s="26"/>
      <c r="G51" s="26"/>
      <c r="H51" s="26"/>
      <c r="I51" s="67"/>
      <c r="J51" s="66"/>
      <c r="K51" s="26"/>
      <c r="L51" s="26"/>
      <c r="M51" s="21"/>
      <c r="N51" s="26"/>
      <c r="O51" s="26"/>
      <c r="P51" s="26"/>
      <c r="Q51" s="26"/>
    </row>
    <row r="52" spans="1:17" x14ac:dyDescent="0.35">
      <c r="A52" s="52"/>
      <c r="B52" s="26"/>
      <c r="C52" s="26"/>
      <c r="D52" s="26"/>
      <c r="E52" s="26"/>
      <c r="F52" s="26"/>
      <c r="G52" s="26"/>
      <c r="H52" s="26"/>
      <c r="I52" s="67"/>
      <c r="J52" s="66"/>
      <c r="K52" s="26"/>
      <c r="L52" s="26"/>
      <c r="M52" s="21"/>
      <c r="N52" s="26"/>
      <c r="O52" s="26"/>
      <c r="P52" s="26"/>
      <c r="Q52" s="26"/>
    </row>
    <row r="53" spans="1:17" ht="15" thickBot="1" x14ac:dyDescent="0.4">
      <c r="A53" s="121" t="s">
        <v>37</v>
      </c>
      <c r="B53" s="124" t="s">
        <v>0</v>
      </c>
      <c r="C53" s="124"/>
      <c r="D53" s="124"/>
      <c r="E53" s="124"/>
      <c r="F53" s="124"/>
      <c r="G53" s="124"/>
      <c r="H53" s="26"/>
      <c r="I53" s="115" t="s">
        <v>4</v>
      </c>
      <c r="J53" s="115"/>
      <c r="K53" s="115"/>
      <c r="L53" s="115"/>
      <c r="M53" s="1"/>
      <c r="N53" s="26"/>
      <c r="O53" s="26"/>
      <c r="P53" s="26"/>
      <c r="Q53" s="26"/>
    </row>
    <row r="54" spans="1:17" ht="44" thickBot="1" x14ac:dyDescent="0.4">
      <c r="A54" s="121"/>
      <c r="B54" s="2" t="s">
        <v>32</v>
      </c>
      <c r="C54" s="2" t="s">
        <v>1</v>
      </c>
      <c r="D54" s="2" t="s">
        <v>33</v>
      </c>
      <c r="E54" s="2" t="s">
        <v>34</v>
      </c>
      <c r="F54" s="2" t="s">
        <v>35</v>
      </c>
      <c r="G54" s="26"/>
      <c r="H54" s="26"/>
      <c r="I54" s="2" t="s">
        <v>1</v>
      </c>
      <c r="J54" s="2" t="str">
        <f t="shared" ref="J54:K54" si="8">D54</f>
        <v>Earned Premium</v>
      </c>
      <c r="K54" s="2" t="str">
        <f t="shared" si="8"/>
        <v>On-Level Earned Premium</v>
      </c>
      <c r="L54" s="2" t="s">
        <v>35</v>
      </c>
      <c r="M54" s="26"/>
      <c r="N54" s="26"/>
      <c r="O54" s="26"/>
    </row>
    <row r="55" spans="1:17" x14ac:dyDescent="0.35">
      <c r="A55" s="121"/>
      <c r="B55" s="60">
        <v>20162</v>
      </c>
      <c r="C55" s="59">
        <v>916191.01166666672</v>
      </c>
      <c r="D55" s="54">
        <v>55247301.159999996</v>
      </c>
      <c r="E55" s="54">
        <v>97620068.665118456</v>
      </c>
      <c r="F55" s="53">
        <f>E55/C55</f>
        <v>106.5499087221291</v>
      </c>
      <c r="G55" s="26"/>
      <c r="H55" s="26"/>
      <c r="I55" s="34"/>
      <c r="J55" s="34"/>
      <c r="K55" s="34"/>
      <c r="L55" s="34"/>
      <c r="M55" s="26"/>
      <c r="N55" s="26"/>
      <c r="O55" s="26"/>
    </row>
    <row r="56" spans="1:17" x14ac:dyDescent="0.35">
      <c r="A56" s="121"/>
      <c r="B56" s="61">
        <v>20163</v>
      </c>
      <c r="C56" s="59">
        <v>916769.56666666677</v>
      </c>
      <c r="D56" s="54">
        <v>57199568.950000003</v>
      </c>
      <c r="E56" s="54">
        <v>97370340.856958807</v>
      </c>
      <c r="F56" s="53">
        <f t="shared" ref="F56:F81" si="9">E56/C56</f>
        <v>106.2102674404791</v>
      </c>
      <c r="G56" s="26"/>
      <c r="H56" s="26"/>
      <c r="I56" s="34"/>
      <c r="J56" s="34"/>
      <c r="K56" s="34"/>
      <c r="L56" s="34"/>
      <c r="M56" s="26"/>
      <c r="N56" s="26"/>
      <c r="O56" s="26"/>
    </row>
    <row r="57" spans="1:17" x14ac:dyDescent="0.35">
      <c r="A57" s="121"/>
      <c r="B57" s="61">
        <v>20164</v>
      </c>
      <c r="C57" s="59">
        <v>917628.07</v>
      </c>
      <c r="D57" s="54">
        <v>58983189</v>
      </c>
      <c r="E57" s="54">
        <v>97154220.030789137</v>
      </c>
      <c r="F57" s="53">
        <f t="shared" si="9"/>
        <v>105.8753793688865</v>
      </c>
      <c r="G57" s="26"/>
      <c r="H57" s="26"/>
      <c r="I57" s="34"/>
      <c r="J57" s="34"/>
      <c r="K57" s="34"/>
      <c r="L57" s="34"/>
      <c r="M57" s="26"/>
      <c r="N57" s="26"/>
      <c r="O57" s="26"/>
    </row>
    <row r="58" spans="1:17" x14ac:dyDescent="0.35">
      <c r="A58" s="121"/>
      <c r="B58" s="61">
        <v>20171</v>
      </c>
      <c r="C58" s="59">
        <v>920103.56833333336</v>
      </c>
      <c r="D58" s="54">
        <v>59177619.560000002</v>
      </c>
      <c r="E58" s="54">
        <v>97137819.886966497</v>
      </c>
      <c r="F58" s="53">
        <f t="shared" si="9"/>
        <v>105.57270206322643</v>
      </c>
      <c r="G58" s="26"/>
      <c r="H58" s="26"/>
      <c r="I58" s="8">
        <f t="shared" ref="I58:I81" si="10">IF(COUNT(C55:C58)&lt;4,"",SUM(C55:C58))</f>
        <v>3670692.2166666668</v>
      </c>
      <c r="J58" s="8">
        <f t="shared" ref="J58:K81" si="11">IF(COUNT(D55:D58)&lt;4,"",SUM(D55:D58))</f>
        <v>230607678.67000002</v>
      </c>
      <c r="K58" s="8">
        <f t="shared" si="11"/>
        <v>389282449.43983293</v>
      </c>
      <c r="L58" s="8">
        <f>IFERROR(K58/I58,0)</f>
        <v>106.05150921461292</v>
      </c>
      <c r="M58" s="26"/>
      <c r="N58" s="26"/>
      <c r="O58" s="26"/>
    </row>
    <row r="59" spans="1:17" x14ac:dyDescent="0.35">
      <c r="A59" s="121"/>
      <c r="B59" s="61">
        <v>20172</v>
      </c>
      <c r="C59" s="59">
        <v>925659.47499999998</v>
      </c>
      <c r="D59" s="54">
        <v>59667973.07</v>
      </c>
      <c r="E59" s="54">
        <v>97624830.838849351</v>
      </c>
      <c r="F59" s="53">
        <f t="shared" si="9"/>
        <v>105.46516670058323</v>
      </c>
      <c r="G59" s="26"/>
      <c r="H59" s="26"/>
      <c r="I59" s="8">
        <f t="shared" si="10"/>
        <v>3680160.68</v>
      </c>
      <c r="J59" s="8">
        <f t="shared" si="11"/>
        <v>235028350.57999998</v>
      </c>
      <c r="K59" s="8">
        <f t="shared" si="11"/>
        <v>389287211.61356384</v>
      </c>
      <c r="L59" s="8">
        <f t="shared" ref="L59:L81" si="12">IFERROR(K59/I59,0)</f>
        <v>105.77994969870821</v>
      </c>
      <c r="M59" s="26"/>
      <c r="N59" s="26"/>
      <c r="O59" s="26"/>
    </row>
    <row r="60" spans="1:17" x14ac:dyDescent="0.35">
      <c r="A60" s="121"/>
      <c r="B60" s="61">
        <v>20173</v>
      </c>
      <c r="C60" s="59">
        <v>923094.36416666664</v>
      </c>
      <c r="D60" s="54">
        <v>61460320.740000002</v>
      </c>
      <c r="E60" s="54">
        <v>96626168.244271338</v>
      </c>
      <c r="F60" s="53">
        <f t="shared" si="9"/>
        <v>104.67637112214595</v>
      </c>
      <c r="G60" s="26"/>
      <c r="H60" s="26"/>
      <c r="I60" s="8">
        <f t="shared" si="10"/>
        <v>3686485.4775</v>
      </c>
      <c r="J60" s="8">
        <f t="shared" si="11"/>
        <v>239289102.37</v>
      </c>
      <c r="K60" s="8">
        <f t="shared" si="11"/>
        <v>388543039.00087631</v>
      </c>
      <c r="L60" s="8">
        <f t="shared" si="12"/>
        <v>105.39660100990491</v>
      </c>
      <c r="M60" s="26"/>
      <c r="N60" s="26"/>
      <c r="O60" s="26"/>
    </row>
    <row r="61" spans="1:17" x14ac:dyDescent="0.35">
      <c r="A61" s="121"/>
      <c r="B61" s="61">
        <v>20174</v>
      </c>
      <c r="C61" s="59">
        <v>915678.77333333332</v>
      </c>
      <c r="D61" s="54">
        <v>63240288.130000003</v>
      </c>
      <c r="E61" s="54">
        <v>94836114.210371956</v>
      </c>
      <c r="F61" s="53">
        <f t="shared" si="9"/>
        <v>103.56919584926197</v>
      </c>
      <c r="G61" s="26"/>
      <c r="H61" s="26"/>
      <c r="I61" s="8">
        <f t="shared" si="10"/>
        <v>3684536.1808333336</v>
      </c>
      <c r="J61" s="8">
        <f t="shared" si="11"/>
        <v>243546201.5</v>
      </c>
      <c r="K61" s="8">
        <f t="shared" si="11"/>
        <v>386224933.18045914</v>
      </c>
      <c r="L61" s="8">
        <f t="shared" si="12"/>
        <v>104.82321633576859</v>
      </c>
      <c r="M61" s="26"/>
      <c r="N61" s="26"/>
      <c r="O61" s="26"/>
    </row>
    <row r="62" spans="1:17" x14ac:dyDescent="0.35">
      <c r="A62" s="121"/>
      <c r="B62" s="61">
        <v>20181</v>
      </c>
      <c r="C62" s="59">
        <v>907905.16500000004</v>
      </c>
      <c r="D62" s="54">
        <v>65051198.810000002</v>
      </c>
      <c r="E62" s="54">
        <v>93406588.13454701</v>
      </c>
      <c r="F62" s="53">
        <f t="shared" si="9"/>
        <v>102.88143710973051</v>
      </c>
      <c r="I62" s="8">
        <f t="shared" si="10"/>
        <v>3672337.7774999999</v>
      </c>
      <c r="J62" s="8">
        <f t="shared" si="11"/>
        <v>249419780.75</v>
      </c>
      <c r="K62" s="8">
        <f t="shared" si="11"/>
        <v>382493701.42803967</v>
      </c>
      <c r="L62" s="8">
        <f t="shared" si="12"/>
        <v>104.15537039417657</v>
      </c>
    </row>
    <row r="63" spans="1:17" x14ac:dyDescent="0.35">
      <c r="A63" s="121"/>
      <c r="B63" s="61">
        <v>20182</v>
      </c>
      <c r="C63" s="59">
        <v>901707.44749999989</v>
      </c>
      <c r="D63" s="54">
        <v>67021948.939999998</v>
      </c>
      <c r="E63" s="54">
        <v>92365146.409023076</v>
      </c>
      <c r="F63" s="53">
        <f t="shared" si="9"/>
        <v>102.4336071140447</v>
      </c>
      <c r="I63" s="8">
        <f t="shared" si="10"/>
        <v>3648385.75</v>
      </c>
      <c r="J63" s="8">
        <f t="shared" si="11"/>
        <v>256773756.62</v>
      </c>
      <c r="K63" s="8">
        <f t="shared" si="11"/>
        <v>377234016.99821341</v>
      </c>
      <c r="L63" s="8">
        <f t="shared" si="12"/>
        <v>103.39751409187294</v>
      </c>
    </row>
    <row r="64" spans="1:17" x14ac:dyDescent="0.35">
      <c r="A64" s="121"/>
      <c r="B64" s="61">
        <v>20183</v>
      </c>
      <c r="C64" s="59">
        <v>895007.99416666664</v>
      </c>
      <c r="D64" s="54">
        <v>67007807.909999996</v>
      </c>
      <c r="E64" s="54">
        <v>91402401.468658417</v>
      </c>
      <c r="F64" s="53">
        <f t="shared" si="9"/>
        <v>102.12467605248858</v>
      </c>
      <c r="I64" s="8">
        <f t="shared" si="10"/>
        <v>3620299.38</v>
      </c>
      <c r="J64" s="8">
        <f t="shared" si="11"/>
        <v>262321243.78999999</v>
      </c>
      <c r="K64" s="8">
        <f t="shared" si="11"/>
        <v>372010250.22260046</v>
      </c>
      <c r="L64" s="8">
        <f t="shared" si="12"/>
        <v>102.75676433770526</v>
      </c>
    </row>
    <row r="65" spans="1:12" x14ac:dyDescent="0.35">
      <c r="A65" s="121"/>
      <c r="B65" s="61">
        <v>20184</v>
      </c>
      <c r="C65" s="59">
        <v>889487.80250000011</v>
      </c>
      <c r="D65" s="54">
        <v>66704779.189999998</v>
      </c>
      <c r="E65" s="54">
        <v>90664464.451735437</v>
      </c>
      <c r="F65" s="53">
        <f t="shared" si="9"/>
        <v>101.92884511391085</v>
      </c>
      <c r="I65" s="8">
        <f t="shared" si="10"/>
        <v>3594108.4091666667</v>
      </c>
      <c r="J65" s="8">
        <f t="shared" si="11"/>
        <v>265785734.84999999</v>
      </c>
      <c r="K65" s="8">
        <f t="shared" si="11"/>
        <v>367838600.46396393</v>
      </c>
      <c r="L65" s="8">
        <f t="shared" si="12"/>
        <v>102.34488184212877</v>
      </c>
    </row>
    <row r="66" spans="1:12" x14ac:dyDescent="0.35">
      <c r="A66" s="121"/>
      <c r="B66" s="61">
        <v>20191</v>
      </c>
      <c r="C66" s="59">
        <v>886106.86750000005</v>
      </c>
      <c r="D66" s="54">
        <v>72415598.439999998</v>
      </c>
      <c r="E66" s="54">
        <v>90090280.131478891</v>
      </c>
      <c r="F66" s="53">
        <f t="shared" si="9"/>
        <v>101.66976855246965</v>
      </c>
      <c r="I66" s="8">
        <f t="shared" si="10"/>
        <v>3572310.1116666668</v>
      </c>
      <c r="J66" s="8">
        <f t="shared" si="11"/>
        <v>273150134.48000002</v>
      </c>
      <c r="K66" s="8">
        <f t="shared" si="11"/>
        <v>364522292.46089584</v>
      </c>
      <c r="L66" s="8">
        <f t="shared" si="12"/>
        <v>102.04105496620151</v>
      </c>
    </row>
    <row r="67" spans="1:12" x14ac:dyDescent="0.35">
      <c r="A67" s="121"/>
      <c r="B67" s="61">
        <v>20192</v>
      </c>
      <c r="C67" s="59">
        <v>883063.755</v>
      </c>
      <c r="D67" s="54">
        <v>80028783.230000004</v>
      </c>
      <c r="E67" s="54">
        <v>89158528.587239027</v>
      </c>
      <c r="F67" s="53">
        <f t="shared" si="9"/>
        <v>100.96499610862075</v>
      </c>
      <c r="I67" s="8">
        <f t="shared" si="10"/>
        <v>3553666.4191666669</v>
      </c>
      <c r="J67" s="8">
        <f t="shared" si="11"/>
        <v>286156968.76999998</v>
      </c>
      <c r="K67" s="8">
        <f t="shared" si="11"/>
        <v>361315674.63911176</v>
      </c>
      <c r="L67" s="8">
        <f t="shared" si="12"/>
        <v>101.67405491138926</v>
      </c>
    </row>
    <row r="68" spans="1:12" x14ac:dyDescent="0.35">
      <c r="A68" s="121"/>
      <c r="B68" s="61">
        <v>20193</v>
      </c>
      <c r="C68" s="59">
        <v>877055.80666666664</v>
      </c>
      <c r="D68" s="54">
        <v>81242473.280000001</v>
      </c>
      <c r="E68" s="54">
        <v>87740913.37672621</v>
      </c>
      <c r="F68" s="53">
        <f t="shared" si="9"/>
        <v>100.04028558934446</v>
      </c>
      <c r="I68" s="8">
        <f t="shared" si="10"/>
        <v>3535714.2316666669</v>
      </c>
      <c r="J68" s="8">
        <f t="shared" si="11"/>
        <v>300391634.13999999</v>
      </c>
      <c r="K68" s="8">
        <f t="shared" si="11"/>
        <v>357654186.54717958</v>
      </c>
      <c r="L68" s="8">
        <f t="shared" si="12"/>
        <v>101.15472097375594</v>
      </c>
    </row>
    <row r="69" spans="1:12" x14ac:dyDescent="0.35">
      <c r="A69" s="121"/>
      <c r="B69" s="61">
        <v>20194</v>
      </c>
      <c r="C69" s="59">
        <v>872484.91333333345</v>
      </c>
      <c r="D69" s="54">
        <v>80438153.549999997</v>
      </c>
      <c r="E69" s="54">
        <v>86872257.550433248</v>
      </c>
      <c r="F69" s="53">
        <f t="shared" si="9"/>
        <v>99.568779038868769</v>
      </c>
      <c r="I69" s="8">
        <f t="shared" si="10"/>
        <v>3518711.3425000003</v>
      </c>
      <c r="J69" s="8">
        <f t="shared" si="11"/>
        <v>314125008.5</v>
      </c>
      <c r="K69" s="8">
        <f t="shared" si="11"/>
        <v>353861979.64587736</v>
      </c>
      <c r="L69" s="8">
        <f t="shared" si="12"/>
        <v>100.56578821110767</v>
      </c>
    </row>
    <row r="70" spans="1:12" x14ac:dyDescent="0.35">
      <c r="A70" s="121"/>
      <c r="B70" s="61">
        <v>20201</v>
      </c>
      <c r="C70" s="59">
        <v>872615.96749999991</v>
      </c>
      <c r="D70" s="54">
        <v>80449437.150000006</v>
      </c>
      <c r="E70" s="54">
        <v>86884443.705411166</v>
      </c>
      <c r="F70" s="53">
        <f t="shared" si="9"/>
        <v>99.567790346915899</v>
      </c>
      <c r="I70" s="8">
        <f t="shared" si="10"/>
        <v>3505220.4424999999</v>
      </c>
      <c r="J70" s="8">
        <f t="shared" si="11"/>
        <v>322158847.21000004</v>
      </c>
      <c r="K70" s="8">
        <f t="shared" si="11"/>
        <v>350656143.21980965</v>
      </c>
      <c r="L70" s="8">
        <f t="shared" si="12"/>
        <v>100.03825692906037</v>
      </c>
    </row>
    <row r="71" spans="1:12" x14ac:dyDescent="0.35">
      <c r="A71" s="121"/>
      <c r="B71" s="61">
        <v>20202</v>
      </c>
      <c r="C71" s="59">
        <v>877115.44499999995</v>
      </c>
      <c r="D71" s="54">
        <v>80631510.840000004</v>
      </c>
      <c r="E71" s="54">
        <v>87081081.144148558</v>
      </c>
      <c r="F71" s="53">
        <f t="shared" si="9"/>
        <v>99.281208238384821</v>
      </c>
      <c r="I71" s="8">
        <f t="shared" si="10"/>
        <v>3499272.1324999998</v>
      </c>
      <c r="J71" s="8">
        <f t="shared" si="11"/>
        <v>322761574.81999999</v>
      </c>
      <c r="K71" s="8">
        <f t="shared" si="11"/>
        <v>348578695.77671921</v>
      </c>
      <c r="L71" s="8">
        <f t="shared" si="12"/>
        <v>99.614629150800752</v>
      </c>
    </row>
    <row r="72" spans="1:12" x14ac:dyDescent="0.35">
      <c r="A72" s="121"/>
      <c r="B72" s="61">
        <v>20203</v>
      </c>
      <c r="C72" s="59">
        <v>867966.32333333336</v>
      </c>
      <c r="D72" s="54">
        <v>79076008.180000007</v>
      </c>
      <c r="E72" s="54">
        <v>85401156.609134123</v>
      </c>
      <c r="F72" s="53">
        <f t="shared" si="9"/>
        <v>98.392246695885575</v>
      </c>
      <c r="I72" s="8">
        <f t="shared" si="10"/>
        <v>3490182.6491666664</v>
      </c>
      <c r="J72" s="8">
        <f t="shared" si="11"/>
        <v>320595109.72000003</v>
      </c>
      <c r="K72" s="8">
        <f t="shared" si="11"/>
        <v>346238939.00912708</v>
      </c>
      <c r="L72" s="8">
        <f t="shared" si="12"/>
        <v>99.203673220883388</v>
      </c>
    </row>
    <row r="73" spans="1:12" x14ac:dyDescent="0.35">
      <c r="A73" s="121"/>
      <c r="B73" s="61">
        <v>20204</v>
      </c>
      <c r="C73" s="59">
        <v>872807.54666666675</v>
      </c>
      <c r="D73" s="54">
        <v>79364377.879999995</v>
      </c>
      <c r="E73" s="54">
        <v>85712592.485550255</v>
      </c>
      <c r="F73" s="53">
        <f t="shared" si="9"/>
        <v>98.203312761094494</v>
      </c>
      <c r="I73" s="8">
        <f t="shared" si="10"/>
        <v>3490505.2825000002</v>
      </c>
      <c r="J73" s="8">
        <f t="shared" si="11"/>
        <v>319521334.05000001</v>
      </c>
      <c r="K73" s="8">
        <f t="shared" si="11"/>
        <v>345079273.94424415</v>
      </c>
      <c r="L73" s="8">
        <f t="shared" si="12"/>
        <v>98.86226950417003</v>
      </c>
    </row>
    <row r="74" spans="1:12" x14ac:dyDescent="0.35">
      <c r="A74" s="121"/>
      <c r="B74" s="61">
        <v>20211</v>
      </c>
      <c r="C74" s="59">
        <v>880162.80583333329</v>
      </c>
      <c r="D74" s="54">
        <v>79644579.719999999</v>
      </c>
      <c r="E74" s="54">
        <v>86015207.169457123</v>
      </c>
      <c r="F74" s="53">
        <f t="shared" si="9"/>
        <v>97.726473556239853</v>
      </c>
      <c r="I74" s="8">
        <f t="shared" si="10"/>
        <v>3498052.1208333331</v>
      </c>
      <c r="J74" s="8">
        <f t="shared" si="11"/>
        <v>318716476.62</v>
      </c>
      <c r="K74" s="8">
        <f t="shared" si="11"/>
        <v>344210037.40829003</v>
      </c>
      <c r="L74" s="8">
        <f t="shared" si="12"/>
        <v>98.400488477081254</v>
      </c>
    </row>
    <row r="75" spans="1:12" x14ac:dyDescent="0.35">
      <c r="A75" s="121"/>
      <c r="B75" s="61">
        <v>20212</v>
      </c>
      <c r="C75" s="59">
        <v>889046.32416666672</v>
      </c>
      <c r="D75" s="54">
        <v>80042728.819999993</v>
      </c>
      <c r="E75" s="54">
        <v>86445203.503686413</v>
      </c>
      <c r="F75" s="53">
        <f t="shared" si="9"/>
        <v>97.233632437223605</v>
      </c>
      <c r="I75" s="8">
        <f t="shared" si="10"/>
        <v>3509983</v>
      </c>
      <c r="J75" s="8">
        <f t="shared" si="11"/>
        <v>318127694.60000002</v>
      </c>
      <c r="K75" s="8">
        <f t="shared" si="11"/>
        <v>343574159.76782793</v>
      </c>
      <c r="L75" s="8">
        <f t="shared" si="12"/>
        <v>97.884850088398693</v>
      </c>
    </row>
    <row r="76" spans="1:12" x14ac:dyDescent="0.35">
      <c r="A76" s="121"/>
      <c r="B76" s="61">
        <v>20213</v>
      </c>
      <c r="C76" s="59">
        <v>893791.43583333341</v>
      </c>
      <c r="D76" s="54">
        <v>80363148.459999993</v>
      </c>
      <c r="E76" s="54">
        <v>86791252.937466547</v>
      </c>
      <c r="F76" s="53">
        <f t="shared" si="9"/>
        <v>97.104592254843041</v>
      </c>
      <c r="I76" s="8">
        <f t="shared" si="10"/>
        <v>3535808.1125000003</v>
      </c>
      <c r="J76" s="8">
        <f t="shared" si="11"/>
        <v>319414834.88</v>
      </c>
      <c r="K76" s="8">
        <f t="shared" si="11"/>
        <v>344964256.09616035</v>
      </c>
      <c r="L76" s="8">
        <f t="shared" si="12"/>
        <v>97.563059170723122</v>
      </c>
    </row>
    <row r="77" spans="1:12" x14ac:dyDescent="0.35">
      <c r="A77" s="121"/>
      <c r="B77" s="61">
        <v>20214</v>
      </c>
      <c r="C77" s="59">
        <v>896873.66666666663</v>
      </c>
      <c r="D77" s="54">
        <v>80667269.349999994</v>
      </c>
      <c r="E77" s="54">
        <v>87119699.91339229</v>
      </c>
      <c r="F77" s="53">
        <f t="shared" si="9"/>
        <v>97.137092046846021</v>
      </c>
      <c r="I77" s="8">
        <f t="shared" si="10"/>
        <v>3559874.2324999999</v>
      </c>
      <c r="J77" s="8">
        <f t="shared" si="11"/>
        <v>320717726.35000002</v>
      </c>
      <c r="K77" s="8">
        <f t="shared" si="11"/>
        <v>346371363.52400237</v>
      </c>
      <c r="L77" s="8">
        <f t="shared" si="12"/>
        <v>97.298764198406943</v>
      </c>
    </row>
    <row r="78" spans="1:12" x14ac:dyDescent="0.35">
      <c r="A78" s="121"/>
      <c r="B78" s="61">
        <v>20221</v>
      </c>
      <c r="C78" s="59">
        <v>899106.24583333323</v>
      </c>
      <c r="D78" s="54">
        <v>81047478.299999997</v>
      </c>
      <c r="E78" s="54">
        <v>87530321.097117603</v>
      </c>
      <c r="F78" s="53">
        <f t="shared" si="9"/>
        <v>97.352589310499624</v>
      </c>
      <c r="I78" s="8">
        <f t="shared" si="10"/>
        <v>3578817.6724999999</v>
      </c>
      <c r="J78" s="8">
        <f t="shared" si="11"/>
        <v>322120624.92999995</v>
      </c>
      <c r="K78" s="8">
        <f t="shared" si="11"/>
        <v>347886477.45166284</v>
      </c>
      <c r="L78" s="8">
        <f t="shared" si="12"/>
        <v>97.20709722790798</v>
      </c>
    </row>
    <row r="79" spans="1:12" x14ac:dyDescent="0.35">
      <c r="A79" s="121"/>
      <c r="B79" s="61">
        <v>20222</v>
      </c>
      <c r="C79" s="59">
        <v>905146.97499999998</v>
      </c>
      <c r="D79" s="54">
        <v>81970874.129999995</v>
      </c>
      <c r="E79" s="54">
        <v>88527577.707625121</v>
      </c>
      <c r="F79" s="53">
        <f t="shared" si="9"/>
        <v>97.804644055320537</v>
      </c>
      <c r="I79" s="8">
        <f t="shared" si="10"/>
        <v>3594918.3233333332</v>
      </c>
      <c r="J79" s="8">
        <f t="shared" si="11"/>
        <v>324048770.24000001</v>
      </c>
      <c r="K79" s="8">
        <f t="shared" si="11"/>
        <v>349968851.65560156</v>
      </c>
      <c r="L79" s="8">
        <f t="shared" si="12"/>
        <v>97.350988305931324</v>
      </c>
    </row>
    <row r="80" spans="1:12" x14ac:dyDescent="0.35">
      <c r="A80" s="121"/>
      <c r="B80" s="61">
        <v>20223</v>
      </c>
      <c r="C80" s="59">
        <v>911794.99416666664</v>
      </c>
      <c r="D80" s="54">
        <v>83089446.370000005</v>
      </c>
      <c r="E80" s="54">
        <v>89735622.540002376</v>
      </c>
      <c r="F80" s="53">
        <f t="shared" si="9"/>
        <v>98.416445707750441</v>
      </c>
      <c r="I80" s="8">
        <f t="shared" si="10"/>
        <v>3612921.8816666664</v>
      </c>
      <c r="J80" s="8">
        <f t="shared" si="11"/>
        <v>326775068.14999998</v>
      </c>
      <c r="K80" s="8">
        <f t="shared" si="11"/>
        <v>352913221.2581374</v>
      </c>
      <c r="L80" s="8">
        <f t="shared" si="12"/>
        <v>97.680833634669142</v>
      </c>
    </row>
    <row r="81" spans="1:12" x14ac:dyDescent="0.35">
      <c r="A81" s="121"/>
      <c r="B81" s="61">
        <v>20224</v>
      </c>
      <c r="C81" s="59">
        <v>923832.40499999991</v>
      </c>
      <c r="D81" s="54">
        <v>84869678.079999998</v>
      </c>
      <c r="E81" s="54">
        <v>91658251.799691141</v>
      </c>
      <c r="F81" s="53">
        <f t="shared" si="9"/>
        <v>99.215237854414895</v>
      </c>
      <c r="I81" s="8">
        <f t="shared" si="10"/>
        <v>3639880.6199999996</v>
      </c>
      <c r="J81" s="8">
        <f t="shared" si="11"/>
        <v>330977476.88</v>
      </c>
      <c r="K81" s="8">
        <f t="shared" si="11"/>
        <v>357451773.14443624</v>
      </c>
      <c r="L81" s="8">
        <f t="shared" si="12"/>
        <v>98.204257354032748</v>
      </c>
    </row>
    <row r="82" spans="1:12" ht="15" thickBot="1" x14ac:dyDescent="0.4">
      <c r="A82" s="121"/>
    </row>
    <row r="83" spans="1:12" ht="15" thickBot="1" x14ac:dyDescent="0.4">
      <c r="A83" s="121"/>
      <c r="C83" s="116" t="s">
        <v>28</v>
      </c>
      <c r="D83" s="118"/>
      <c r="E83" s="36"/>
    </row>
    <row r="84" spans="1:12" ht="29" x14ac:dyDescent="0.35">
      <c r="A84" s="121"/>
      <c r="C84" s="19" t="s">
        <v>14</v>
      </c>
      <c r="D84" s="62" t="s">
        <v>38</v>
      </c>
      <c r="F84" s="47" t="s">
        <v>31</v>
      </c>
      <c r="I84" s="122" t="s">
        <v>66</v>
      </c>
      <c r="J84" s="123"/>
    </row>
    <row r="85" spans="1:12" x14ac:dyDescent="0.35">
      <c r="A85" s="121"/>
      <c r="C85" s="11" t="s">
        <v>9</v>
      </c>
      <c r="D85" s="102">
        <f>LOGEST(L$74:L81)^4-1</f>
        <v>-1.5167639063206062E-3</v>
      </c>
      <c r="F85" s="63" t="s">
        <v>13</v>
      </c>
      <c r="I85" s="95" t="s">
        <v>60</v>
      </c>
      <c r="J85" s="96" t="e">
        <f>(1+$F$86)^(#REF!+5)</f>
        <v>#REF!</v>
      </c>
    </row>
    <row r="86" spans="1:12" ht="15" thickBot="1" x14ac:dyDescent="0.4">
      <c r="A86" s="121"/>
      <c r="C86" s="11" t="s">
        <v>10</v>
      </c>
      <c r="D86" s="102">
        <f>LOGEST(L$70:L81)^4-1</f>
        <v>-8.8199422036258079E-3</v>
      </c>
      <c r="F86" s="64">
        <f>VLOOKUP(F85,C85:D89,2,FALSE)</f>
        <v>-1.6030704022163555E-2</v>
      </c>
      <c r="I86" s="95" t="s">
        <v>61</v>
      </c>
      <c r="J86" s="96" t="e">
        <f>(1+$F$86)^(#REF!+4)</f>
        <v>#REF!</v>
      </c>
    </row>
    <row r="87" spans="1:12" x14ac:dyDescent="0.35">
      <c r="A87" s="121"/>
      <c r="C87" s="11" t="s">
        <v>11</v>
      </c>
      <c r="D87" s="102">
        <f>LOGEST(L$66:L81)^4-1</f>
        <v>-1.2662254125551997E-2</v>
      </c>
      <c r="F87" s="46"/>
      <c r="I87" s="95" t="s">
        <v>62</v>
      </c>
      <c r="J87" s="96" t="e">
        <f>(1+$F$86)^(#REF!+3)</f>
        <v>#REF!</v>
      </c>
    </row>
    <row r="88" spans="1:12" x14ac:dyDescent="0.35">
      <c r="A88" s="121"/>
      <c r="C88" s="11" t="s">
        <v>12</v>
      </c>
      <c r="D88" s="102">
        <f>LOGEST(L$62:L81)^4-1</f>
        <v>-1.4445962764660258E-2</v>
      </c>
      <c r="F88" s="125"/>
      <c r="G88" s="125"/>
      <c r="I88" s="95" t="s">
        <v>63</v>
      </c>
      <c r="J88" s="96" t="e">
        <f>(1+$F$86)^(#REF!+2)</f>
        <v>#REF!</v>
      </c>
    </row>
    <row r="89" spans="1:12" ht="15" thickBot="1" x14ac:dyDescent="0.4">
      <c r="A89" s="121"/>
      <c r="C89" s="13" t="s">
        <v>13</v>
      </c>
      <c r="D89" s="103">
        <f>LOGEST(L$58:L81)^4-1</f>
        <v>-1.6030704022163555E-2</v>
      </c>
      <c r="F89" s="99"/>
      <c r="G89" s="100"/>
      <c r="I89" s="95" t="s">
        <v>64</v>
      </c>
      <c r="J89" s="96" t="e">
        <f>(1+$F$86)^(#REF!+1)</f>
        <v>#REF!</v>
      </c>
    </row>
    <row r="90" spans="1:12" ht="15" thickBot="1" x14ac:dyDescent="0.4">
      <c r="A90" s="121"/>
      <c r="F90" s="99"/>
      <c r="G90" s="100"/>
      <c r="I90" s="97" t="s">
        <v>65</v>
      </c>
      <c r="J90" s="98" t="e">
        <f>(1+$F$86)^#REF!</f>
        <v>#REF!</v>
      </c>
    </row>
    <row r="91" spans="1:12" x14ac:dyDescent="0.35">
      <c r="F91" s="99"/>
      <c r="G91" s="100"/>
    </row>
    <row r="92" spans="1:12" x14ac:dyDescent="0.35">
      <c r="F92" s="99"/>
      <c r="G92" s="100"/>
    </row>
    <row r="93" spans="1:12" x14ac:dyDescent="0.35">
      <c r="F93" s="99"/>
      <c r="G93" s="100"/>
    </row>
    <row r="94" spans="1:12" x14ac:dyDescent="0.35">
      <c r="F94" s="101"/>
      <c r="G94" s="100"/>
    </row>
  </sheetData>
  <mergeCells count="14">
    <mergeCell ref="A44:A50"/>
    <mergeCell ref="I44:J44"/>
    <mergeCell ref="A53:A90"/>
    <mergeCell ref="B53:G53"/>
    <mergeCell ref="I53:L53"/>
    <mergeCell ref="C83:D83"/>
    <mergeCell ref="I84:J84"/>
    <mergeCell ref="F88:G88"/>
    <mergeCell ref="A1:P1"/>
    <mergeCell ref="A2:P2"/>
    <mergeCell ref="A4:A41"/>
    <mergeCell ref="C4:G4"/>
    <mergeCell ref="C5:G5"/>
    <mergeCell ref="C35:E35"/>
  </mergeCells>
  <pageMargins left="0.7" right="0.7" top="0.75" bottom="0.75" header="0.3" footer="0.3"/>
  <pageSetup scale="32" fitToWidth="0" orientation="landscape" r:id="rId1"/>
  <rowBreaks count="1" manualBreakCount="1">
    <brk id="5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19E6-9FD5-429B-8BFD-06CB1FC042C7}">
  <sheetPr codeName="Sheet9">
    <pageSetUpPr fitToPage="1"/>
  </sheetPr>
  <dimension ref="A1:U92"/>
  <sheetViews>
    <sheetView topLeftCell="A55" zoomScale="80" zoomScaleNormal="80" workbookViewId="0">
      <selection activeCell="C23" sqref="A23:XFD23"/>
    </sheetView>
  </sheetViews>
  <sheetFormatPr defaultRowHeight="14.5" x14ac:dyDescent="0.35"/>
  <cols>
    <col min="3" max="6" width="14.54296875" customWidth="1"/>
    <col min="7" max="7" width="4.81640625" customWidth="1"/>
    <col min="8" max="9" width="14.54296875" customWidth="1"/>
    <col min="10" max="10" width="5" customWidth="1"/>
    <col min="11" max="13" width="14.54296875" customWidth="1"/>
    <col min="14" max="14" width="5" customWidth="1"/>
    <col min="15" max="16" width="14.54296875" customWidth="1"/>
    <col min="17" max="17" width="5" customWidth="1"/>
    <col min="18" max="19" width="14.54296875" customWidth="1"/>
  </cols>
  <sheetData>
    <row r="1" spans="1:21" ht="21" x14ac:dyDescent="0.5">
      <c r="A1" s="111" t="s">
        <v>51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U1" s="22"/>
    </row>
    <row r="2" spans="1:21" ht="21" x14ac:dyDescent="0.5">
      <c r="A2" s="111" t="s">
        <v>70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U2" s="22"/>
    </row>
    <row r="3" spans="1:21" ht="21" x14ac:dyDescent="0.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U3" s="22"/>
    </row>
    <row r="4" spans="1:21" x14ac:dyDescent="0.35">
      <c r="D4" s="68" t="s">
        <v>39</v>
      </c>
      <c r="E4" s="68" t="s">
        <v>40</v>
      </c>
      <c r="F4" s="68" t="s">
        <v>41</v>
      </c>
      <c r="H4" s="69" t="s">
        <v>42</v>
      </c>
      <c r="I4" s="69" t="s">
        <v>43</v>
      </c>
      <c r="J4" s="70"/>
      <c r="K4" s="69" t="s">
        <v>44</v>
      </c>
      <c r="L4" s="69" t="s">
        <v>45</v>
      </c>
      <c r="M4" s="69" t="s">
        <v>46</v>
      </c>
      <c r="N4" s="70"/>
      <c r="O4" s="69" t="s">
        <v>47</v>
      </c>
      <c r="P4" s="69" t="s">
        <v>48</v>
      </c>
      <c r="Q4" s="70"/>
      <c r="R4" s="69" t="s">
        <v>49</v>
      </c>
      <c r="S4" s="69" t="s">
        <v>50</v>
      </c>
      <c r="U4" s="29"/>
    </row>
    <row r="5" spans="1:21" x14ac:dyDescent="0.35">
      <c r="A5" s="112" t="s">
        <v>26</v>
      </c>
      <c r="B5" s="110" t="s">
        <v>16</v>
      </c>
      <c r="C5" s="55"/>
      <c r="D5" s="113" t="s">
        <v>36</v>
      </c>
      <c r="E5" s="113"/>
      <c r="F5" s="113"/>
      <c r="G5" s="43"/>
      <c r="H5" s="43"/>
      <c r="I5" s="43"/>
    </row>
    <row r="6" spans="1:21" ht="15" thickBot="1" x14ac:dyDescent="0.4">
      <c r="A6" s="112"/>
      <c r="B6" s="110"/>
      <c r="C6" s="58"/>
      <c r="D6" s="114" t="s">
        <v>0</v>
      </c>
      <c r="E6" s="114"/>
      <c r="F6" s="114"/>
      <c r="G6" s="44"/>
      <c r="H6" s="115" t="s">
        <v>0</v>
      </c>
      <c r="I6" s="115"/>
      <c r="K6" s="5" t="s">
        <v>4</v>
      </c>
      <c r="L6" s="1"/>
      <c r="M6" s="1"/>
      <c r="O6" s="5" t="s">
        <v>4</v>
      </c>
      <c r="P6" s="1"/>
      <c r="R6" s="5" t="s">
        <v>20</v>
      </c>
      <c r="S6" s="1"/>
    </row>
    <row r="7" spans="1:21" ht="75" customHeight="1" thickBot="1" x14ac:dyDescent="0.4">
      <c r="A7" s="112"/>
      <c r="B7" s="110"/>
      <c r="C7" s="57" t="s">
        <v>54</v>
      </c>
      <c r="D7" s="2" t="s">
        <v>1</v>
      </c>
      <c r="E7" s="2" t="s">
        <v>2</v>
      </c>
      <c r="F7" s="2" t="s">
        <v>3</v>
      </c>
      <c r="G7" s="16"/>
      <c r="H7" s="2" t="s">
        <v>5</v>
      </c>
      <c r="I7" s="2" t="s">
        <v>6</v>
      </c>
      <c r="K7" s="2" t="s">
        <v>1</v>
      </c>
      <c r="L7" s="2" t="s">
        <v>2</v>
      </c>
      <c r="M7" s="2" t="s">
        <v>3</v>
      </c>
      <c r="O7" s="2" t="s">
        <v>5</v>
      </c>
      <c r="P7" s="2" t="s">
        <v>6</v>
      </c>
      <c r="R7" s="2" t="s">
        <v>18</v>
      </c>
      <c r="S7" s="2" t="s">
        <v>19</v>
      </c>
    </row>
    <row r="8" spans="1:21" x14ac:dyDescent="0.35">
      <c r="A8" s="112"/>
      <c r="B8" s="110"/>
      <c r="C8" s="43">
        <v>20132</v>
      </c>
      <c r="D8" s="32">
        <v>749398.22833333339</v>
      </c>
      <c r="E8" s="3">
        <v>46653</v>
      </c>
      <c r="F8" s="3">
        <v>85011</v>
      </c>
      <c r="G8" s="15"/>
      <c r="H8" s="9">
        <f>IFERROR(E8/D8*100,0)</f>
        <v>6.2253950217838891</v>
      </c>
      <c r="I8" s="9">
        <f>IFERROR(F8/D8*100,0)</f>
        <v>11.343901918351879</v>
      </c>
      <c r="K8" s="6"/>
      <c r="L8" s="6"/>
      <c r="M8" s="6"/>
      <c r="O8" s="6"/>
      <c r="P8" s="6"/>
      <c r="R8" s="6"/>
      <c r="S8" s="6"/>
    </row>
    <row r="9" spans="1:21" x14ac:dyDescent="0.35">
      <c r="A9" s="112"/>
      <c r="B9" s="110"/>
      <c r="C9" s="43">
        <v>20133</v>
      </c>
      <c r="D9" s="33">
        <v>755624.15249999997</v>
      </c>
      <c r="E9" s="4">
        <v>49694</v>
      </c>
      <c r="F9" s="4">
        <v>90856</v>
      </c>
      <c r="G9" s="15"/>
      <c r="H9" s="9">
        <f t="shared" ref="H9:H46" si="0">IFERROR(E9/D9*100,0)</f>
        <v>6.5765499733678778</v>
      </c>
      <c r="I9" s="9">
        <f t="shared" ref="I9:I46" si="1">IFERROR(F9/D9*100,0)</f>
        <v>12.023967166666235</v>
      </c>
      <c r="K9" s="7"/>
      <c r="L9" s="7"/>
      <c r="M9" s="7"/>
      <c r="O9" s="7"/>
      <c r="P9" s="7"/>
      <c r="R9" s="7"/>
      <c r="S9" s="7"/>
    </row>
    <row r="10" spans="1:21" x14ac:dyDescent="0.35">
      <c r="A10" s="112"/>
      <c r="B10" s="110"/>
      <c r="C10" s="43">
        <v>20134</v>
      </c>
      <c r="D10" s="33">
        <v>761160.46749999991</v>
      </c>
      <c r="E10" s="4">
        <v>49345</v>
      </c>
      <c r="F10" s="4">
        <v>90192</v>
      </c>
      <c r="G10" s="15"/>
      <c r="H10" s="9">
        <f t="shared" si="0"/>
        <v>6.482864271980862</v>
      </c>
      <c r="I10" s="9">
        <f t="shared" si="1"/>
        <v>11.849275396058323</v>
      </c>
      <c r="K10" s="7"/>
      <c r="L10" s="7"/>
      <c r="M10" s="7"/>
      <c r="O10" s="7"/>
      <c r="P10" s="7"/>
      <c r="R10" s="7"/>
      <c r="S10" s="7"/>
    </row>
    <row r="11" spans="1:21" x14ac:dyDescent="0.35">
      <c r="A11" s="112"/>
      <c r="B11" s="110"/>
      <c r="C11" s="43">
        <v>20141</v>
      </c>
      <c r="D11" s="33">
        <v>766478.47750000004</v>
      </c>
      <c r="E11" s="4">
        <v>48951</v>
      </c>
      <c r="F11" s="4">
        <v>85754</v>
      </c>
      <c r="G11" s="15"/>
      <c r="H11" s="9">
        <f t="shared" si="0"/>
        <v>6.3864806954086974</v>
      </c>
      <c r="I11" s="9">
        <f t="shared" si="1"/>
        <v>11.188050612941053</v>
      </c>
      <c r="K11" s="8">
        <f>IF(COUNT(D8:D11)&lt;4,"",SUM(D8:D11))</f>
        <v>3032661.3258333332</v>
      </c>
      <c r="L11" s="8">
        <f>IF(COUNT(C8:C11)&lt;4,"",SUM(E8:E11))</f>
        <v>194643</v>
      </c>
      <c r="M11" s="8">
        <f>IF(COUNT(C8:C11)&lt;4,"",SUM(F8:F11))</f>
        <v>351813</v>
      </c>
      <c r="O11" s="9">
        <f>IFERROR(L11/K11*100,0)</f>
        <v>6.418224097163729</v>
      </c>
      <c r="P11" s="9">
        <f>IFERROR(M11/K11*100,0)</f>
        <v>11.600800821480673</v>
      </c>
      <c r="R11" s="27"/>
      <c r="S11" s="27"/>
    </row>
    <row r="12" spans="1:21" x14ac:dyDescent="0.35">
      <c r="A12" s="112"/>
      <c r="B12" s="110"/>
      <c r="C12" s="43">
        <v>20142</v>
      </c>
      <c r="D12" s="33">
        <v>773292.25583333336</v>
      </c>
      <c r="E12" s="4">
        <v>47250</v>
      </c>
      <c r="F12" s="4">
        <v>88789</v>
      </c>
      <c r="G12" s="15"/>
      <c r="H12" s="9">
        <f t="shared" si="0"/>
        <v>6.1102383534258138</v>
      </c>
      <c r="I12" s="9">
        <f t="shared" si="1"/>
        <v>11.481946098673536</v>
      </c>
      <c r="K12" s="8">
        <f t="shared" ref="K12:K46" si="2">IF(COUNT(D9:D12)&lt;4,"",SUM(D9:D12))</f>
        <v>3056555.3533333335</v>
      </c>
      <c r="L12" s="8">
        <f t="shared" ref="L12:L46" si="3">IF(COUNT(C9:C12)&lt;4,"",SUM(E9:E12))</f>
        <v>195240</v>
      </c>
      <c r="M12" s="8">
        <f t="shared" ref="M12:M46" si="4">IF(COUNT(C9:C12)&lt;4,"",SUM(F9:F12))</f>
        <v>355591</v>
      </c>
      <c r="O12" s="9">
        <f t="shared" ref="O12:O46" si="5">IFERROR(L12/K12*100,0)</f>
        <v>6.3875826684139891</v>
      </c>
      <c r="P12" s="9">
        <f t="shared" ref="P12:P46" si="6">IFERROR(M12/K12*100,0)</f>
        <v>11.633717008010649</v>
      </c>
      <c r="R12" s="27"/>
      <c r="S12" s="27"/>
    </row>
    <row r="13" spans="1:21" x14ac:dyDescent="0.35">
      <c r="A13" s="112"/>
      <c r="B13" s="110"/>
      <c r="C13" s="43">
        <v>20143</v>
      </c>
      <c r="D13" s="33">
        <v>776447.43083333329</v>
      </c>
      <c r="E13" s="4">
        <v>51488</v>
      </c>
      <c r="F13" s="4">
        <v>92899</v>
      </c>
      <c r="G13" s="15"/>
      <c r="H13" s="9">
        <f t="shared" si="0"/>
        <v>6.6312280722907113</v>
      </c>
      <c r="I13" s="9">
        <f t="shared" si="1"/>
        <v>11.964621983524992</v>
      </c>
      <c r="K13" s="8">
        <f t="shared" si="2"/>
        <v>3077378.6316666664</v>
      </c>
      <c r="L13" s="8">
        <f t="shared" si="3"/>
        <v>197034</v>
      </c>
      <c r="M13" s="8">
        <f t="shared" si="4"/>
        <v>357634</v>
      </c>
      <c r="O13" s="9">
        <f t="shared" si="5"/>
        <v>6.4026570527426152</v>
      </c>
      <c r="P13" s="9">
        <f t="shared" si="6"/>
        <v>11.621384392544194</v>
      </c>
      <c r="R13" s="27"/>
      <c r="S13" s="27"/>
    </row>
    <row r="14" spans="1:21" x14ac:dyDescent="0.35">
      <c r="A14" s="112"/>
      <c r="B14" s="110"/>
      <c r="C14" s="43">
        <v>20144</v>
      </c>
      <c r="D14" s="33">
        <v>779020.29166666663</v>
      </c>
      <c r="E14" s="4">
        <v>52110</v>
      </c>
      <c r="F14" s="4">
        <v>91798</v>
      </c>
      <c r="G14" s="15"/>
      <c r="H14" s="9">
        <f t="shared" si="0"/>
        <v>6.6891710726191507</v>
      </c>
      <c r="I14" s="9">
        <f t="shared" si="1"/>
        <v>11.783775208679579</v>
      </c>
      <c r="K14" s="8">
        <f t="shared" si="2"/>
        <v>3095238.4558333331</v>
      </c>
      <c r="L14" s="8">
        <f t="shared" si="3"/>
        <v>199799</v>
      </c>
      <c r="M14" s="8">
        <f t="shared" si="4"/>
        <v>359240</v>
      </c>
      <c r="O14" s="9">
        <f t="shared" si="5"/>
        <v>6.4550438633720066</v>
      </c>
      <c r="P14" s="9">
        <f t="shared" si="6"/>
        <v>11.606214032491451</v>
      </c>
      <c r="R14" s="27"/>
      <c r="S14" s="27"/>
    </row>
    <row r="15" spans="1:21" x14ac:dyDescent="0.35">
      <c r="A15" s="112"/>
      <c r="B15" s="110"/>
      <c r="C15" s="43">
        <v>20151</v>
      </c>
      <c r="D15" s="33">
        <v>783614.57666666666</v>
      </c>
      <c r="E15" s="4">
        <v>52169</v>
      </c>
      <c r="F15" s="4">
        <v>92028</v>
      </c>
      <c r="G15" s="15"/>
      <c r="H15" s="9">
        <f t="shared" si="0"/>
        <v>6.6574820777219417</v>
      </c>
      <c r="I15" s="9">
        <f t="shared" si="1"/>
        <v>11.744038809419289</v>
      </c>
      <c r="K15" s="8">
        <f t="shared" si="2"/>
        <v>3112374.5549999997</v>
      </c>
      <c r="L15" s="8">
        <f t="shared" si="3"/>
        <v>203017</v>
      </c>
      <c r="M15" s="8">
        <f t="shared" si="4"/>
        <v>365514</v>
      </c>
      <c r="O15" s="9">
        <f t="shared" si="5"/>
        <v>6.5228974344959587</v>
      </c>
      <c r="P15" s="9">
        <f t="shared" si="6"/>
        <v>11.743895008163632</v>
      </c>
      <c r="R15" s="27"/>
      <c r="S15" s="27"/>
    </row>
    <row r="16" spans="1:21" x14ac:dyDescent="0.35">
      <c r="A16" s="112"/>
      <c r="B16" s="110"/>
      <c r="C16" s="43">
        <v>20152</v>
      </c>
      <c r="D16" s="33">
        <v>790101.75666666671</v>
      </c>
      <c r="E16" s="4">
        <v>53516</v>
      </c>
      <c r="F16" s="4">
        <v>93495</v>
      </c>
      <c r="G16" s="15"/>
      <c r="H16" s="9">
        <f t="shared" si="0"/>
        <v>6.77330477352396</v>
      </c>
      <c r="I16" s="9">
        <f t="shared" si="1"/>
        <v>11.833285929453297</v>
      </c>
      <c r="K16" s="8">
        <f t="shared" si="2"/>
        <v>3129184.0558333332</v>
      </c>
      <c r="L16" s="8">
        <f t="shared" si="3"/>
        <v>209283</v>
      </c>
      <c r="M16" s="8">
        <f t="shared" si="4"/>
        <v>370220</v>
      </c>
      <c r="O16" s="9">
        <f t="shared" si="5"/>
        <v>6.6881013154167395</v>
      </c>
      <c r="P16" s="9">
        <f t="shared" si="6"/>
        <v>11.83119923258738</v>
      </c>
      <c r="R16" s="27"/>
      <c r="S16" s="27"/>
    </row>
    <row r="17" spans="1:19" x14ac:dyDescent="0.35">
      <c r="A17" s="112"/>
      <c r="B17" s="110"/>
      <c r="C17" s="43">
        <v>20153</v>
      </c>
      <c r="D17" s="33">
        <v>792751.28583333327</v>
      </c>
      <c r="E17" s="4">
        <v>53434</v>
      </c>
      <c r="F17" s="4">
        <v>97809</v>
      </c>
      <c r="G17" s="15"/>
      <c r="H17" s="9">
        <f t="shared" si="0"/>
        <v>6.740323346663593</v>
      </c>
      <c r="I17" s="9">
        <f t="shared" si="1"/>
        <v>12.33791754713889</v>
      </c>
      <c r="K17" s="8">
        <f t="shared" si="2"/>
        <v>3145487.9108333332</v>
      </c>
      <c r="L17" s="8">
        <f t="shared" si="3"/>
        <v>211229</v>
      </c>
      <c r="M17" s="8">
        <f t="shared" si="4"/>
        <v>375130</v>
      </c>
      <c r="O17" s="9">
        <f t="shared" si="5"/>
        <v>6.7153015998729169</v>
      </c>
      <c r="P17" s="9">
        <f t="shared" si="6"/>
        <v>11.925971761265391</v>
      </c>
      <c r="R17" s="27"/>
      <c r="S17" s="27"/>
    </row>
    <row r="18" spans="1:19" x14ac:dyDescent="0.35">
      <c r="A18" s="112"/>
      <c r="B18" s="110"/>
      <c r="C18" s="43">
        <v>20154</v>
      </c>
      <c r="D18" s="33">
        <v>794152.89666666661</v>
      </c>
      <c r="E18" s="4">
        <v>54944</v>
      </c>
      <c r="F18" s="4">
        <v>101475</v>
      </c>
      <c r="G18" s="15"/>
      <c r="H18" s="9">
        <f t="shared" si="0"/>
        <v>6.9185669699901506</v>
      </c>
      <c r="I18" s="9">
        <f t="shared" si="1"/>
        <v>12.777766148801515</v>
      </c>
      <c r="K18" s="8">
        <f t="shared" si="2"/>
        <v>3160620.5158333331</v>
      </c>
      <c r="L18" s="8">
        <f t="shared" si="3"/>
        <v>214063</v>
      </c>
      <c r="M18" s="8">
        <f t="shared" si="4"/>
        <v>384807</v>
      </c>
      <c r="O18" s="9">
        <f t="shared" si="5"/>
        <v>6.7728156204655869</v>
      </c>
      <c r="P18" s="9">
        <f t="shared" si="6"/>
        <v>12.17504594658816</v>
      </c>
      <c r="R18" s="27"/>
      <c r="S18" s="27"/>
    </row>
    <row r="19" spans="1:19" x14ac:dyDescent="0.35">
      <c r="A19" s="112"/>
      <c r="B19" s="110"/>
      <c r="C19" s="43">
        <v>20161</v>
      </c>
      <c r="D19" s="33">
        <v>796298.41333333345</v>
      </c>
      <c r="E19" s="4">
        <v>57029</v>
      </c>
      <c r="F19" s="4">
        <v>101327</v>
      </c>
      <c r="G19" s="15"/>
      <c r="H19" s="9">
        <f t="shared" si="0"/>
        <v>7.1617623550541287</v>
      </c>
      <c r="I19" s="9">
        <f t="shared" si="1"/>
        <v>12.7247522164262</v>
      </c>
      <c r="K19" s="8">
        <f t="shared" si="2"/>
        <v>3173304.3525</v>
      </c>
      <c r="L19" s="8">
        <f t="shared" si="3"/>
        <v>218923</v>
      </c>
      <c r="M19" s="8">
        <f t="shared" si="4"/>
        <v>394106</v>
      </c>
      <c r="O19" s="9">
        <f t="shared" si="5"/>
        <v>6.8988970385877924</v>
      </c>
      <c r="P19" s="9">
        <f t="shared" si="6"/>
        <v>12.419420144478561</v>
      </c>
      <c r="R19" s="27"/>
      <c r="S19" s="27"/>
    </row>
    <row r="20" spans="1:19" x14ac:dyDescent="0.35">
      <c r="A20" s="112"/>
      <c r="B20" s="110"/>
      <c r="C20" s="43">
        <v>20162</v>
      </c>
      <c r="D20" s="33">
        <v>800724.34166666667</v>
      </c>
      <c r="E20" s="4">
        <v>56054</v>
      </c>
      <c r="F20" s="4">
        <v>101910</v>
      </c>
      <c r="G20" s="15"/>
      <c r="H20" s="9">
        <f t="shared" si="0"/>
        <v>7.0004116377087371</v>
      </c>
      <c r="I20" s="9">
        <f t="shared" si="1"/>
        <v>12.727226424499543</v>
      </c>
      <c r="K20" s="8">
        <f t="shared" si="2"/>
        <v>3183926.9375</v>
      </c>
      <c r="L20" s="8">
        <f t="shared" si="3"/>
        <v>221461</v>
      </c>
      <c r="M20" s="8">
        <f t="shared" si="4"/>
        <v>402521</v>
      </c>
      <c r="O20" s="9">
        <f t="shared" si="5"/>
        <v>6.9555930254445428</v>
      </c>
      <c r="P20" s="9">
        <f t="shared" si="6"/>
        <v>12.642281305489284</v>
      </c>
      <c r="R20" s="27"/>
      <c r="S20" s="27"/>
    </row>
    <row r="21" spans="1:19" x14ac:dyDescent="0.35">
      <c r="A21" s="112"/>
      <c r="B21" s="110"/>
      <c r="C21" s="43">
        <v>20163</v>
      </c>
      <c r="D21" s="33">
        <v>801404.71833333327</v>
      </c>
      <c r="E21" s="4">
        <v>57205</v>
      </c>
      <c r="F21" s="4">
        <v>106078</v>
      </c>
      <c r="G21" s="15"/>
      <c r="H21" s="9">
        <f t="shared" si="0"/>
        <v>7.1380912404618968</v>
      </c>
      <c r="I21" s="9">
        <f t="shared" si="1"/>
        <v>13.236508043103173</v>
      </c>
      <c r="K21" s="8">
        <f t="shared" si="2"/>
        <v>3192580.37</v>
      </c>
      <c r="L21" s="8">
        <f t="shared" si="3"/>
        <v>225232</v>
      </c>
      <c r="M21" s="8">
        <f t="shared" si="4"/>
        <v>410790</v>
      </c>
      <c r="O21" s="9">
        <f t="shared" si="5"/>
        <v>7.0548576354242263</v>
      </c>
      <c r="P21" s="9">
        <f t="shared" si="6"/>
        <v>12.867021418164015</v>
      </c>
      <c r="R21" s="27"/>
      <c r="S21" s="27"/>
    </row>
    <row r="22" spans="1:19" x14ac:dyDescent="0.35">
      <c r="A22" s="112"/>
      <c r="B22" s="110"/>
      <c r="C22" s="43">
        <v>20164</v>
      </c>
      <c r="D22" s="33">
        <v>802177.55500000005</v>
      </c>
      <c r="E22" s="4">
        <v>57069</v>
      </c>
      <c r="F22" s="4">
        <v>103594</v>
      </c>
      <c r="G22" s="15"/>
      <c r="H22" s="9">
        <f t="shared" si="0"/>
        <v>7.1142603834134936</v>
      </c>
      <c r="I22" s="9">
        <f t="shared" si="1"/>
        <v>12.914098550164496</v>
      </c>
      <c r="K22" s="8">
        <f t="shared" si="2"/>
        <v>3200605.0283333338</v>
      </c>
      <c r="L22" s="8">
        <f t="shared" si="3"/>
        <v>227357</v>
      </c>
      <c r="M22" s="8">
        <f t="shared" si="4"/>
        <v>412909</v>
      </c>
      <c r="O22" s="9">
        <f t="shared" si="5"/>
        <v>7.1035631696920971</v>
      </c>
      <c r="P22" s="9">
        <f t="shared" si="6"/>
        <v>12.90096704669042</v>
      </c>
      <c r="R22" s="27"/>
      <c r="S22" s="27"/>
    </row>
    <row r="23" spans="1:19" x14ac:dyDescent="0.35">
      <c r="A23" s="112"/>
      <c r="B23" s="110"/>
      <c r="C23" s="43">
        <v>20171</v>
      </c>
      <c r="D23" s="33">
        <v>804145.75416666677</v>
      </c>
      <c r="E23" s="4">
        <v>60330</v>
      </c>
      <c r="F23" s="4">
        <v>103982</v>
      </c>
      <c r="G23" s="15"/>
      <c r="H23" s="9">
        <f t="shared" si="0"/>
        <v>7.5023712663284225</v>
      </c>
      <c r="I23" s="9">
        <f t="shared" si="1"/>
        <v>12.930740411327069</v>
      </c>
      <c r="K23" s="8">
        <f t="shared" si="2"/>
        <v>3208452.3691666671</v>
      </c>
      <c r="L23" s="8">
        <f t="shared" si="3"/>
        <v>230658</v>
      </c>
      <c r="M23" s="8">
        <f t="shared" si="4"/>
        <v>415564</v>
      </c>
      <c r="O23" s="9">
        <f t="shared" si="5"/>
        <v>7.189073530173955</v>
      </c>
      <c r="P23" s="9">
        <f t="shared" si="6"/>
        <v>12.952163603660871</v>
      </c>
      <c r="R23" s="27"/>
      <c r="S23" s="27"/>
    </row>
    <row r="24" spans="1:19" x14ac:dyDescent="0.35">
      <c r="A24" s="112"/>
      <c r="B24" s="110"/>
      <c r="C24" s="43">
        <v>20172</v>
      </c>
      <c r="D24" s="33">
        <v>808064.3716666667</v>
      </c>
      <c r="E24" s="4">
        <v>58701</v>
      </c>
      <c r="F24" s="4">
        <v>103663</v>
      </c>
      <c r="G24" s="15"/>
      <c r="H24" s="9">
        <f t="shared" si="0"/>
        <v>7.2643965082790025</v>
      </c>
      <c r="I24" s="9">
        <f t="shared" si="1"/>
        <v>12.828557183654901</v>
      </c>
      <c r="K24" s="8">
        <f t="shared" si="2"/>
        <v>3215792.3991666669</v>
      </c>
      <c r="L24" s="8">
        <f t="shared" si="3"/>
        <v>233305</v>
      </c>
      <c r="M24" s="8">
        <f t="shared" si="4"/>
        <v>417317</v>
      </c>
      <c r="O24" s="9">
        <f t="shared" si="5"/>
        <v>7.2549770333575676</v>
      </c>
      <c r="P24" s="9">
        <f t="shared" si="6"/>
        <v>12.97711258065485</v>
      </c>
      <c r="R24" s="27"/>
      <c r="S24" s="27"/>
    </row>
    <row r="25" spans="1:19" x14ac:dyDescent="0.35">
      <c r="A25" s="112"/>
      <c r="B25" s="110"/>
      <c r="C25" s="43">
        <v>20173</v>
      </c>
      <c r="D25" s="33">
        <v>805932.27416666655</v>
      </c>
      <c r="E25" s="4">
        <v>57964</v>
      </c>
      <c r="F25" s="4">
        <v>102545</v>
      </c>
      <c r="G25" s="15"/>
      <c r="H25" s="9">
        <f t="shared" si="0"/>
        <v>7.192167612338733</v>
      </c>
      <c r="I25" s="9">
        <f t="shared" si="1"/>
        <v>12.723773856312114</v>
      </c>
      <c r="K25" s="8">
        <f t="shared" si="2"/>
        <v>3220319.9550000001</v>
      </c>
      <c r="L25" s="8">
        <f t="shared" si="3"/>
        <v>234064</v>
      </c>
      <c r="M25" s="8">
        <f t="shared" si="4"/>
        <v>413784</v>
      </c>
      <c r="O25" s="9">
        <f t="shared" si="5"/>
        <v>7.2683461044478728</v>
      </c>
      <c r="P25" s="9">
        <f t="shared" si="6"/>
        <v>12.849158027218447</v>
      </c>
      <c r="R25" s="27"/>
      <c r="S25" s="27"/>
    </row>
    <row r="26" spans="1:19" x14ac:dyDescent="0.35">
      <c r="A26" s="112"/>
      <c r="B26" s="110"/>
      <c r="C26" s="43">
        <v>20174</v>
      </c>
      <c r="D26" s="33">
        <v>799701.06916666671</v>
      </c>
      <c r="E26" s="4">
        <v>58058</v>
      </c>
      <c r="F26" s="4">
        <v>100114</v>
      </c>
      <c r="G26" s="15"/>
      <c r="H26" s="9">
        <f t="shared" si="0"/>
        <v>7.2599627834060154</v>
      </c>
      <c r="I26" s="9">
        <f t="shared" si="1"/>
        <v>12.518927866924622</v>
      </c>
      <c r="K26" s="8">
        <f t="shared" si="2"/>
        <v>3217843.4691666667</v>
      </c>
      <c r="L26" s="8">
        <f t="shared" si="3"/>
        <v>235053</v>
      </c>
      <c r="M26" s="8">
        <f t="shared" si="4"/>
        <v>410304</v>
      </c>
      <c r="O26" s="9">
        <f t="shared" si="5"/>
        <v>7.3046747690580576</v>
      </c>
      <c r="P26" s="9">
        <f t="shared" si="6"/>
        <v>12.750899909567618</v>
      </c>
      <c r="R26" s="27"/>
      <c r="S26" s="27"/>
    </row>
    <row r="27" spans="1:19" x14ac:dyDescent="0.35">
      <c r="A27" s="112"/>
      <c r="B27" s="110"/>
      <c r="C27" s="43">
        <v>20181</v>
      </c>
      <c r="D27" s="33">
        <v>793342.4541666666</v>
      </c>
      <c r="E27" s="4">
        <v>57281</v>
      </c>
      <c r="F27" s="4">
        <v>93556</v>
      </c>
      <c r="G27" s="15"/>
      <c r="H27" s="9">
        <f t="shared" si="0"/>
        <v>7.2202111079720837</v>
      </c>
      <c r="I27" s="9">
        <f t="shared" si="1"/>
        <v>11.792637531073764</v>
      </c>
      <c r="K27" s="8">
        <f t="shared" si="2"/>
        <v>3207040.1691666665</v>
      </c>
      <c r="L27" s="8">
        <f t="shared" si="3"/>
        <v>232004</v>
      </c>
      <c r="M27" s="8">
        <f t="shared" si="4"/>
        <v>399878</v>
      </c>
      <c r="O27" s="9">
        <f t="shared" si="5"/>
        <v>7.2342093569811787</v>
      </c>
      <c r="P27" s="9">
        <f t="shared" si="6"/>
        <v>12.468755578571574</v>
      </c>
      <c r="R27" s="27"/>
      <c r="S27" s="27"/>
    </row>
    <row r="28" spans="1:19" x14ac:dyDescent="0.35">
      <c r="A28" s="112"/>
      <c r="B28" s="110"/>
      <c r="C28" s="43">
        <v>20182</v>
      </c>
      <c r="D28" s="33">
        <v>787669.39083333325</v>
      </c>
      <c r="E28" s="4">
        <v>54558</v>
      </c>
      <c r="F28" s="4">
        <v>92880</v>
      </c>
      <c r="G28" s="15"/>
      <c r="H28" s="9">
        <f t="shared" si="0"/>
        <v>6.9265101113398719</v>
      </c>
      <c r="I28" s="9">
        <f t="shared" si="1"/>
        <v>11.791749315247028</v>
      </c>
      <c r="K28" s="8">
        <f t="shared" si="2"/>
        <v>3186645.188333333</v>
      </c>
      <c r="L28" s="8">
        <f t="shared" si="3"/>
        <v>227861</v>
      </c>
      <c r="M28" s="8">
        <f t="shared" si="4"/>
        <v>389095</v>
      </c>
      <c r="O28" s="9">
        <f t="shared" si="5"/>
        <v>7.1504979856001789</v>
      </c>
      <c r="P28" s="9">
        <f t="shared" si="6"/>
        <v>12.210176439614948</v>
      </c>
      <c r="R28" s="27"/>
      <c r="S28" s="27"/>
    </row>
    <row r="29" spans="1:19" x14ac:dyDescent="0.35">
      <c r="A29" s="112"/>
      <c r="B29" s="110"/>
      <c r="C29" s="43">
        <v>20183</v>
      </c>
      <c r="D29" s="33">
        <v>782246.28250000009</v>
      </c>
      <c r="E29" s="4">
        <v>53097</v>
      </c>
      <c r="F29" s="4">
        <v>92312</v>
      </c>
      <c r="G29" s="15"/>
      <c r="H29" s="9">
        <f t="shared" si="0"/>
        <v>6.7877599661203885</v>
      </c>
      <c r="I29" s="9">
        <f t="shared" si="1"/>
        <v>11.8008870179578</v>
      </c>
      <c r="K29" s="8">
        <f t="shared" si="2"/>
        <v>3162959.1966666668</v>
      </c>
      <c r="L29" s="8">
        <f t="shared" si="3"/>
        <v>222994</v>
      </c>
      <c r="M29" s="8">
        <f t="shared" si="4"/>
        <v>378862</v>
      </c>
      <c r="O29" s="9">
        <f t="shared" si="5"/>
        <v>7.050169987491639</v>
      </c>
      <c r="P29" s="9">
        <f t="shared" si="6"/>
        <v>11.978086862431534</v>
      </c>
      <c r="R29" s="27"/>
      <c r="S29" s="27"/>
    </row>
    <row r="30" spans="1:19" x14ac:dyDescent="0.35">
      <c r="A30" s="112"/>
      <c r="B30" s="110"/>
      <c r="C30" s="43">
        <v>20184</v>
      </c>
      <c r="D30" s="33">
        <v>777914.65</v>
      </c>
      <c r="E30" s="4">
        <v>53781</v>
      </c>
      <c r="F30" s="4">
        <v>93646</v>
      </c>
      <c r="G30" s="15"/>
      <c r="H30" s="9">
        <f t="shared" si="0"/>
        <v>6.913483375072059</v>
      </c>
      <c r="I30" s="9">
        <f t="shared" si="1"/>
        <v>12.038081555605103</v>
      </c>
      <c r="K30" s="8">
        <f t="shared" si="2"/>
        <v>3141172.7774999999</v>
      </c>
      <c r="L30" s="8">
        <f t="shared" si="3"/>
        <v>218717</v>
      </c>
      <c r="M30" s="8">
        <f t="shared" si="4"/>
        <v>372394</v>
      </c>
      <c r="O30" s="9">
        <f t="shared" si="5"/>
        <v>6.9629089353713534</v>
      </c>
      <c r="P30" s="9">
        <f t="shared" si="6"/>
        <v>11.855253638622877</v>
      </c>
      <c r="R30" s="27"/>
      <c r="S30" s="27"/>
    </row>
    <row r="31" spans="1:19" x14ac:dyDescent="0.35">
      <c r="A31" s="112"/>
      <c r="B31" s="110"/>
      <c r="C31" s="43">
        <v>20191</v>
      </c>
      <c r="D31" s="33">
        <v>775744.8075</v>
      </c>
      <c r="E31" s="4">
        <v>53414</v>
      </c>
      <c r="F31" s="4">
        <v>87594</v>
      </c>
      <c r="G31" s="15"/>
      <c r="H31" s="9">
        <f t="shared" si="0"/>
        <v>6.8855117667029955</v>
      </c>
      <c r="I31" s="9">
        <f t="shared" si="1"/>
        <v>11.291599911869215</v>
      </c>
      <c r="K31" s="8">
        <f t="shared" si="2"/>
        <v>3123575.1308333334</v>
      </c>
      <c r="L31" s="8">
        <f t="shared" si="3"/>
        <v>214850</v>
      </c>
      <c r="M31" s="8">
        <f t="shared" si="4"/>
        <v>366432</v>
      </c>
      <c r="O31" s="9">
        <f t="shared" si="5"/>
        <v>6.8783362333493967</v>
      </c>
      <c r="P31" s="9">
        <f t="shared" si="6"/>
        <v>11.731172923708105</v>
      </c>
      <c r="R31" s="27"/>
      <c r="S31" s="27"/>
    </row>
    <row r="32" spans="1:19" x14ac:dyDescent="0.35">
      <c r="A32" s="112"/>
      <c r="B32" s="110"/>
      <c r="C32" s="43">
        <v>20192</v>
      </c>
      <c r="D32" s="33">
        <v>773710.94499999995</v>
      </c>
      <c r="E32" s="4">
        <v>52901</v>
      </c>
      <c r="F32" s="4">
        <v>87545</v>
      </c>
      <c r="G32" s="15"/>
      <c r="H32" s="9">
        <f t="shared" si="0"/>
        <v>6.8373079561385817</v>
      </c>
      <c r="I32" s="9">
        <f t="shared" si="1"/>
        <v>11.314949150680556</v>
      </c>
      <c r="K32" s="8">
        <f t="shared" si="2"/>
        <v>3109616.6850000001</v>
      </c>
      <c r="L32" s="8">
        <f t="shared" si="3"/>
        <v>213193</v>
      </c>
      <c r="M32" s="8">
        <f t="shared" si="4"/>
        <v>361097</v>
      </c>
      <c r="O32" s="9">
        <f t="shared" si="5"/>
        <v>6.8559253951906287</v>
      </c>
      <c r="P32" s="9">
        <f t="shared" si="6"/>
        <v>11.612267252804505</v>
      </c>
      <c r="R32" s="27"/>
      <c r="S32" s="27"/>
    </row>
    <row r="33" spans="1:19" x14ac:dyDescent="0.35">
      <c r="A33" s="112"/>
      <c r="B33" s="110"/>
      <c r="C33" s="43">
        <v>20193</v>
      </c>
      <c r="D33" s="33">
        <v>769492.42166666675</v>
      </c>
      <c r="E33" s="4">
        <v>53567</v>
      </c>
      <c r="F33" s="4">
        <v>92335</v>
      </c>
      <c r="G33" s="15"/>
      <c r="H33" s="9">
        <f t="shared" si="0"/>
        <v>6.9613421122429795</v>
      </c>
      <c r="I33" s="9">
        <f t="shared" si="1"/>
        <v>11.999468402821805</v>
      </c>
      <c r="K33" s="8">
        <f t="shared" si="2"/>
        <v>3096862.8241666667</v>
      </c>
      <c r="L33" s="8">
        <f t="shared" si="3"/>
        <v>213663</v>
      </c>
      <c r="M33" s="8">
        <f t="shared" si="4"/>
        <v>361120</v>
      </c>
      <c r="O33" s="9">
        <f t="shared" si="5"/>
        <v>6.8993369138813723</v>
      </c>
      <c r="P33" s="9">
        <f t="shared" si="6"/>
        <v>11.660832930085419</v>
      </c>
      <c r="R33" s="27"/>
      <c r="S33" s="27"/>
    </row>
    <row r="34" spans="1:19" x14ac:dyDescent="0.35">
      <c r="A34" s="112"/>
      <c r="B34" s="110"/>
      <c r="C34" s="43">
        <v>20194</v>
      </c>
      <c r="D34" s="33">
        <v>766541.34583333333</v>
      </c>
      <c r="E34" s="4">
        <v>51923</v>
      </c>
      <c r="F34" s="4">
        <v>90641</v>
      </c>
      <c r="G34" s="15"/>
      <c r="H34" s="9">
        <f t="shared" si="0"/>
        <v>6.77367245514366</v>
      </c>
      <c r="I34" s="9">
        <f t="shared" si="1"/>
        <v>11.824672014457494</v>
      </c>
      <c r="K34" s="8">
        <f t="shared" si="2"/>
        <v>3085489.52</v>
      </c>
      <c r="L34" s="8">
        <f t="shared" si="3"/>
        <v>211805</v>
      </c>
      <c r="M34" s="8">
        <f t="shared" si="4"/>
        <v>358115</v>
      </c>
      <c r="O34" s="9">
        <f t="shared" si="5"/>
        <v>6.8645509449016053</v>
      </c>
      <c r="P34" s="9">
        <f t="shared" si="6"/>
        <v>11.606424124234264</v>
      </c>
      <c r="R34" s="27"/>
      <c r="S34" s="27"/>
    </row>
    <row r="35" spans="1:19" x14ac:dyDescent="0.35">
      <c r="A35" s="112"/>
      <c r="B35" s="110"/>
      <c r="C35" s="43">
        <v>20201</v>
      </c>
      <c r="D35" s="33">
        <v>767610.5</v>
      </c>
      <c r="E35" s="4">
        <v>50335</v>
      </c>
      <c r="F35" s="4">
        <v>78082</v>
      </c>
      <c r="G35" s="15"/>
      <c r="H35" s="9">
        <f t="shared" si="0"/>
        <v>6.5573620996586159</v>
      </c>
      <c r="I35" s="9">
        <f t="shared" si="1"/>
        <v>10.172085973289839</v>
      </c>
      <c r="K35" s="8">
        <f t="shared" si="2"/>
        <v>3077355.2124999999</v>
      </c>
      <c r="L35" s="8">
        <f t="shared" si="3"/>
        <v>208726</v>
      </c>
      <c r="M35" s="8">
        <f t="shared" si="4"/>
        <v>348603</v>
      </c>
      <c r="O35" s="9">
        <f t="shared" si="5"/>
        <v>6.7826424181443103</v>
      </c>
      <c r="P35" s="9">
        <f t="shared" si="6"/>
        <v>11.328006548740269</v>
      </c>
      <c r="R35" s="31">
        <f>O34*(1+$H$58)^0.25</f>
        <v>6.8523397470234428</v>
      </c>
      <c r="S35" s="31">
        <f>P34*(1+$I$58)^0.25</f>
        <v>11.580760363466531</v>
      </c>
    </row>
    <row r="36" spans="1:19" x14ac:dyDescent="0.35">
      <c r="A36" s="112"/>
      <c r="B36" s="110"/>
      <c r="C36" s="43">
        <v>20202</v>
      </c>
      <c r="D36" s="33">
        <v>770694.78500000003</v>
      </c>
      <c r="E36" s="4">
        <v>30066</v>
      </c>
      <c r="F36" s="4">
        <v>47577</v>
      </c>
      <c r="G36" s="15"/>
      <c r="H36" s="9">
        <f t="shared" si="0"/>
        <v>3.9011552413709403</v>
      </c>
      <c r="I36" s="9">
        <f t="shared" si="1"/>
        <v>6.1732609232590043</v>
      </c>
      <c r="K36" s="8">
        <f t="shared" si="2"/>
        <v>3074339.0525000002</v>
      </c>
      <c r="L36" s="8">
        <f t="shared" si="3"/>
        <v>185891</v>
      </c>
      <c r="M36" s="8">
        <f t="shared" si="4"/>
        <v>308635</v>
      </c>
      <c r="O36" s="9">
        <f t="shared" si="5"/>
        <v>6.0465354284471848</v>
      </c>
      <c r="P36" s="9">
        <f t="shared" si="6"/>
        <v>10.039068389318455</v>
      </c>
      <c r="R36" s="31">
        <f>R35*(1+$H$58)^0.25</f>
        <v>6.8401502713751565</v>
      </c>
      <c r="S36" s="31">
        <f>S35*(1+$I$58)^0.25</f>
        <v>11.555153349601177</v>
      </c>
    </row>
    <row r="37" spans="1:19" x14ac:dyDescent="0.35">
      <c r="A37" s="112"/>
      <c r="B37" s="110"/>
      <c r="C37" s="43">
        <v>20203</v>
      </c>
      <c r="D37" s="33">
        <v>765108.95000000007</v>
      </c>
      <c r="E37" s="4">
        <v>36741</v>
      </c>
      <c r="F37" s="4">
        <v>59554</v>
      </c>
      <c r="G37" s="15"/>
      <c r="H37" s="9">
        <f t="shared" si="0"/>
        <v>4.8020611966439546</v>
      </c>
      <c r="I37" s="9">
        <f t="shared" si="1"/>
        <v>7.7837280559847049</v>
      </c>
      <c r="K37" s="8">
        <f t="shared" si="2"/>
        <v>3069955.5808333335</v>
      </c>
      <c r="L37" s="8">
        <f t="shared" si="3"/>
        <v>169065</v>
      </c>
      <c r="M37" s="8">
        <f t="shared" si="4"/>
        <v>275854</v>
      </c>
      <c r="O37" s="9">
        <f t="shared" si="5"/>
        <v>5.5070829381221094</v>
      </c>
      <c r="P37" s="9">
        <f t="shared" si="6"/>
        <v>8.9856023234420856</v>
      </c>
      <c r="R37" s="31">
        <f t="shared" ref="R37:R46" si="7">R36*(1+$H$58)^0.25</f>
        <v>6.8279824793155512</v>
      </c>
      <c r="S37" s="31">
        <f t="shared" ref="S37:S46" si="8">S36*(1+$I$58)^0.25</f>
        <v>11.529602957161231</v>
      </c>
    </row>
    <row r="38" spans="1:19" x14ac:dyDescent="0.35">
      <c r="A38" s="112"/>
      <c r="B38" s="110"/>
      <c r="C38" s="43">
        <v>20204</v>
      </c>
      <c r="D38" s="33">
        <v>770767.56</v>
      </c>
      <c r="E38" s="4">
        <v>37435</v>
      </c>
      <c r="F38" s="4">
        <v>60400</v>
      </c>
      <c r="G38" s="15"/>
      <c r="H38" s="9">
        <f t="shared" si="0"/>
        <v>4.8568468553606481</v>
      </c>
      <c r="I38" s="9">
        <f t="shared" si="1"/>
        <v>7.8363443318761359</v>
      </c>
      <c r="K38" s="8">
        <f t="shared" si="2"/>
        <v>3074181.7950000004</v>
      </c>
      <c r="L38" s="8">
        <f t="shared" si="3"/>
        <v>154577</v>
      </c>
      <c r="M38" s="8">
        <f t="shared" si="4"/>
        <v>245613</v>
      </c>
      <c r="O38" s="9">
        <f t="shared" si="5"/>
        <v>5.0282322356931388</v>
      </c>
      <c r="P38" s="9">
        <f t="shared" si="6"/>
        <v>7.9895405144704519</v>
      </c>
      <c r="R38" s="31">
        <f t="shared" si="7"/>
        <v>6.8158363322721716</v>
      </c>
      <c r="S38" s="31">
        <f t="shared" si="8"/>
        <v>11.504109060947176</v>
      </c>
    </row>
    <row r="39" spans="1:19" x14ac:dyDescent="0.35">
      <c r="A39" s="112"/>
      <c r="B39" s="110"/>
      <c r="C39" s="43">
        <v>20211</v>
      </c>
      <c r="D39" s="33">
        <v>778514.83583333332</v>
      </c>
      <c r="E39" s="4">
        <v>37040</v>
      </c>
      <c r="F39" s="4">
        <v>59353</v>
      </c>
      <c r="G39" s="15"/>
      <c r="H39" s="9">
        <f t="shared" si="0"/>
        <v>4.757777025578692</v>
      </c>
      <c r="I39" s="9">
        <f t="shared" si="1"/>
        <v>7.6238752645564816</v>
      </c>
      <c r="K39" s="8">
        <f t="shared" si="2"/>
        <v>3085086.1308333334</v>
      </c>
      <c r="L39" s="8">
        <f t="shared" si="3"/>
        <v>141282</v>
      </c>
      <c r="M39" s="8">
        <f t="shared" si="4"/>
        <v>226884</v>
      </c>
      <c r="O39" s="9">
        <f t="shared" si="5"/>
        <v>4.5795155794187625</v>
      </c>
      <c r="P39" s="9">
        <f t="shared" si="6"/>
        <v>7.3542193111708958</v>
      </c>
      <c r="R39" s="31">
        <f t="shared" si="7"/>
        <v>6.8037117917411756</v>
      </c>
      <c r="S39" s="31">
        <f t="shared" si="8"/>
        <v>11.478671536036329</v>
      </c>
    </row>
    <row r="40" spans="1:19" x14ac:dyDescent="0.35">
      <c r="A40" s="112"/>
      <c r="B40" s="110"/>
      <c r="C40" s="43">
        <v>20212</v>
      </c>
      <c r="D40" s="33">
        <v>788098.29249999998</v>
      </c>
      <c r="E40" s="4">
        <v>41422</v>
      </c>
      <c r="F40" s="4">
        <v>72610</v>
      </c>
      <c r="G40" s="15"/>
      <c r="H40" s="9">
        <f t="shared" si="0"/>
        <v>5.2559433758702125</v>
      </c>
      <c r="I40" s="9">
        <f t="shared" si="1"/>
        <v>9.2133177664510679</v>
      </c>
      <c r="K40" s="8">
        <f t="shared" si="2"/>
        <v>3102489.6383333337</v>
      </c>
      <c r="L40" s="8">
        <f t="shared" si="3"/>
        <v>152638</v>
      </c>
      <c r="M40" s="8">
        <f t="shared" si="4"/>
        <v>251917</v>
      </c>
      <c r="O40" s="9">
        <f t="shared" si="5"/>
        <v>4.9198552708784415</v>
      </c>
      <c r="P40" s="9">
        <f t="shared" si="6"/>
        <v>8.1198337260307678</v>
      </c>
      <c r="R40" s="31">
        <f t="shared" si="7"/>
        <v>6.7916088192872168</v>
      </c>
      <c r="S40" s="31">
        <f t="shared" si="8"/>
        <v>11.453290257782234</v>
      </c>
    </row>
    <row r="41" spans="1:19" x14ac:dyDescent="0.35">
      <c r="A41" s="112"/>
      <c r="B41" s="110"/>
      <c r="C41" s="43">
        <v>20213</v>
      </c>
      <c r="D41" s="33">
        <v>794559.4</v>
      </c>
      <c r="E41" s="4">
        <v>45984</v>
      </c>
      <c r="F41" s="4">
        <v>80749</v>
      </c>
      <c r="G41" s="15"/>
      <c r="H41" s="9">
        <f t="shared" si="0"/>
        <v>5.7873583774856856</v>
      </c>
      <c r="I41" s="9">
        <f t="shared" si="1"/>
        <v>10.162739248947277</v>
      </c>
      <c r="K41" s="8">
        <f t="shared" si="2"/>
        <v>3131940.0883333334</v>
      </c>
      <c r="L41" s="8">
        <f t="shared" si="3"/>
        <v>161881</v>
      </c>
      <c r="M41" s="8">
        <f t="shared" si="4"/>
        <v>273112</v>
      </c>
      <c r="O41" s="9">
        <f t="shared" si="5"/>
        <v>5.1687131756771638</v>
      </c>
      <c r="P41" s="9">
        <f t="shared" si="6"/>
        <v>8.7202178936103767</v>
      </c>
      <c r="R41" s="31">
        <f t="shared" si="7"/>
        <v>6.7795273765433208</v>
      </c>
      <c r="S41" s="31">
        <f t="shared" si="8"/>
        <v>11.427965101814049</v>
      </c>
    </row>
    <row r="42" spans="1:19" x14ac:dyDescent="0.35">
      <c r="A42" s="112"/>
      <c r="B42" s="110"/>
      <c r="C42" s="43">
        <v>20214</v>
      </c>
      <c r="D42" s="33">
        <v>799383.92666666664</v>
      </c>
      <c r="E42" s="4">
        <v>45075</v>
      </c>
      <c r="F42" s="4">
        <v>84136</v>
      </c>
      <c r="G42" s="15"/>
      <c r="H42" s="9">
        <f t="shared" si="0"/>
        <v>5.6387173292259254</v>
      </c>
      <c r="I42" s="9">
        <f t="shared" si="1"/>
        <v>10.525105295879147</v>
      </c>
      <c r="K42" s="8">
        <f t="shared" si="2"/>
        <v>3160556.4550000001</v>
      </c>
      <c r="L42" s="8">
        <f t="shared" si="3"/>
        <v>169521</v>
      </c>
      <c r="M42" s="8">
        <f t="shared" si="4"/>
        <v>296848</v>
      </c>
      <c r="O42" s="9">
        <f t="shared" si="5"/>
        <v>5.3636441055124262</v>
      </c>
      <c r="P42" s="9">
        <f t="shared" si="6"/>
        <v>9.3922701342792507</v>
      </c>
      <c r="R42" s="31">
        <f t="shared" si="7"/>
        <v>6.7674674252107616</v>
      </c>
      <c r="S42" s="31">
        <f t="shared" si="8"/>
        <v>11.402695944035937</v>
      </c>
    </row>
    <row r="43" spans="1:19" x14ac:dyDescent="0.35">
      <c r="A43" s="112"/>
      <c r="B43" s="110"/>
      <c r="C43" s="43">
        <v>20221</v>
      </c>
      <c r="D43" s="33">
        <v>803454.73249999993</v>
      </c>
      <c r="E43" s="4">
        <v>49014</v>
      </c>
      <c r="F43" s="4">
        <v>84037</v>
      </c>
      <c r="G43" s="15"/>
      <c r="H43" s="9">
        <f t="shared" si="0"/>
        <v>6.1004059117916771</v>
      </c>
      <c r="I43" s="9">
        <f t="shared" si="1"/>
        <v>10.459456718677055</v>
      </c>
      <c r="K43" s="8">
        <f t="shared" si="2"/>
        <v>3185496.3516666666</v>
      </c>
      <c r="L43" s="8">
        <f t="shared" si="3"/>
        <v>181495</v>
      </c>
      <c r="M43" s="8">
        <f t="shared" si="4"/>
        <v>321532</v>
      </c>
      <c r="O43" s="9">
        <f t="shared" si="5"/>
        <v>5.6975422340396333</v>
      </c>
      <c r="P43" s="9">
        <f t="shared" si="6"/>
        <v>10.093623238079457</v>
      </c>
      <c r="R43" s="31">
        <f t="shared" si="7"/>
        <v>6.7554289270589427</v>
      </c>
      <c r="S43" s="31">
        <f t="shared" si="8"/>
        <v>11.377482660626457</v>
      </c>
    </row>
    <row r="44" spans="1:19" x14ac:dyDescent="0.35">
      <c r="A44" s="112"/>
      <c r="B44" s="110"/>
      <c r="C44" s="43">
        <v>20222</v>
      </c>
      <c r="D44" s="33">
        <v>810637.33666666655</v>
      </c>
      <c r="E44" s="4">
        <v>49674</v>
      </c>
      <c r="F44" s="4">
        <v>85632</v>
      </c>
      <c r="G44" s="15"/>
      <c r="H44" s="9">
        <f t="shared" si="0"/>
        <v>6.1277710454664032</v>
      </c>
      <c r="I44" s="9">
        <f t="shared" si="1"/>
        <v>10.563540084659561</v>
      </c>
      <c r="K44" s="8">
        <f t="shared" si="2"/>
        <v>3208035.395833333</v>
      </c>
      <c r="L44" s="8">
        <f t="shared" si="3"/>
        <v>189747</v>
      </c>
      <c r="M44" s="8">
        <f t="shared" si="4"/>
        <v>334554</v>
      </c>
      <c r="O44" s="9">
        <f t="shared" si="5"/>
        <v>5.9147414721934668</v>
      </c>
      <c r="P44" s="9">
        <f t="shared" si="6"/>
        <v>10.428625582951051</v>
      </c>
      <c r="R44" s="31">
        <f t="shared" si="7"/>
        <v>6.7434118439252755</v>
      </c>
      <c r="S44" s="31">
        <f t="shared" si="8"/>
        <v>11.352325128037959</v>
      </c>
    </row>
    <row r="45" spans="1:19" x14ac:dyDescent="0.35">
      <c r="A45" s="112"/>
      <c r="B45" s="110"/>
      <c r="C45" s="43">
        <v>20223</v>
      </c>
      <c r="D45" s="33">
        <v>818206.96583333332</v>
      </c>
      <c r="E45" s="4">
        <v>49756</v>
      </c>
      <c r="F45" s="4">
        <v>90128</v>
      </c>
      <c r="G45" s="15"/>
      <c r="H45" s="9">
        <f t="shared" si="0"/>
        <v>6.0811019800258181</v>
      </c>
      <c r="I45" s="9">
        <f t="shared" si="1"/>
        <v>11.015305877798998</v>
      </c>
      <c r="K45" s="8">
        <f t="shared" si="2"/>
        <v>3231682.9616666664</v>
      </c>
      <c r="L45" s="8">
        <f t="shared" si="3"/>
        <v>193519</v>
      </c>
      <c r="M45" s="8">
        <f t="shared" si="4"/>
        <v>343933</v>
      </c>
      <c r="O45" s="9">
        <f t="shared" si="5"/>
        <v>5.9881802236008017</v>
      </c>
      <c r="P45" s="9">
        <f t="shared" si="6"/>
        <v>10.642535300635569</v>
      </c>
      <c r="R45" s="31">
        <f t="shared" si="7"/>
        <v>6.7314161377150574</v>
      </c>
      <c r="S45" s="31">
        <f t="shared" si="8"/>
        <v>11.327223222995977</v>
      </c>
    </row>
    <row r="46" spans="1:19" x14ac:dyDescent="0.35">
      <c r="A46" s="112"/>
      <c r="B46" s="110"/>
      <c r="C46" s="43">
        <v>20224</v>
      </c>
      <c r="D46" s="33">
        <v>830433.61833333329</v>
      </c>
      <c r="E46" s="4">
        <v>50084</v>
      </c>
      <c r="F46" s="4">
        <v>91623</v>
      </c>
      <c r="G46" s="15"/>
      <c r="H46" s="9">
        <f t="shared" si="0"/>
        <v>6.0310660472197366</v>
      </c>
      <c r="I46" s="9">
        <f t="shared" si="1"/>
        <v>11.033151594210006</v>
      </c>
      <c r="K46" s="8">
        <f t="shared" si="2"/>
        <v>3262732.6533333329</v>
      </c>
      <c r="L46" s="8">
        <f t="shared" si="3"/>
        <v>198528</v>
      </c>
      <c r="M46" s="8">
        <f t="shared" si="4"/>
        <v>351420</v>
      </c>
      <c r="O46" s="9">
        <f t="shared" si="5"/>
        <v>6.0847155159089175</v>
      </c>
      <c r="P46" s="9">
        <f t="shared" si="6"/>
        <v>10.770726177671218</v>
      </c>
      <c r="R46" s="31">
        <f t="shared" si="7"/>
        <v>6.7194417704013523</v>
      </c>
      <c r="S46" s="31">
        <f t="shared" si="8"/>
        <v>11.302176822498627</v>
      </c>
    </row>
    <row r="47" spans="1:19" x14ac:dyDescent="0.35">
      <c r="A47" s="112"/>
      <c r="B47" s="110"/>
      <c r="C47" s="43">
        <v>20231</v>
      </c>
      <c r="D47" s="14"/>
      <c r="E47" s="4"/>
      <c r="F47" s="4"/>
      <c r="G47" s="15"/>
      <c r="H47" s="9"/>
      <c r="I47" s="9"/>
      <c r="K47" s="8"/>
      <c r="L47" s="8"/>
      <c r="M47" s="8"/>
      <c r="O47" s="31">
        <f>O46</f>
        <v>6.0847155159089175</v>
      </c>
      <c r="P47" s="31">
        <f>P46</f>
        <v>10.770726177671218</v>
      </c>
      <c r="R47" s="31">
        <f>R46</f>
        <v>6.7194417704013523</v>
      </c>
      <c r="S47" s="31">
        <f>S46</f>
        <v>11.302176822498627</v>
      </c>
    </row>
    <row r="48" spans="1:19" x14ac:dyDescent="0.35">
      <c r="A48" s="112"/>
      <c r="B48" s="110"/>
      <c r="C48" s="43">
        <v>20232</v>
      </c>
      <c r="D48" s="14"/>
      <c r="E48" s="15"/>
      <c r="F48" s="15"/>
      <c r="G48" s="15"/>
      <c r="H48" s="9"/>
      <c r="I48" s="9"/>
      <c r="K48" s="8"/>
      <c r="L48" s="8"/>
      <c r="M48" s="8"/>
      <c r="O48" s="31">
        <f t="shared" ref="O48:P52" si="9">O47</f>
        <v>6.0847155159089175</v>
      </c>
      <c r="P48" s="31">
        <f t="shared" si="9"/>
        <v>10.770726177671218</v>
      </c>
      <c r="R48" s="31">
        <f t="shared" ref="R48:S52" si="10">R47</f>
        <v>6.7194417704013523</v>
      </c>
      <c r="S48" s="31">
        <f t="shared" si="10"/>
        <v>11.302176822498627</v>
      </c>
    </row>
    <row r="49" spans="1:20" x14ac:dyDescent="0.35">
      <c r="A49" s="112"/>
      <c r="B49" s="110"/>
      <c r="C49" s="43">
        <v>20233</v>
      </c>
      <c r="D49" s="14"/>
      <c r="E49" s="15"/>
      <c r="F49" s="15"/>
      <c r="G49" s="15"/>
      <c r="H49" s="9"/>
      <c r="I49" s="9"/>
      <c r="K49" s="8"/>
      <c r="L49" s="8"/>
      <c r="M49" s="8"/>
      <c r="O49" s="31">
        <f t="shared" si="9"/>
        <v>6.0847155159089175</v>
      </c>
      <c r="P49" s="31">
        <f t="shared" si="9"/>
        <v>10.770726177671218</v>
      </c>
      <c r="R49" s="31">
        <f t="shared" si="10"/>
        <v>6.7194417704013523</v>
      </c>
      <c r="S49" s="31">
        <f t="shared" si="10"/>
        <v>11.302176822498627</v>
      </c>
    </row>
    <row r="50" spans="1:20" x14ac:dyDescent="0.35">
      <c r="A50" s="112"/>
      <c r="B50" s="110"/>
      <c r="C50" s="43">
        <v>20234</v>
      </c>
      <c r="D50" s="14"/>
      <c r="E50" s="15"/>
      <c r="F50" s="15"/>
      <c r="G50" s="15"/>
      <c r="H50" s="9"/>
      <c r="I50" s="9"/>
      <c r="K50" s="8"/>
      <c r="L50" s="8"/>
      <c r="M50" s="8"/>
      <c r="O50" s="31">
        <f t="shared" si="9"/>
        <v>6.0847155159089175</v>
      </c>
      <c r="P50" s="31">
        <f t="shared" si="9"/>
        <v>10.770726177671218</v>
      </c>
      <c r="R50" s="31">
        <f t="shared" si="10"/>
        <v>6.7194417704013523</v>
      </c>
      <c r="S50" s="31">
        <f t="shared" si="10"/>
        <v>11.302176822498627</v>
      </c>
    </row>
    <row r="51" spans="1:20" x14ac:dyDescent="0.35">
      <c r="A51" s="112"/>
      <c r="B51" s="110"/>
      <c r="C51" s="43">
        <v>20241</v>
      </c>
      <c r="D51" s="14"/>
      <c r="E51" s="15"/>
      <c r="F51" s="15"/>
      <c r="G51" s="15"/>
      <c r="H51" s="9"/>
      <c r="I51" s="9"/>
      <c r="K51" s="8"/>
      <c r="L51" s="8"/>
      <c r="M51" s="8"/>
      <c r="O51" s="31">
        <f t="shared" si="9"/>
        <v>6.0847155159089175</v>
      </c>
      <c r="P51" s="31">
        <f t="shared" si="9"/>
        <v>10.770726177671218</v>
      </c>
      <c r="R51" s="31">
        <f t="shared" si="10"/>
        <v>6.7194417704013523</v>
      </c>
      <c r="S51" s="31">
        <f t="shared" si="10"/>
        <v>11.302176822498627</v>
      </c>
    </row>
    <row r="52" spans="1:20" x14ac:dyDescent="0.35">
      <c r="A52" s="112"/>
      <c r="B52" s="110"/>
      <c r="C52" s="43">
        <v>20242</v>
      </c>
      <c r="D52" s="14"/>
      <c r="E52" s="15"/>
      <c r="F52" s="15"/>
      <c r="G52" s="15"/>
      <c r="H52" s="9"/>
      <c r="I52" s="9"/>
      <c r="K52" s="8"/>
      <c r="L52" s="8"/>
      <c r="M52" s="8"/>
      <c r="O52" s="31">
        <f t="shared" si="9"/>
        <v>6.0847155159089175</v>
      </c>
      <c r="P52" s="31">
        <f t="shared" si="9"/>
        <v>10.770726177671218</v>
      </c>
      <c r="R52" s="31">
        <f t="shared" si="10"/>
        <v>6.7194417704013523</v>
      </c>
      <c r="S52" s="31">
        <f t="shared" si="10"/>
        <v>11.302176822498627</v>
      </c>
    </row>
    <row r="53" spans="1:20" ht="15" thickBot="1" x14ac:dyDescent="0.4">
      <c r="A53" s="112"/>
      <c r="B53" s="110"/>
      <c r="R53" s="17"/>
      <c r="S53" s="17"/>
    </row>
    <row r="54" spans="1:20" ht="15" thickBot="1" x14ac:dyDescent="0.4">
      <c r="A54" s="112"/>
      <c r="B54" s="110"/>
      <c r="D54" s="116" t="s">
        <v>21</v>
      </c>
      <c r="E54" s="117"/>
      <c r="F54" s="118"/>
      <c r="G54" s="23"/>
      <c r="H54" s="23"/>
      <c r="I54" s="23"/>
      <c r="J54" s="25"/>
      <c r="K54" s="25"/>
      <c r="L54" s="25"/>
      <c r="M54" s="25"/>
      <c r="R54" s="17"/>
      <c r="S54" s="17"/>
    </row>
    <row r="55" spans="1:20" ht="37.5" customHeight="1" x14ac:dyDescent="0.35">
      <c r="A55" s="112"/>
      <c r="B55" s="110"/>
      <c r="D55" s="19" t="s">
        <v>14</v>
      </c>
      <c r="E55" s="10" t="s">
        <v>7</v>
      </c>
      <c r="F55" s="18" t="s">
        <v>8</v>
      </c>
      <c r="G55" s="24"/>
      <c r="H55" s="119" t="s">
        <v>15</v>
      </c>
      <c r="I55" s="120"/>
      <c r="J55" s="25"/>
      <c r="K55" s="25"/>
      <c r="L55" s="25"/>
      <c r="M55" s="25"/>
      <c r="R55" s="28"/>
      <c r="S55" s="28"/>
    </row>
    <row r="56" spans="1:20" x14ac:dyDescent="0.35">
      <c r="A56" s="112"/>
      <c r="B56" s="110"/>
      <c r="D56" s="11" t="s">
        <v>9</v>
      </c>
      <c r="E56" s="80">
        <f>LOGEST(O27:O$34)^4-1</f>
        <v>-3.0107575736130654E-2</v>
      </c>
      <c r="F56" s="102">
        <f>LOGEST(P27:P$34)^4-1</f>
        <v>-3.900067648644967E-2</v>
      </c>
      <c r="G56" s="12"/>
      <c r="H56" s="39" t="s">
        <v>11</v>
      </c>
      <c r="I56" s="40" t="s">
        <v>12</v>
      </c>
      <c r="J56" s="25"/>
      <c r="K56" s="25"/>
      <c r="L56" s="25"/>
      <c r="M56" s="25"/>
      <c r="R56" s="28"/>
      <c r="S56" s="28"/>
    </row>
    <row r="57" spans="1:20" x14ac:dyDescent="0.35">
      <c r="A57" s="112"/>
      <c r="B57" s="110"/>
      <c r="D57" s="11" t="s">
        <v>10</v>
      </c>
      <c r="E57" s="80">
        <f>LOGEST(O23:O$34)^4-1</f>
        <v>-2.484515183719227E-2</v>
      </c>
      <c r="F57" s="102">
        <f>LOGEST(P23:P$34)^4-1</f>
        <v>-4.7307880103873767E-2</v>
      </c>
      <c r="G57" s="12"/>
      <c r="H57" s="39" t="s">
        <v>52</v>
      </c>
      <c r="I57" s="40" t="s">
        <v>53</v>
      </c>
      <c r="J57" s="25"/>
      <c r="K57" s="25"/>
      <c r="L57" s="25"/>
      <c r="M57" s="25"/>
      <c r="R57" s="28"/>
      <c r="S57" s="28"/>
    </row>
    <row r="58" spans="1:20" ht="15" thickBot="1" x14ac:dyDescent="0.4">
      <c r="A58" s="112"/>
      <c r="B58" s="110"/>
      <c r="D58" s="11" t="s">
        <v>11</v>
      </c>
      <c r="E58" s="80">
        <f>LOGEST(O19:O$34)^4-1</f>
        <v>-7.0965476140306682E-3</v>
      </c>
      <c r="F58" s="102">
        <f>LOGEST(P19:P$34)^4-1</f>
        <v>-3.0385298510229752E-2</v>
      </c>
      <c r="G58" s="12"/>
      <c r="H58" s="41">
        <f>VLOOKUP(H56,$D$56:$F$60,MATCH(H57&amp;" Frequency",$D$55:$F$55),FALSE)</f>
        <v>-7.0965476140306682E-3</v>
      </c>
      <c r="I58" s="42">
        <f>VLOOKUP(I56,$D$56:$F$60,MATCH(I57&amp;" Frequency",$D$55:$F$55),FALSE)</f>
        <v>-8.815382084259249E-3</v>
      </c>
      <c r="J58" s="25"/>
      <c r="K58" s="25"/>
      <c r="L58" s="25"/>
      <c r="M58" s="25"/>
      <c r="R58" s="28"/>
      <c r="S58" s="28"/>
    </row>
    <row r="59" spans="1:20" x14ac:dyDescent="0.35">
      <c r="A59" s="112"/>
      <c r="B59" s="110"/>
      <c r="D59" s="11" t="s">
        <v>12</v>
      </c>
      <c r="E59" s="80">
        <f>LOGEST(O15:O$34)^4-1</f>
        <v>7.4522264711265329E-3</v>
      </c>
      <c r="F59" s="102">
        <f>LOGEST(P15:P$34)^4-1</f>
        <v>-8.815382084259249E-3</v>
      </c>
      <c r="G59" s="12"/>
      <c r="H59" s="12"/>
      <c r="I59" s="12"/>
      <c r="J59" s="25"/>
      <c r="K59" s="25"/>
      <c r="L59" s="25"/>
      <c r="M59" s="25"/>
    </row>
    <row r="60" spans="1:20" ht="15" thickBot="1" x14ac:dyDescent="0.4">
      <c r="A60" s="112"/>
      <c r="B60" s="110"/>
      <c r="D60" s="13" t="s">
        <v>13</v>
      </c>
      <c r="E60" s="83">
        <f>LOGEST(O11:O$34)^4-1</f>
        <v>1.614348916371755E-2</v>
      </c>
      <c r="F60" s="103">
        <f>LOGEST(P11:P$34)^4-1</f>
        <v>2.2596051956611518E-3</v>
      </c>
      <c r="G60" s="12"/>
      <c r="H60" s="12"/>
      <c r="I60" s="12"/>
      <c r="J60" s="25"/>
      <c r="K60" s="25"/>
      <c r="L60" s="25"/>
      <c r="M60" s="25"/>
    </row>
    <row r="61" spans="1:20" x14ac:dyDescent="0.35">
      <c r="A61" s="112"/>
      <c r="C61" s="17"/>
      <c r="D61" s="20"/>
      <c r="J61" s="25"/>
      <c r="K61" s="25"/>
      <c r="L61" s="25"/>
      <c r="M61" s="25"/>
    </row>
    <row r="62" spans="1:20" x14ac:dyDescent="0.35">
      <c r="A62" s="112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 spans="1:20" ht="45" customHeight="1" x14ac:dyDescent="0.35">
      <c r="A63" s="112"/>
      <c r="B63" s="110" t="s">
        <v>17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110" t="s">
        <v>22</v>
      </c>
      <c r="N63" s="26"/>
      <c r="O63" s="73" t="s">
        <v>23</v>
      </c>
      <c r="P63" s="71">
        <v>11.52</v>
      </c>
      <c r="Q63" s="26"/>
      <c r="R63" s="30"/>
      <c r="S63" s="26"/>
      <c r="T63" s="26"/>
    </row>
    <row r="64" spans="1:20" ht="15" customHeight="1" x14ac:dyDescent="0.35">
      <c r="A64" s="112"/>
      <c r="B64" s="110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110"/>
      <c r="N64" s="26"/>
      <c r="O64" s="94"/>
      <c r="P64" s="71"/>
      <c r="Q64" s="26"/>
      <c r="R64" s="65"/>
      <c r="S64" s="66"/>
      <c r="T64" s="26"/>
    </row>
    <row r="65" spans="1:21" x14ac:dyDescent="0.35">
      <c r="A65" s="112"/>
      <c r="B65" s="110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110"/>
      <c r="N65" s="26"/>
      <c r="O65" s="94" t="s">
        <v>24</v>
      </c>
      <c r="P65" s="71">
        <v>2.258</v>
      </c>
      <c r="Q65" s="26"/>
      <c r="R65" s="65"/>
      <c r="S65" s="66"/>
      <c r="T65" s="26"/>
    </row>
    <row r="66" spans="1:21" x14ac:dyDescent="0.35">
      <c r="A66" s="112"/>
      <c r="B66" s="110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110"/>
      <c r="N66" s="26"/>
      <c r="O66" s="94"/>
      <c r="P66" s="71"/>
      <c r="Q66" s="26"/>
      <c r="R66" s="65"/>
      <c r="S66" s="66"/>
      <c r="T66" s="26"/>
    </row>
    <row r="67" spans="1:21" x14ac:dyDescent="0.35">
      <c r="A67" s="112"/>
      <c r="B67" s="110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110"/>
      <c r="N67" s="26"/>
      <c r="O67" s="94" t="s">
        <v>25</v>
      </c>
      <c r="P67" s="105">
        <f>(P63/P45)^(1/P65)-1</f>
        <v>3.5709570183781514E-2</v>
      </c>
      <c r="Q67" s="26"/>
      <c r="R67" s="65"/>
      <c r="S67" s="66"/>
      <c r="T67" s="26"/>
      <c r="U67" s="22"/>
    </row>
    <row r="68" spans="1:21" x14ac:dyDescent="0.35">
      <c r="A68" s="112"/>
      <c r="B68" s="110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110"/>
      <c r="N68" s="26"/>
      <c r="O68" s="26"/>
      <c r="P68" s="26"/>
      <c r="Q68" s="26"/>
      <c r="R68" s="65"/>
      <c r="S68" s="66"/>
      <c r="T68" s="26"/>
    </row>
    <row r="69" spans="1:21" x14ac:dyDescent="0.35">
      <c r="A69" s="112"/>
      <c r="B69" s="110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110"/>
      <c r="N69" s="26"/>
      <c r="O69" s="26"/>
      <c r="P69" s="26"/>
      <c r="Q69" s="26"/>
      <c r="R69" s="67"/>
      <c r="S69" s="66"/>
      <c r="T69" s="26"/>
    </row>
    <row r="70" spans="1:21" x14ac:dyDescent="0.35">
      <c r="A70" s="112"/>
      <c r="B70" s="110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1"/>
      <c r="N70" s="26"/>
      <c r="O70" s="26"/>
      <c r="P70" s="26"/>
      <c r="Q70" s="26"/>
      <c r="R70" s="65"/>
      <c r="S70" s="66"/>
      <c r="T70" s="26"/>
    </row>
    <row r="71" spans="1:21" x14ac:dyDescent="0.35">
      <c r="A71" s="112"/>
      <c r="B71" s="110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1"/>
      <c r="N71" s="26"/>
      <c r="O71" s="26"/>
      <c r="P71" s="26"/>
      <c r="Q71" s="26"/>
      <c r="R71" s="65"/>
      <c r="S71" s="66"/>
      <c r="T71" s="26"/>
    </row>
    <row r="72" spans="1:21" x14ac:dyDescent="0.35">
      <c r="A72" s="112"/>
      <c r="B72" s="110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1"/>
      <c r="N72" s="26"/>
      <c r="O72" s="26"/>
      <c r="P72" s="26"/>
      <c r="Q72" s="26"/>
      <c r="R72" s="65"/>
      <c r="S72" s="66"/>
      <c r="T72" s="26"/>
    </row>
    <row r="73" spans="1:21" x14ac:dyDescent="0.35">
      <c r="A73" s="112"/>
      <c r="B73" s="110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1"/>
      <c r="N73" s="26"/>
      <c r="O73" s="26"/>
      <c r="P73" s="26"/>
      <c r="Q73" s="26"/>
      <c r="R73" s="67"/>
      <c r="S73" s="66"/>
      <c r="T73" s="26"/>
    </row>
    <row r="74" spans="1:21" x14ac:dyDescent="0.35">
      <c r="A74" s="112"/>
      <c r="B74" s="110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1"/>
      <c r="N74" s="26"/>
      <c r="O74" s="26"/>
      <c r="P74" s="26"/>
      <c r="Q74" s="26"/>
      <c r="R74" s="26"/>
      <c r="S74" s="26"/>
      <c r="T74" s="26"/>
    </row>
    <row r="75" spans="1:21" x14ac:dyDescent="0.35">
      <c r="A75" s="112"/>
      <c r="B75" s="110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1"/>
      <c r="N75" s="26"/>
      <c r="O75" s="26"/>
      <c r="P75" s="26"/>
      <c r="Q75" s="26"/>
      <c r="R75" s="26"/>
      <c r="S75" s="26"/>
      <c r="T75" s="26"/>
    </row>
    <row r="76" spans="1:21" x14ac:dyDescent="0.35">
      <c r="A76" s="112"/>
      <c r="B76" s="110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1"/>
      <c r="N76" s="26"/>
      <c r="O76" s="26"/>
      <c r="P76" s="26"/>
      <c r="Q76" s="26"/>
      <c r="R76" s="26"/>
      <c r="S76" s="26"/>
      <c r="T76" s="26"/>
    </row>
    <row r="77" spans="1:21" x14ac:dyDescent="0.35">
      <c r="A77" s="112"/>
      <c r="B77" s="110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1"/>
      <c r="N77" s="26"/>
      <c r="O77" s="26"/>
      <c r="P77" s="26"/>
      <c r="Q77" s="26"/>
      <c r="R77" s="26"/>
      <c r="S77" s="26"/>
      <c r="T77" s="26"/>
    </row>
    <row r="78" spans="1:21" x14ac:dyDescent="0.35">
      <c r="A78" s="112"/>
      <c r="B78" s="110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1"/>
      <c r="N78" s="26"/>
      <c r="O78" s="26"/>
      <c r="P78" s="26"/>
      <c r="Q78" s="26"/>
      <c r="R78" s="26"/>
      <c r="S78" s="26"/>
      <c r="T78" s="26"/>
    </row>
    <row r="79" spans="1:21" x14ac:dyDescent="0.35">
      <c r="A79" s="112"/>
      <c r="B79" s="110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1"/>
      <c r="N79" s="26"/>
      <c r="O79" s="26"/>
      <c r="P79" s="26"/>
      <c r="Q79" s="26"/>
      <c r="R79" s="26"/>
      <c r="S79" s="26"/>
      <c r="T79" s="26"/>
    </row>
    <row r="80" spans="1:21" x14ac:dyDescent="0.35">
      <c r="A80" s="112"/>
      <c r="B80" s="110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1"/>
      <c r="N80" s="26"/>
      <c r="O80" s="26"/>
      <c r="P80" s="26"/>
      <c r="Q80" s="26"/>
      <c r="R80" s="26"/>
      <c r="S80" s="26"/>
      <c r="T80" s="26"/>
    </row>
    <row r="81" spans="1:20" x14ac:dyDescent="0.35">
      <c r="A81" s="112"/>
      <c r="B81" s="110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1"/>
      <c r="N81" s="26"/>
      <c r="O81" s="26"/>
      <c r="P81" s="26"/>
      <c r="Q81" s="26"/>
      <c r="R81" s="26"/>
      <c r="S81" s="26"/>
      <c r="T81" s="26"/>
    </row>
    <row r="82" spans="1:20" x14ac:dyDescent="0.35">
      <c r="A82" s="112"/>
      <c r="B82" s="110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1"/>
      <c r="N82" s="26"/>
      <c r="O82" s="26"/>
      <c r="P82" s="26"/>
      <c r="Q82" s="26"/>
      <c r="R82" s="26"/>
      <c r="S82" s="26"/>
      <c r="T82" s="26"/>
    </row>
    <row r="83" spans="1:20" x14ac:dyDescent="0.35">
      <c r="A83" s="112"/>
      <c r="B83" s="110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1"/>
      <c r="N83" s="26"/>
      <c r="O83" s="26"/>
      <c r="P83" s="26"/>
      <c r="Q83" s="26"/>
      <c r="R83" s="26"/>
      <c r="S83" s="26"/>
      <c r="T83" s="26"/>
    </row>
    <row r="84" spans="1:20" x14ac:dyDescent="0.35">
      <c r="A84" s="112"/>
      <c r="B84" s="110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1"/>
      <c r="N84" s="26"/>
      <c r="O84" s="26"/>
      <c r="P84" s="26"/>
      <c r="Q84" s="26"/>
      <c r="R84" s="26"/>
      <c r="S84" s="26"/>
      <c r="T84" s="26"/>
    </row>
    <row r="85" spans="1:20" x14ac:dyDescent="0.35">
      <c r="A85" s="112"/>
      <c r="B85" s="110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1"/>
      <c r="N85" s="26"/>
      <c r="O85" s="26"/>
      <c r="P85" s="26"/>
      <c r="Q85" s="26"/>
      <c r="R85" s="26"/>
      <c r="S85" s="26"/>
      <c r="T85" s="26"/>
    </row>
    <row r="86" spans="1:20" x14ac:dyDescent="0.35">
      <c r="A86" s="112"/>
      <c r="B86" s="110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1"/>
      <c r="N86" s="26"/>
      <c r="O86" s="26"/>
      <c r="P86" s="26"/>
      <c r="Q86" s="26"/>
      <c r="R86" s="26"/>
      <c r="S86" s="26"/>
      <c r="T86" s="26"/>
    </row>
    <row r="87" spans="1:20" x14ac:dyDescent="0.35">
      <c r="A87" s="112"/>
      <c r="B87" s="110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1"/>
      <c r="N87" s="26"/>
      <c r="O87" s="26"/>
      <c r="P87" s="26"/>
      <c r="Q87" s="26"/>
      <c r="R87" s="26"/>
      <c r="S87" s="26"/>
      <c r="T87" s="26"/>
    </row>
    <row r="88" spans="1:20" x14ac:dyDescent="0.35">
      <c r="A88" s="112"/>
      <c r="B88" s="110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1"/>
      <c r="N88" s="26"/>
      <c r="O88" s="26"/>
      <c r="P88" s="26"/>
      <c r="Q88" s="26"/>
      <c r="R88" s="26"/>
      <c r="S88" s="26"/>
      <c r="T88" s="26"/>
    </row>
    <row r="89" spans="1:20" x14ac:dyDescent="0.35">
      <c r="A89" s="112"/>
      <c r="B89" s="110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1"/>
      <c r="N89" s="26"/>
      <c r="O89" s="26"/>
      <c r="P89" s="26"/>
      <c r="Q89" s="26"/>
      <c r="R89" s="26"/>
      <c r="S89" s="26"/>
      <c r="T89" s="26"/>
    </row>
    <row r="90" spans="1:20" x14ac:dyDescent="0.35">
      <c r="A90" s="112"/>
      <c r="B90" s="110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1"/>
      <c r="N90" s="26"/>
      <c r="O90" s="26"/>
      <c r="P90" s="26"/>
      <c r="Q90" s="26"/>
      <c r="R90" s="26"/>
      <c r="S90" s="26"/>
      <c r="T90" s="26"/>
    </row>
    <row r="91" spans="1:20" x14ac:dyDescent="0.3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</row>
    <row r="92" spans="1:20" x14ac:dyDescent="0.3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</row>
  </sheetData>
  <mergeCells count="11">
    <mergeCell ref="M63:M69"/>
    <mergeCell ref="A1:S1"/>
    <mergeCell ref="A2:S2"/>
    <mergeCell ref="A5:A90"/>
    <mergeCell ref="B5:B60"/>
    <mergeCell ref="D5:F5"/>
    <mergeCell ref="D6:F6"/>
    <mergeCell ref="H6:I6"/>
    <mergeCell ref="D54:F54"/>
    <mergeCell ref="H55:I55"/>
    <mergeCell ref="B63:B90"/>
  </mergeCells>
  <pageMargins left="0.7" right="0.7" top="0.75" bottom="0.75" header="0.3" footer="0.3"/>
  <pageSetup scale="36" fitToWidth="0" orientation="landscape" r:id="rId1"/>
  <rowBreaks count="1" manualBreakCount="1">
    <brk id="9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2F81-6661-40F7-B78B-8A74997B11EA}">
  <sheetPr codeName="Sheet10">
    <pageSetUpPr fitToPage="1"/>
  </sheetPr>
  <dimension ref="A1:S94"/>
  <sheetViews>
    <sheetView zoomScale="80" zoomScaleNormal="80" workbookViewId="0">
      <selection activeCell="P33" sqref="P33"/>
    </sheetView>
  </sheetViews>
  <sheetFormatPr defaultRowHeight="14.5" x14ac:dyDescent="0.35"/>
  <cols>
    <col min="2" max="7" width="15.81640625" customWidth="1"/>
    <col min="8" max="8" width="4.81640625" customWidth="1"/>
    <col min="9" max="13" width="15.81640625" customWidth="1"/>
    <col min="14" max="14" width="5" customWidth="1"/>
    <col min="15" max="16" width="15.81640625" customWidth="1"/>
    <col min="17" max="17" width="5" customWidth="1"/>
  </cols>
  <sheetData>
    <row r="1" spans="1:19" ht="21" customHeight="1" x14ac:dyDescent="0.5">
      <c r="A1" s="111" t="s">
        <v>51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51"/>
      <c r="R1" s="51"/>
      <c r="S1" s="51"/>
    </row>
    <row r="2" spans="1:19" ht="21" customHeight="1" x14ac:dyDescent="0.5">
      <c r="A2" s="111" t="s">
        <v>70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51"/>
      <c r="R2" s="51"/>
      <c r="S2" s="51"/>
    </row>
    <row r="3" spans="1:19" x14ac:dyDescent="0.35">
      <c r="R3" s="29"/>
    </row>
    <row r="4" spans="1:19" ht="15" customHeight="1" x14ac:dyDescent="0.35">
      <c r="A4" s="121" t="s">
        <v>27</v>
      </c>
      <c r="B4" s="55"/>
      <c r="C4" s="113" t="s">
        <v>36</v>
      </c>
      <c r="D4" s="113"/>
      <c r="E4" s="113"/>
      <c r="F4" s="113"/>
      <c r="G4" s="113"/>
      <c r="H4" s="43"/>
      <c r="R4" s="29"/>
    </row>
    <row r="5" spans="1:19" ht="15" thickBot="1" x14ac:dyDescent="0.4">
      <c r="A5" s="121"/>
      <c r="B5" s="56"/>
      <c r="C5" s="114" t="s">
        <v>0</v>
      </c>
      <c r="D5" s="114"/>
      <c r="E5" s="114"/>
      <c r="F5" s="114"/>
      <c r="G5" s="114"/>
      <c r="H5" s="44"/>
      <c r="I5" s="5" t="s">
        <v>4</v>
      </c>
      <c r="J5" s="5"/>
      <c r="K5" s="5"/>
      <c r="L5" s="1"/>
      <c r="M5" s="1"/>
      <c r="O5" s="5" t="s">
        <v>4</v>
      </c>
      <c r="P5" s="1"/>
    </row>
    <row r="6" spans="1:19" ht="111" customHeight="1" thickBot="1" x14ac:dyDescent="0.4">
      <c r="A6" s="121"/>
      <c r="B6" s="57" t="s">
        <v>32</v>
      </c>
      <c r="C6" s="2" t="s">
        <v>1</v>
      </c>
      <c r="D6" s="2" t="s">
        <v>2</v>
      </c>
      <c r="E6" s="2" t="s">
        <v>3</v>
      </c>
      <c r="F6" s="2" t="str">
        <f>IF(DCCE_LTrndCo="Excludes DCCE","Paid Losses","Paid Losses &amp; DCCE")</f>
        <v>Paid Losses</v>
      </c>
      <c r="G6" s="2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H6" s="16"/>
      <c r="I6" s="2" t="s">
        <v>1</v>
      </c>
      <c r="J6" s="2" t="str">
        <f t="shared" ref="J6:K6" si="0">D6</f>
        <v>Closed Claims</v>
      </c>
      <c r="K6" s="2" t="str">
        <f t="shared" si="0"/>
        <v>Reported Claims</v>
      </c>
      <c r="L6" s="2" t="str">
        <f>IF(DCCE_LTrndCo="Excludes DCCE","Paid Losses","Paid Losses &amp; DCCE")</f>
        <v>Paid Losses</v>
      </c>
      <c r="M6" s="2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O6" s="2" t="str">
        <f>IF(DCCE_LTrndCo="Excludes DCCE","Paid Loss Severity","Paid Loss &amp; DCCE Severity")</f>
        <v>Paid Loss Severity</v>
      </c>
      <c r="P6" s="2" t="str">
        <f>IF(DCCE_LTrndCo="Excludes DCCE","Total Paid Loss Severity including Partial Payments on Prior Calendar Years, on Closed Claims","Total Paid Loss &amp; DCCE Severity including Partial Payments on Prior Calendar Years, on Closed Claims")</f>
        <v>Total Paid Loss Severity including Partial Payments on Prior Calendar Years, on Closed Claims</v>
      </c>
    </row>
    <row r="7" spans="1:19" x14ac:dyDescent="0.35">
      <c r="A7" s="121"/>
      <c r="B7" s="43">
        <v>20162</v>
      </c>
      <c r="C7" s="33">
        <v>800724.34166666667</v>
      </c>
      <c r="D7" s="35">
        <v>56054</v>
      </c>
      <c r="E7" s="35">
        <v>101910</v>
      </c>
      <c r="F7" s="4">
        <v>199953600.21000001</v>
      </c>
      <c r="G7" s="4">
        <v>197022343.34000012</v>
      </c>
      <c r="H7" s="15"/>
      <c r="I7" s="34"/>
      <c r="J7" s="34"/>
      <c r="K7" s="34"/>
      <c r="L7" s="34"/>
      <c r="M7" s="34"/>
      <c r="O7" s="27"/>
      <c r="P7" s="27"/>
    </row>
    <row r="8" spans="1:19" x14ac:dyDescent="0.35">
      <c r="A8" s="121"/>
      <c r="B8" s="43">
        <v>20163</v>
      </c>
      <c r="C8" s="33">
        <v>801404.71833333327</v>
      </c>
      <c r="D8" s="35">
        <v>57205</v>
      </c>
      <c r="E8" s="35">
        <v>106078</v>
      </c>
      <c r="F8" s="4">
        <v>205086399.25</v>
      </c>
      <c r="G8" s="4">
        <v>194192089.9199999</v>
      </c>
      <c r="H8" s="15"/>
      <c r="I8" s="34"/>
      <c r="J8" s="34"/>
      <c r="K8" s="34"/>
      <c r="L8" s="34"/>
      <c r="M8" s="34"/>
      <c r="O8" s="27"/>
      <c r="P8" s="27"/>
    </row>
    <row r="9" spans="1:19" x14ac:dyDescent="0.35">
      <c r="A9" s="121"/>
      <c r="B9" s="43">
        <v>20164</v>
      </c>
      <c r="C9" s="33">
        <v>802177.55500000005</v>
      </c>
      <c r="D9" s="35">
        <v>57069</v>
      </c>
      <c r="E9" s="35">
        <v>103594</v>
      </c>
      <c r="F9" s="4">
        <v>213321082.52000001</v>
      </c>
      <c r="G9" s="4">
        <v>205866565.15000004</v>
      </c>
      <c r="H9" s="15"/>
      <c r="I9" s="34"/>
      <c r="J9" s="34"/>
      <c r="K9" s="34"/>
      <c r="L9" s="34"/>
      <c r="M9" s="34"/>
      <c r="O9" s="27"/>
      <c r="P9" s="27"/>
    </row>
    <row r="10" spans="1:19" x14ac:dyDescent="0.35">
      <c r="A10" s="121"/>
      <c r="B10" s="43">
        <v>20171</v>
      </c>
      <c r="C10" s="33">
        <v>804145.75416666677</v>
      </c>
      <c r="D10" s="35">
        <v>60330</v>
      </c>
      <c r="E10" s="35">
        <v>103982</v>
      </c>
      <c r="F10" s="4">
        <v>232296083.97999999</v>
      </c>
      <c r="G10" s="4">
        <v>225376711.09999993</v>
      </c>
      <c r="H10" s="15"/>
      <c r="I10" s="8">
        <f t="shared" ref="I10:I33" si="1">IF(COUNT(C7:C10)&lt;4,"",SUM(C7:C10))</f>
        <v>3208452.3691666671</v>
      </c>
      <c r="J10" s="8">
        <f t="shared" ref="J10:K25" si="2">IF(COUNT(D7:D10)&lt;4,"",SUM(D7:D10))</f>
        <v>230658</v>
      </c>
      <c r="K10" s="8">
        <f t="shared" si="2"/>
        <v>415564</v>
      </c>
      <c r="L10" s="8">
        <f t="shared" ref="L10:L33" si="3">IF(COUNT(B7:B10)&lt;4,"",SUM(F7:F10))</f>
        <v>850657165.96000004</v>
      </c>
      <c r="M10" s="8">
        <f t="shared" ref="M10:M33" si="4">IF(COUNT(B7:B10)&lt;4,"",SUM(G7:G10))</f>
        <v>822457709.50999999</v>
      </c>
      <c r="O10" s="8">
        <f>IFERROR(L10/J10,0)</f>
        <v>3687.9586485619402</v>
      </c>
      <c r="P10" s="8">
        <f>IFERROR(M10/J10,0)</f>
        <v>3565.7020762774323</v>
      </c>
    </row>
    <row r="11" spans="1:19" x14ac:dyDescent="0.35">
      <c r="A11" s="121"/>
      <c r="B11" s="43">
        <v>20172</v>
      </c>
      <c r="C11" s="33">
        <v>808064.3716666667</v>
      </c>
      <c r="D11" s="35">
        <v>58701</v>
      </c>
      <c r="E11" s="35">
        <v>103663</v>
      </c>
      <c r="F11" s="4">
        <v>199342234.16</v>
      </c>
      <c r="G11" s="4">
        <v>218930523.44000003</v>
      </c>
      <c r="H11" s="15"/>
      <c r="I11" s="8">
        <f t="shared" si="1"/>
        <v>3215792.3991666669</v>
      </c>
      <c r="J11" s="8">
        <f t="shared" si="2"/>
        <v>233305</v>
      </c>
      <c r="K11" s="8">
        <f t="shared" si="2"/>
        <v>417317</v>
      </c>
      <c r="L11" s="8">
        <f t="shared" si="3"/>
        <v>850045799.90999997</v>
      </c>
      <c r="M11" s="8">
        <f t="shared" si="4"/>
        <v>844365889.6099999</v>
      </c>
      <c r="O11" s="8">
        <f t="shared" ref="O11:O33" si="5">IFERROR(L11/J11,0)</f>
        <v>3643.495852682111</v>
      </c>
      <c r="P11" s="8">
        <f t="shared" ref="P11:P33" si="6">IFERROR(M11/J11,0)</f>
        <v>3619.1504237371678</v>
      </c>
    </row>
    <row r="12" spans="1:19" x14ac:dyDescent="0.35">
      <c r="A12" s="121"/>
      <c r="B12" s="43">
        <v>20173</v>
      </c>
      <c r="C12" s="33">
        <v>805932.27416666655</v>
      </c>
      <c r="D12" s="35">
        <v>57964</v>
      </c>
      <c r="E12" s="35">
        <v>102545</v>
      </c>
      <c r="F12" s="4">
        <v>203235761.88999999</v>
      </c>
      <c r="G12" s="4">
        <v>206503914.49999997</v>
      </c>
      <c r="H12" s="15"/>
      <c r="I12" s="8">
        <f t="shared" si="1"/>
        <v>3220319.9550000001</v>
      </c>
      <c r="J12" s="8">
        <f t="shared" si="2"/>
        <v>234064</v>
      </c>
      <c r="K12" s="8">
        <f t="shared" si="2"/>
        <v>413784</v>
      </c>
      <c r="L12" s="8">
        <f t="shared" si="3"/>
        <v>848195162.54999995</v>
      </c>
      <c r="M12" s="8">
        <f t="shared" si="4"/>
        <v>856677714.19000006</v>
      </c>
      <c r="O12" s="8">
        <f t="shared" si="5"/>
        <v>3623.774534101784</v>
      </c>
      <c r="P12" s="8">
        <f t="shared" si="6"/>
        <v>3660.0148429062137</v>
      </c>
    </row>
    <row r="13" spans="1:19" x14ac:dyDescent="0.35">
      <c r="A13" s="121"/>
      <c r="B13" s="43">
        <v>20174</v>
      </c>
      <c r="C13" s="33">
        <v>799701.06916666671</v>
      </c>
      <c r="D13" s="35">
        <v>58058</v>
      </c>
      <c r="E13" s="35">
        <v>100114</v>
      </c>
      <c r="F13" s="4">
        <v>222892957.69</v>
      </c>
      <c r="G13" s="4">
        <v>211572864.95999992</v>
      </c>
      <c r="H13" s="15"/>
      <c r="I13" s="8">
        <f t="shared" si="1"/>
        <v>3217843.4691666667</v>
      </c>
      <c r="J13" s="8">
        <f t="shared" si="2"/>
        <v>235053</v>
      </c>
      <c r="K13" s="8">
        <f t="shared" si="2"/>
        <v>410304</v>
      </c>
      <c r="L13" s="8">
        <f t="shared" si="3"/>
        <v>857767037.72000003</v>
      </c>
      <c r="M13" s="8">
        <f t="shared" si="4"/>
        <v>862384013.99999988</v>
      </c>
      <c r="O13" s="8">
        <f t="shared" si="5"/>
        <v>3649.2494787133114</v>
      </c>
      <c r="P13" s="8">
        <f t="shared" si="6"/>
        <v>3668.8917563272958</v>
      </c>
    </row>
    <row r="14" spans="1:19" x14ac:dyDescent="0.35">
      <c r="A14" s="121"/>
      <c r="B14" s="43">
        <v>20181</v>
      </c>
      <c r="C14" s="33">
        <v>793342.4541666666</v>
      </c>
      <c r="D14" s="35">
        <v>57281</v>
      </c>
      <c r="E14" s="35">
        <v>93556</v>
      </c>
      <c r="F14" s="4">
        <v>211188227.66</v>
      </c>
      <c r="G14" s="4">
        <v>217501916.3499999</v>
      </c>
      <c r="H14" s="15"/>
      <c r="I14" s="8">
        <f t="shared" si="1"/>
        <v>3207040.1691666665</v>
      </c>
      <c r="J14" s="8">
        <f t="shared" si="2"/>
        <v>232004</v>
      </c>
      <c r="K14" s="8">
        <f t="shared" si="2"/>
        <v>399878</v>
      </c>
      <c r="L14" s="8">
        <f t="shared" si="3"/>
        <v>836659181.39999998</v>
      </c>
      <c r="M14" s="8">
        <f t="shared" si="4"/>
        <v>854509219.24999976</v>
      </c>
      <c r="O14" s="8">
        <f t="shared" si="5"/>
        <v>3606.22739866554</v>
      </c>
      <c r="P14" s="8">
        <f t="shared" si="6"/>
        <v>3683.1658904587844</v>
      </c>
    </row>
    <row r="15" spans="1:19" x14ac:dyDescent="0.35">
      <c r="A15" s="121"/>
      <c r="B15" s="43">
        <v>20182</v>
      </c>
      <c r="C15" s="33">
        <v>787669.39083333325</v>
      </c>
      <c r="D15" s="35">
        <v>54558</v>
      </c>
      <c r="E15" s="35">
        <v>92880</v>
      </c>
      <c r="F15" s="4">
        <v>199510063.81</v>
      </c>
      <c r="G15" s="4">
        <v>200663923.32999989</v>
      </c>
      <c r="H15" s="15"/>
      <c r="I15" s="8">
        <f t="shared" si="1"/>
        <v>3186645.188333333</v>
      </c>
      <c r="J15" s="8">
        <f t="shared" si="2"/>
        <v>227861</v>
      </c>
      <c r="K15" s="8">
        <f t="shared" si="2"/>
        <v>389095</v>
      </c>
      <c r="L15" s="8">
        <f t="shared" si="3"/>
        <v>836827011.04999995</v>
      </c>
      <c r="M15" s="8">
        <f t="shared" si="4"/>
        <v>836242619.13999975</v>
      </c>
      <c r="O15" s="8">
        <f t="shared" si="5"/>
        <v>3672.5328645533896</v>
      </c>
      <c r="P15" s="8">
        <f t="shared" si="6"/>
        <v>3669.968178582556</v>
      </c>
    </row>
    <row r="16" spans="1:19" x14ac:dyDescent="0.35">
      <c r="A16" s="121"/>
      <c r="B16" s="43">
        <v>20183</v>
      </c>
      <c r="C16" s="33">
        <v>782246.28250000009</v>
      </c>
      <c r="D16" s="35">
        <v>53097</v>
      </c>
      <c r="E16" s="35">
        <v>92312</v>
      </c>
      <c r="F16" s="4">
        <v>197398929.84999999</v>
      </c>
      <c r="G16" s="4">
        <v>196297146.74999997</v>
      </c>
      <c r="H16" s="15"/>
      <c r="I16" s="8">
        <f t="shared" si="1"/>
        <v>3162959.1966666668</v>
      </c>
      <c r="J16" s="8">
        <f t="shared" si="2"/>
        <v>222994</v>
      </c>
      <c r="K16" s="8">
        <f t="shared" si="2"/>
        <v>378862</v>
      </c>
      <c r="L16" s="8">
        <f t="shared" si="3"/>
        <v>830990179.01000011</v>
      </c>
      <c r="M16" s="8">
        <f t="shared" si="4"/>
        <v>826035851.38999975</v>
      </c>
      <c r="O16" s="8">
        <f t="shared" si="5"/>
        <v>3726.513623729787</v>
      </c>
      <c r="P16" s="8">
        <f t="shared" si="6"/>
        <v>3704.2963101697792</v>
      </c>
    </row>
    <row r="17" spans="1:16" x14ac:dyDescent="0.35">
      <c r="A17" s="121"/>
      <c r="B17" s="43">
        <v>20184</v>
      </c>
      <c r="C17" s="33">
        <v>777914.65</v>
      </c>
      <c r="D17" s="35">
        <v>53781</v>
      </c>
      <c r="E17" s="35">
        <v>93646</v>
      </c>
      <c r="F17" s="4">
        <v>214651365.77000001</v>
      </c>
      <c r="G17" s="4">
        <v>211011062.28000006</v>
      </c>
      <c r="H17" s="15"/>
      <c r="I17" s="8">
        <f t="shared" si="1"/>
        <v>3141172.7774999999</v>
      </c>
      <c r="J17" s="8">
        <f t="shared" si="2"/>
        <v>218717</v>
      </c>
      <c r="K17" s="8">
        <f t="shared" si="2"/>
        <v>372394</v>
      </c>
      <c r="L17" s="8">
        <f t="shared" si="3"/>
        <v>822748587.09000003</v>
      </c>
      <c r="M17" s="8">
        <f t="shared" si="4"/>
        <v>825474048.70999992</v>
      </c>
      <c r="O17" s="8">
        <f t="shared" si="5"/>
        <v>3761.7038780250277</v>
      </c>
      <c r="P17" s="8">
        <f t="shared" si="6"/>
        <v>3774.1650109959442</v>
      </c>
    </row>
    <row r="18" spans="1:16" x14ac:dyDescent="0.35">
      <c r="A18" s="121"/>
      <c r="B18" s="43">
        <v>20191</v>
      </c>
      <c r="C18" s="33">
        <v>775744.8075</v>
      </c>
      <c r="D18" s="35">
        <v>53414</v>
      </c>
      <c r="E18" s="35">
        <v>87594</v>
      </c>
      <c r="F18" s="4">
        <v>232868820.09</v>
      </c>
      <c r="G18" s="4">
        <v>224403609.75999999</v>
      </c>
      <c r="H18" s="15"/>
      <c r="I18" s="8">
        <f t="shared" si="1"/>
        <v>3123575.1308333334</v>
      </c>
      <c r="J18" s="8">
        <f t="shared" si="2"/>
        <v>214850</v>
      </c>
      <c r="K18" s="8">
        <f t="shared" si="2"/>
        <v>366432</v>
      </c>
      <c r="L18" s="8">
        <f t="shared" si="3"/>
        <v>844429179.51999998</v>
      </c>
      <c r="M18" s="8">
        <f t="shared" si="4"/>
        <v>832375742.11999989</v>
      </c>
      <c r="O18" s="8">
        <f t="shared" si="5"/>
        <v>3930.3196626483591</v>
      </c>
      <c r="P18" s="8">
        <f t="shared" si="6"/>
        <v>3874.218022434256</v>
      </c>
    </row>
    <row r="19" spans="1:16" x14ac:dyDescent="0.35">
      <c r="A19" s="121"/>
      <c r="B19" s="43">
        <v>20192</v>
      </c>
      <c r="C19" s="33">
        <v>773710.94499999995</v>
      </c>
      <c r="D19" s="35">
        <v>52901</v>
      </c>
      <c r="E19" s="35">
        <v>87545</v>
      </c>
      <c r="F19" s="4">
        <v>202840301.12</v>
      </c>
      <c r="G19" s="4">
        <v>212729678.58999988</v>
      </c>
      <c r="H19" s="15"/>
      <c r="I19" s="8">
        <f t="shared" si="1"/>
        <v>3109616.6850000001</v>
      </c>
      <c r="J19" s="8">
        <f t="shared" si="2"/>
        <v>213193</v>
      </c>
      <c r="K19" s="8">
        <f t="shared" si="2"/>
        <v>361097</v>
      </c>
      <c r="L19" s="8">
        <f t="shared" si="3"/>
        <v>847759416.83000004</v>
      </c>
      <c r="M19" s="8">
        <f t="shared" si="4"/>
        <v>844441497.37999988</v>
      </c>
      <c r="O19" s="8">
        <f t="shared" si="5"/>
        <v>3976.4880499359738</v>
      </c>
      <c r="P19" s="8">
        <f t="shared" si="6"/>
        <v>3960.9250649880619</v>
      </c>
    </row>
    <row r="20" spans="1:16" x14ac:dyDescent="0.35">
      <c r="A20" s="121"/>
      <c r="B20" s="43">
        <v>20193</v>
      </c>
      <c r="C20" s="33">
        <v>769492.42166666675</v>
      </c>
      <c r="D20" s="35">
        <v>53567</v>
      </c>
      <c r="E20" s="35">
        <v>92335</v>
      </c>
      <c r="F20" s="4">
        <v>207793006.28</v>
      </c>
      <c r="G20" s="4">
        <v>207885916.57999986</v>
      </c>
      <c r="H20" s="15"/>
      <c r="I20" s="8">
        <f t="shared" si="1"/>
        <v>3096862.8241666667</v>
      </c>
      <c r="J20" s="8">
        <f t="shared" si="2"/>
        <v>213663</v>
      </c>
      <c r="K20" s="8">
        <f t="shared" si="2"/>
        <v>361120</v>
      </c>
      <c r="L20" s="8">
        <f t="shared" si="3"/>
        <v>858153493.25999999</v>
      </c>
      <c r="M20" s="8">
        <f t="shared" si="4"/>
        <v>856030267.2099998</v>
      </c>
      <c r="O20" s="8">
        <f t="shared" si="5"/>
        <v>4016.3879251906037</v>
      </c>
      <c r="P20" s="8">
        <f t="shared" si="6"/>
        <v>4006.4506592624825</v>
      </c>
    </row>
    <row r="21" spans="1:16" x14ac:dyDescent="0.35">
      <c r="A21" s="121"/>
      <c r="B21" s="43">
        <v>20194</v>
      </c>
      <c r="C21" s="33">
        <v>766541.34583333333</v>
      </c>
      <c r="D21" s="35">
        <v>51923</v>
      </c>
      <c r="E21" s="35">
        <v>90641</v>
      </c>
      <c r="F21" s="4">
        <v>224783983.69</v>
      </c>
      <c r="G21" s="4">
        <v>215385727.48999992</v>
      </c>
      <c r="H21" s="15"/>
      <c r="I21" s="8">
        <f t="shared" si="1"/>
        <v>3085489.52</v>
      </c>
      <c r="J21" s="8">
        <f t="shared" si="2"/>
        <v>211805</v>
      </c>
      <c r="K21" s="8">
        <f t="shared" si="2"/>
        <v>358115</v>
      </c>
      <c r="L21" s="8">
        <f t="shared" si="3"/>
        <v>868286111.18000007</v>
      </c>
      <c r="M21" s="8">
        <f t="shared" si="4"/>
        <v>860404932.41999972</v>
      </c>
      <c r="O21" s="8">
        <f t="shared" si="5"/>
        <v>4099.4599333349079</v>
      </c>
      <c r="P21" s="8">
        <f t="shared" si="6"/>
        <v>4062.2503360166179</v>
      </c>
    </row>
    <row r="22" spans="1:16" x14ac:dyDescent="0.35">
      <c r="A22" s="121"/>
      <c r="B22" s="43">
        <v>20201</v>
      </c>
      <c r="C22" s="33">
        <v>767610.5</v>
      </c>
      <c r="D22" s="35">
        <v>50335</v>
      </c>
      <c r="E22" s="35">
        <v>78082</v>
      </c>
      <c r="F22" s="4">
        <v>211061453.75</v>
      </c>
      <c r="G22" s="4">
        <v>218445892.69000006</v>
      </c>
      <c r="H22" s="15"/>
      <c r="I22" s="8">
        <f t="shared" si="1"/>
        <v>3077355.2124999999</v>
      </c>
      <c r="J22" s="8">
        <f t="shared" si="2"/>
        <v>208726</v>
      </c>
      <c r="K22" s="8">
        <f t="shared" si="2"/>
        <v>348603</v>
      </c>
      <c r="L22" s="8">
        <f t="shared" si="3"/>
        <v>846478744.83999991</v>
      </c>
      <c r="M22" s="8">
        <f t="shared" si="4"/>
        <v>854447215.34999967</v>
      </c>
      <c r="O22" s="8">
        <f t="shared" si="5"/>
        <v>4055.4542550520773</v>
      </c>
      <c r="P22" s="8">
        <f t="shared" si="6"/>
        <v>4093.6309580502652</v>
      </c>
    </row>
    <row r="23" spans="1:16" x14ac:dyDescent="0.35">
      <c r="A23" s="121"/>
      <c r="B23" s="43">
        <v>20202</v>
      </c>
      <c r="C23" s="33">
        <v>770694.78500000003</v>
      </c>
      <c r="D23" s="35">
        <v>30066</v>
      </c>
      <c r="E23" s="35">
        <v>47577</v>
      </c>
      <c r="F23" s="4">
        <v>87495299.780000001</v>
      </c>
      <c r="G23" s="4">
        <v>139116177.54000005</v>
      </c>
      <c r="H23" s="15"/>
      <c r="I23" s="8">
        <f t="shared" si="1"/>
        <v>3074339.0525000002</v>
      </c>
      <c r="J23" s="8">
        <f t="shared" si="2"/>
        <v>185891</v>
      </c>
      <c r="K23" s="8">
        <f t="shared" si="2"/>
        <v>308635</v>
      </c>
      <c r="L23" s="8">
        <f t="shared" si="3"/>
        <v>731133743.5</v>
      </c>
      <c r="M23" s="8">
        <f t="shared" si="4"/>
        <v>780833714.29999995</v>
      </c>
      <c r="O23" s="8">
        <f t="shared" si="5"/>
        <v>3933.1314775863275</v>
      </c>
      <c r="P23" s="8">
        <f t="shared" si="6"/>
        <v>4200.4923008644846</v>
      </c>
    </row>
    <row r="24" spans="1:16" x14ac:dyDescent="0.35">
      <c r="A24" s="121"/>
      <c r="B24" s="43">
        <v>20203</v>
      </c>
      <c r="C24" s="33">
        <v>765108.95000000007</v>
      </c>
      <c r="D24" s="35">
        <v>36741</v>
      </c>
      <c r="E24" s="35">
        <v>59554</v>
      </c>
      <c r="F24" s="4">
        <v>147995359.06999999</v>
      </c>
      <c r="G24" s="4">
        <v>152085900.12</v>
      </c>
      <c r="H24" s="15"/>
      <c r="I24" s="8">
        <f t="shared" si="1"/>
        <v>3069955.5808333335</v>
      </c>
      <c r="J24" s="8">
        <f t="shared" si="2"/>
        <v>169065</v>
      </c>
      <c r="K24" s="8">
        <f t="shared" si="2"/>
        <v>275854</v>
      </c>
      <c r="L24" s="8">
        <f t="shared" si="3"/>
        <v>671336096.28999996</v>
      </c>
      <c r="M24" s="8">
        <f t="shared" si="4"/>
        <v>725033697.84000003</v>
      </c>
      <c r="O24" s="8">
        <f t="shared" si="5"/>
        <v>3970.8756767515451</v>
      </c>
      <c r="P24" s="8">
        <f t="shared" si="6"/>
        <v>4288.4908043651849</v>
      </c>
    </row>
    <row r="25" spans="1:16" x14ac:dyDescent="0.35">
      <c r="A25" s="121"/>
      <c r="B25" s="43">
        <v>20204</v>
      </c>
      <c r="C25" s="33">
        <v>770767.56</v>
      </c>
      <c r="D25" s="35">
        <v>37435</v>
      </c>
      <c r="E25" s="35">
        <v>60400</v>
      </c>
      <c r="F25" s="4">
        <v>175635252.72999999</v>
      </c>
      <c r="G25" s="4">
        <v>170409326.05999997</v>
      </c>
      <c r="H25" s="15"/>
      <c r="I25" s="8">
        <f t="shared" si="1"/>
        <v>3074181.7950000004</v>
      </c>
      <c r="J25" s="8">
        <f t="shared" si="2"/>
        <v>154577</v>
      </c>
      <c r="K25" s="8">
        <f t="shared" si="2"/>
        <v>245613</v>
      </c>
      <c r="L25" s="8">
        <f t="shared" si="3"/>
        <v>622187365.32999992</v>
      </c>
      <c r="M25" s="8">
        <f t="shared" si="4"/>
        <v>680057296.41000009</v>
      </c>
      <c r="O25" s="8">
        <f t="shared" si="5"/>
        <v>4025.0966529949469</v>
      </c>
      <c r="P25" s="8">
        <f t="shared" si="6"/>
        <v>4399.472731454227</v>
      </c>
    </row>
    <row r="26" spans="1:16" x14ac:dyDescent="0.35">
      <c r="A26" s="121"/>
      <c r="B26" s="43">
        <v>20211</v>
      </c>
      <c r="C26" s="33">
        <v>778514.83583333332</v>
      </c>
      <c r="D26" s="35">
        <v>37040</v>
      </c>
      <c r="E26" s="35">
        <v>59353</v>
      </c>
      <c r="F26" s="4">
        <v>184477741.88999999</v>
      </c>
      <c r="G26" s="4">
        <v>180274076.01999992</v>
      </c>
      <c r="H26" s="15"/>
      <c r="I26" s="8">
        <f t="shared" si="1"/>
        <v>3085086.1308333334</v>
      </c>
      <c r="J26" s="8">
        <f t="shared" ref="J26:K33" si="7">IF(COUNT(D23:D26)&lt;4,"",SUM(D23:D26))</f>
        <v>141282</v>
      </c>
      <c r="K26" s="8">
        <f t="shared" si="7"/>
        <v>226884</v>
      </c>
      <c r="L26" s="8">
        <f t="shared" si="3"/>
        <v>595603653.47000003</v>
      </c>
      <c r="M26" s="8">
        <f t="shared" si="4"/>
        <v>641885479.74000001</v>
      </c>
      <c r="O26" s="8">
        <f t="shared" si="5"/>
        <v>4215.7079703713143</v>
      </c>
      <c r="P26" s="8">
        <f t="shared" si="6"/>
        <v>4543.2927035291123</v>
      </c>
    </row>
    <row r="27" spans="1:16" x14ac:dyDescent="0.35">
      <c r="A27" s="121"/>
      <c r="B27" s="43">
        <v>20212</v>
      </c>
      <c r="C27" s="33">
        <v>788098.29249999998</v>
      </c>
      <c r="D27" s="35">
        <v>41422</v>
      </c>
      <c r="E27" s="35">
        <v>72610</v>
      </c>
      <c r="F27" s="4">
        <v>193976007.84999999</v>
      </c>
      <c r="G27" s="4">
        <v>225438788.5800001</v>
      </c>
      <c r="H27" s="15"/>
      <c r="I27" s="8">
        <f t="shared" si="1"/>
        <v>3102489.6383333337</v>
      </c>
      <c r="J27" s="8">
        <f t="shared" si="7"/>
        <v>152638</v>
      </c>
      <c r="K27" s="8">
        <f t="shared" si="7"/>
        <v>251917</v>
      </c>
      <c r="L27" s="8">
        <f t="shared" si="3"/>
        <v>702084361.53999996</v>
      </c>
      <c r="M27" s="8">
        <f t="shared" si="4"/>
        <v>728208090.77999997</v>
      </c>
      <c r="O27" s="8">
        <f t="shared" si="5"/>
        <v>4599.6695550256163</v>
      </c>
      <c r="P27" s="8">
        <f t="shared" si="6"/>
        <v>4770.8178224295389</v>
      </c>
    </row>
    <row r="28" spans="1:16" x14ac:dyDescent="0.35">
      <c r="A28" s="121"/>
      <c r="B28" s="43">
        <v>20213</v>
      </c>
      <c r="C28" s="33">
        <v>794559.4</v>
      </c>
      <c r="D28" s="35">
        <v>45984</v>
      </c>
      <c r="E28" s="35">
        <v>80749</v>
      </c>
      <c r="F28" s="4">
        <v>247007129.78</v>
      </c>
      <c r="G28" s="4">
        <v>231898917.38000011</v>
      </c>
      <c r="H28" s="15"/>
      <c r="I28" s="8">
        <f t="shared" si="1"/>
        <v>3131940.0883333334</v>
      </c>
      <c r="J28" s="8">
        <f t="shared" si="7"/>
        <v>161881</v>
      </c>
      <c r="K28" s="8">
        <f t="shared" si="7"/>
        <v>273112</v>
      </c>
      <c r="L28" s="8">
        <f t="shared" si="3"/>
        <v>801096132.25</v>
      </c>
      <c r="M28" s="8">
        <f t="shared" si="4"/>
        <v>808021108.0400002</v>
      </c>
      <c r="O28" s="8">
        <f t="shared" si="5"/>
        <v>4948.6729897270216</v>
      </c>
      <c r="P28" s="8">
        <f t="shared" si="6"/>
        <v>4991.4511773463237</v>
      </c>
    </row>
    <row r="29" spans="1:16" x14ac:dyDescent="0.35">
      <c r="A29" s="121"/>
      <c r="B29" s="43">
        <v>20214</v>
      </c>
      <c r="C29" s="33">
        <v>799383.92666666664</v>
      </c>
      <c r="D29" s="35">
        <v>45075</v>
      </c>
      <c r="E29" s="35">
        <v>84136</v>
      </c>
      <c r="F29" s="4">
        <v>251901939.58000001</v>
      </c>
      <c r="G29" s="4">
        <v>248063405.85000002</v>
      </c>
      <c r="H29" s="15"/>
      <c r="I29" s="8">
        <f t="shared" si="1"/>
        <v>3160556.4550000001</v>
      </c>
      <c r="J29" s="8">
        <f t="shared" si="7"/>
        <v>169521</v>
      </c>
      <c r="K29" s="8">
        <f t="shared" si="7"/>
        <v>296848</v>
      </c>
      <c r="L29" s="8">
        <f t="shared" si="3"/>
        <v>877362819.10000002</v>
      </c>
      <c r="M29" s="8">
        <f t="shared" si="4"/>
        <v>885675187.83000016</v>
      </c>
      <c r="O29" s="8">
        <f t="shared" si="5"/>
        <v>5175.5406061785861</v>
      </c>
      <c r="P29" s="8">
        <f t="shared" si="6"/>
        <v>5224.5750545950068</v>
      </c>
    </row>
    <row r="30" spans="1:16" x14ac:dyDescent="0.35">
      <c r="A30" s="121"/>
      <c r="B30" s="43">
        <v>20221</v>
      </c>
      <c r="C30" s="33">
        <v>803454.73249999993</v>
      </c>
      <c r="D30" s="35">
        <v>49014</v>
      </c>
      <c r="E30" s="35">
        <v>84037</v>
      </c>
      <c r="F30" s="4">
        <v>307157927.42000002</v>
      </c>
      <c r="G30" s="4">
        <v>295143422.47999984</v>
      </c>
      <c r="H30" s="15"/>
      <c r="I30" s="8">
        <f t="shared" si="1"/>
        <v>3185496.3516666666</v>
      </c>
      <c r="J30" s="8">
        <f t="shared" si="7"/>
        <v>181495</v>
      </c>
      <c r="K30" s="8">
        <f t="shared" si="7"/>
        <v>321532</v>
      </c>
      <c r="L30" s="8">
        <f t="shared" si="3"/>
        <v>1000043004.6300001</v>
      </c>
      <c r="M30" s="8">
        <f t="shared" si="4"/>
        <v>1000544534.29</v>
      </c>
      <c r="O30" s="8">
        <f t="shared" si="5"/>
        <v>5510.0306048651482</v>
      </c>
      <c r="P30" s="8">
        <f t="shared" si="6"/>
        <v>5512.7939298052288</v>
      </c>
    </row>
    <row r="31" spans="1:16" x14ac:dyDescent="0.35">
      <c r="A31" s="121"/>
      <c r="B31" s="43">
        <v>20222</v>
      </c>
      <c r="C31" s="33">
        <v>810637.33666666655</v>
      </c>
      <c r="D31" s="35">
        <v>49674</v>
      </c>
      <c r="E31" s="35">
        <v>85632</v>
      </c>
      <c r="F31" s="4">
        <v>283806172.85000002</v>
      </c>
      <c r="G31" s="4">
        <v>307373555.56999993</v>
      </c>
      <c r="H31" s="15"/>
      <c r="I31" s="8">
        <f t="shared" si="1"/>
        <v>3208035.395833333</v>
      </c>
      <c r="J31" s="8">
        <f t="shared" si="7"/>
        <v>189747</v>
      </c>
      <c r="K31" s="8">
        <f t="shared" si="7"/>
        <v>334554</v>
      </c>
      <c r="L31" s="8">
        <f t="shared" si="3"/>
        <v>1089873169.6300001</v>
      </c>
      <c r="M31" s="8">
        <f t="shared" si="4"/>
        <v>1082479301.28</v>
      </c>
      <c r="O31" s="8">
        <f t="shared" si="5"/>
        <v>5743.822930691922</v>
      </c>
      <c r="P31" s="8">
        <f t="shared" si="6"/>
        <v>5704.8559464971777</v>
      </c>
    </row>
    <row r="32" spans="1:16" x14ac:dyDescent="0.35">
      <c r="A32" s="121"/>
      <c r="B32" s="43">
        <v>20223</v>
      </c>
      <c r="C32" s="33">
        <v>818206.96583333332</v>
      </c>
      <c r="D32" s="35">
        <v>49756</v>
      </c>
      <c r="E32" s="35">
        <v>90128</v>
      </c>
      <c r="F32" s="4">
        <v>290641052.31999999</v>
      </c>
      <c r="G32" s="4">
        <v>330954608.75</v>
      </c>
      <c r="H32" s="15"/>
      <c r="I32" s="8">
        <f t="shared" si="1"/>
        <v>3231682.9616666664</v>
      </c>
      <c r="J32" s="8">
        <f t="shared" si="7"/>
        <v>193519</v>
      </c>
      <c r="K32" s="8">
        <f t="shared" si="7"/>
        <v>343933</v>
      </c>
      <c r="L32" s="8">
        <f t="shared" si="3"/>
        <v>1133507092.1700001</v>
      </c>
      <c r="M32" s="8">
        <f t="shared" si="4"/>
        <v>1181534992.6499999</v>
      </c>
      <c r="O32" s="8">
        <f t="shared" si="5"/>
        <v>5857.342649403935</v>
      </c>
      <c r="P32" s="8">
        <f t="shared" si="6"/>
        <v>6105.5244841591775</v>
      </c>
    </row>
    <row r="33" spans="1:17" x14ac:dyDescent="0.35">
      <c r="A33" s="121"/>
      <c r="B33" s="43">
        <v>20224</v>
      </c>
      <c r="C33" s="33">
        <v>830433.61833333329</v>
      </c>
      <c r="D33" s="35">
        <v>50084</v>
      </c>
      <c r="E33" s="35">
        <v>91623</v>
      </c>
      <c r="F33" s="4">
        <v>316331199.81999999</v>
      </c>
      <c r="G33" s="4">
        <v>389890370.21999991</v>
      </c>
      <c r="H33" s="15"/>
      <c r="I33" s="8">
        <f t="shared" si="1"/>
        <v>3262732.6533333329</v>
      </c>
      <c r="J33" s="8">
        <f t="shared" si="7"/>
        <v>198528</v>
      </c>
      <c r="K33" s="8">
        <f t="shared" si="7"/>
        <v>351420</v>
      </c>
      <c r="L33" s="8">
        <f t="shared" si="3"/>
        <v>1197936352.4099998</v>
      </c>
      <c r="M33" s="8">
        <f t="shared" si="4"/>
        <v>1323361957.0199995</v>
      </c>
      <c r="O33" s="8">
        <f t="shared" si="5"/>
        <v>6034.0926842057534</v>
      </c>
      <c r="P33" s="8">
        <f t="shared" si="6"/>
        <v>6665.8705926619896</v>
      </c>
    </row>
    <row r="34" spans="1:17" ht="15" thickBot="1" x14ac:dyDescent="0.4">
      <c r="A34" s="121"/>
    </row>
    <row r="35" spans="1:17" ht="15" thickBot="1" x14ac:dyDescent="0.4">
      <c r="A35" s="121"/>
      <c r="C35" s="116" t="s">
        <v>28</v>
      </c>
      <c r="D35" s="117"/>
      <c r="E35" s="118"/>
      <c r="F35" s="36"/>
      <c r="G35" s="36"/>
      <c r="H35" s="23"/>
      <c r="I35" s="25"/>
      <c r="J35" s="25"/>
      <c r="K35" s="25"/>
      <c r="L35" s="25"/>
      <c r="M35" s="25"/>
    </row>
    <row r="36" spans="1:17" ht="60" customHeight="1" x14ac:dyDescent="0.35">
      <c r="A36" s="121"/>
      <c r="C36" s="19" t="s">
        <v>14</v>
      </c>
      <c r="D36" s="10" t="s">
        <v>29</v>
      </c>
      <c r="E36" s="18" t="s">
        <v>30</v>
      </c>
      <c r="F36" s="24"/>
      <c r="G36" s="47" t="s">
        <v>31</v>
      </c>
      <c r="H36" s="25"/>
      <c r="I36" s="30"/>
      <c r="J36" s="43"/>
      <c r="K36" s="72"/>
      <c r="L36" s="73"/>
      <c r="M36" s="73"/>
      <c r="P36" s="28"/>
      <c r="Q36" s="28"/>
    </row>
    <row r="37" spans="1:17" x14ac:dyDescent="0.35">
      <c r="A37" s="121"/>
      <c r="C37" s="11" t="s">
        <v>9</v>
      </c>
      <c r="D37" s="80">
        <f>LOGEST(O26:O$33)^4-1</f>
        <v>0.22305897077048287</v>
      </c>
      <c r="E37" s="104">
        <f>LOGEST(P26:P$33)^4-1</f>
        <v>0.23140621958795826</v>
      </c>
      <c r="F37" s="12"/>
      <c r="G37" s="49" t="s">
        <v>12</v>
      </c>
      <c r="H37" s="25"/>
      <c r="I37" s="74"/>
      <c r="J37" s="75"/>
      <c r="K37" s="25"/>
      <c r="P37" s="28"/>
      <c r="Q37" s="28"/>
    </row>
    <row r="38" spans="1:17" x14ac:dyDescent="0.35">
      <c r="A38" s="121"/>
      <c r="C38" s="11" t="s">
        <v>10</v>
      </c>
      <c r="D38" s="80">
        <f>LOGEST(O22:O$33)^4-1</f>
        <v>0.19601104667027736</v>
      </c>
      <c r="E38" s="102">
        <f>LOGEST(P22:P$33)^4-1</f>
        <v>0.18802951431551485</v>
      </c>
      <c r="F38" s="12"/>
      <c r="G38" s="50" t="s">
        <v>29</v>
      </c>
      <c r="H38" s="25"/>
      <c r="I38" s="74"/>
      <c r="J38" s="75"/>
      <c r="K38" s="25"/>
      <c r="P38" s="28"/>
      <c r="Q38" s="28"/>
    </row>
    <row r="39" spans="1:17" ht="15" thickBot="1" x14ac:dyDescent="0.4">
      <c r="A39" s="121"/>
      <c r="C39" s="11" t="s">
        <v>11</v>
      </c>
      <c r="D39" s="80">
        <f>LOGEST(O18:O$33)^4-1</f>
        <v>0.13418126336560454</v>
      </c>
      <c r="E39" s="102">
        <f>LOGEST(P18:P$33)^4-1</f>
        <v>0.1470496769652867</v>
      </c>
      <c r="F39" s="12"/>
      <c r="G39" s="48">
        <f>VLOOKUP(G37,C37:E41,MATCH(G38,C36:E36),FALSE)</f>
        <v>0.1118057319094361</v>
      </c>
      <c r="H39" s="45"/>
      <c r="I39" s="74"/>
      <c r="J39" s="75"/>
      <c r="K39" s="76"/>
      <c r="M39" s="75"/>
      <c r="P39" s="28"/>
      <c r="Q39" s="28"/>
    </row>
    <row r="40" spans="1:17" x14ac:dyDescent="0.35">
      <c r="A40" s="121"/>
      <c r="C40" s="11" t="s">
        <v>12</v>
      </c>
      <c r="D40" s="80">
        <f>LOGEST(O14:O$33)^4-1</f>
        <v>0.1118057319094361</v>
      </c>
      <c r="E40" s="102">
        <f>LOGEST(P14:P$33)^4-1</f>
        <v>0.12349179266282073</v>
      </c>
      <c r="F40" s="12"/>
      <c r="G40" s="25"/>
      <c r="H40" s="25"/>
      <c r="I40" s="65"/>
      <c r="J40" s="66"/>
      <c r="K40" s="25"/>
    </row>
    <row r="41" spans="1:17" ht="15" thickBot="1" x14ac:dyDescent="0.4">
      <c r="A41" s="121"/>
      <c r="C41" s="13" t="s">
        <v>13</v>
      </c>
      <c r="D41" s="83">
        <f>LOGEST(O10:O$33)^4-1</f>
        <v>9.0420306077859669E-2</v>
      </c>
      <c r="E41" s="103">
        <f>LOGEST(P10:P$33)^4-1</f>
        <v>0.1020203408832836</v>
      </c>
      <c r="F41" s="12"/>
      <c r="G41" s="25"/>
      <c r="H41" s="25"/>
      <c r="I41" s="65"/>
      <c r="J41" s="66"/>
      <c r="K41" s="25"/>
    </row>
    <row r="42" spans="1:17" x14ac:dyDescent="0.35">
      <c r="A42" s="38"/>
      <c r="C42" s="24"/>
      <c r="D42" s="12"/>
      <c r="E42" s="12"/>
      <c r="F42" s="12"/>
      <c r="G42" s="25"/>
      <c r="H42" s="25"/>
      <c r="I42" s="65"/>
      <c r="J42" s="66"/>
      <c r="K42" s="25"/>
    </row>
    <row r="43" spans="1:17" ht="15" thickBot="1" x14ac:dyDescent="0.4">
      <c r="A43" s="38"/>
      <c r="C43" s="24"/>
      <c r="D43" s="12"/>
      <c r="E43" s="12"/>
      <c r="F43" s="12"/>
      <c r="G43" s="25"/>
      <c r="H43" s="25"/>
      <c r="I43" s="65"/>
      <c r="J43" s="66"/>
      <c r="K43" s="25"/>
    </row>
    <row r="44" spans="1:17" ht="43.5" x14ac:dyDescent="0.35">
      <c r="A44" s="121" t="s">
        <v>55</v>
      </c>
      <c r="B44" s="79"/>
      <c r="C44" s="86" t="s">
        <v>38</v>
      </c>
      <c r="D44" s="87" t="s">
        <v>56</v>
      </c>
      <c r="E44" s="88" t="s">
        <v>57</v>
      </c>
      <c r="F44" s="89" t="s">
        <v>58</v>
      </c>
      <c r="G44" s="25"/>
      <c r="H44" s="25"/>
      <c r="I44" s="122" t="s">
        <v>67</v>
      </c>
      <c r="J44" s="123"/>
      <c r="K44" s="25"/>
    </row>
    <row r="45" spans="1:17" x14ac:dyDescent="0.35">
      <c r="A45" s="121"/>
      <c r="B45" s="90" t="s">
        <v>26</v>
      </c>
      <c r="C45" s="80">
        <f>'COLL - Freq'!P67</f>
        <v>3.5709570183781514E-2</v>
      </c>
      <c r="D45" s="77"/>
      <c r="E45" s="81"/>
      <c r="F45" s="82"/>
      <c r="G45" s="25"/>
      <c r="H45" s="25"/>
      <c r="I45" s="95" t="s">
        <v>60</v>
      </c>
      <c r="J45" s="96" t="e">
        <f>(1+$F$47)^(#REF!+5)</f>
        <v>#REF!</v>
      </c>
      <c r="K45" s="25"/>
    </row>
    <row r="46" spans="1:17" ht="15" thickBot="1" x14ac:dyDescent="0.4">
      <c r="A46" s="121"/>
      <c r="B46" s="91" t="s">
        <v>27</v>
      </c>
      <c r="C46" s="80">
        <f>G39</f>
        <v>0.1118057319094361</v>
      </c>
      <c r="D46" s="77"/>
      <c r="E46" s="81"/>
      <c r="F46" s="82"/>
      <c r="G46" s="25"/>
      <c r="H46" s="25"/>
      <c r="I46" s="95" t="s">
        <v>61</v>
      </c>
      <c r="J46" s="96" t="e">
        <f>(1+$F$47)^(#REF!+4)</f>
        <v>#REF!</v>
      </c>
      <c r="K46" s="25"/>
    </row>
    <row r="47" spans="1:17" ht="15" thickBot="1" x14ac:dyDescent="0.4">
      <c r="A47" s="121"/>
      <c r="B47" s="92" t="s">
        <v>55</v>
      </c>
      <c r="C47" s="83">
        <f>(1+C45)*(1+C46)-1</f>
        <v>0.15150783672378676</v>
      </c>
      <c r="D47" s="84">
        <v>1</v>
      </c>
      <c r="E47" s="85" t="s">
        <v>59</v>
      </c>
      <c r="F47" s="78">
        <f>IF(D47=1,C47,IF(D47=0,E47,(C47*D47)+E47*(1-D47)))</f>
        <v>0.15150783672378676</v>
      </c>
      <c r="G47" s="25"/>
      <c r="H47" s="25"/>
      <c r="I47" s="95" t="s">
        <v>62</v>
      </c>
      <c r="J47" s="96" t="e">
        <f>(1+$F$47)^(#REF!+3)</f>
        <v>#REF!</v>
      </c>
      <c r="K47" s="25"/>
    </row>
    <row r="48" spans="1:17" x14ac:dyDescent="0.35">
      <c r="A48" s="121"/>
      <c r="C48" s="24"/>
      <c r="D48" s="12"/>
      <c r="E48" s="12"/>
      <c r="F48" s="12"/>
      <c r="G48" s="25"/>
      <c r="H48" s="25"/>
      <c r="I48" s="95" t="s">
        <v>63</v>
      </c>
      <c r="J48" s="96" t="e">
        <f>(1+$F$47)^(#REF!+2)</f>
        <v>#REF!</v>
      </c>
      <c r="K48" s="25"/>
    </row>
    <row r="49" spans="1:17" x14ac:dyDescent="0.35">
      <c r="A49" s="121"/>
      <c r="B49" s="26"/>
      <c r="C49" s="26"/>
      <c r="D49" s="26"/>
      <c r="E49" s="26"/>
      <c r="F49" s="26"/>
      <c r="G49" s="26"/>
      <c r="H49" s="26"/>
      <c r="I49" s="95" t="s">
        <v>64</v>
      </c>
      <c r="J49" s="96" t="e">
        <f>(1+$F$47)^(#REF!+1)</f>
        <v>#REF!</v>
      </c>
      <c r="K49" s="26"/>
      <c r="L49" s="26"/>
      <c r="M49" s="21"/>
      <c r="N49" s="26"/>
      <c r="O49" s="26"/>
      <c r="P49" s="26"/>
      <c r="Q49" s="26"/>
    </row>
    <row r="50" spans="1:17" ht="15" thickBot="1" x14ac:dyDescent="0.4">
      <c r="A50" s="121"/>
      <c r="B50" s="26"/>
      <c r="C50" s="26"/>
      <c r="D50" s="26"/>
      <c r="E50" s="26"/>
      <c r="F50" s="26"/>
      <c r="G50" s="26"/>
      <c r="H50" s="26"/>
      <c r="I50" s="97" t="s">
        <v>65</v>
      </c>
      <c r="J50" s="98" t="e">
        <f>(1+$F$47)^#REF!</f>
        <v>#REF!</v>
      </c>
      <c r="K50" s="26"/>
      <c r="L50" s="26"/>
      <c r="M50" s="21"/>
      <c r="N50" s="26"/>
      <c r="O50" s="26"/>
      <c r="P50" s="26"/>
      <c r="Q50" s="26"/>
    </row>
    <row r="51" spans="1:17" x14ac:dyDescent="0.35">
      <c r="A51" s="93"/>
      <c r="B51" s="26"/>
      <c r="C51" s="26"/>
      <c r="D51" s="26"/>
      <c r="E51" s="26"/>
      <c r="F51" s="26"/>
      <c r="G51" s="26"/>
      <c r="H51" s="26"/>
      <c r="I51" s="67"/>
      <c r="J51" s="66"/>
      <c r="K51" s="26"/>
      <c r="L51" s="26"/>
      <c r="M51" s="21"/>
      <c r="N51" s="26"/>
      <c r="O51" s="26"/>
      <c r="P51" s="26"/>
      <c r="Q51" s="26"/>
    </row>
    <row r="52" spans="1:17" x14ac:dyDescent="0.35">
      <c r="A52" s="52"/>
      <c r="B52" s="26"/>
      <c r="C52" s="26"/>
      <c r="D52" s="26"/>
      <c r="E52" s="26"/>
      <c r="F52" s="26"/>
      <c r="G52" s="26"/>
      <c r="H52" s="26"/>
      <c r="I52" s="67"/>
      <c r="J52" s="66"/>
      <c r="K52" s="26"/>
      <c r="L52" s="26"/>
      <c r="M52" s="21"/>
      <c r="N52" s="26"/>
      <c r="O52" s="26"/>
      <c r="P52" s="26"/>
      <c r="Q52" s="26"/>
    </row>
    <row r="53" spans="1:17" ht="15" thickBot="1" x14ac:dyDescent="0.4">
      <c r="A53" s="121" t="s">
        <v>37</v>
      </c>
      <c r="B53" s="124" t="s">
        <v>0</v>
      </c>
      <c r="C53" s="124"/>
      <c r="D53" s="124"/>
      <c r="E53" s="124"/>
      <c r="F53" s="124"/>
      <c r="G53" s="124"/>
      <c r="H53" s="26"/>
      <c r="I53" s="115" t="s">
        <v>4</v>
      </c>
      <c r="J53" s="115"/>
      <c r="K53" s="115"/>
      <c r="L53" s="115"/>
      <c r="M53" s="1"/>
      <c r="N53" s="26"/>
      <c r="O53" s="26"/>
      <c r="P53" s="26"/>
      <c r="Q53" s="26"/>
    </row>
    <row r="54" spans="1:17" ht="44" thickBot="1" x14ac:dyDescent="0.4">
      <c r="A54" s="121"/>
      <c r="B54" s="2" t="s">
        <v>32</v>
      </c>
      <c r="C54" s="2" t="s">
        <v>1</v>
      </c>
      <c r="D54" s="2" t="s">
        <v>33</v>
      </c>
      <c r="E54" s="2" t="s">
        <v>34</v>
      </c>
      <c r="F54" s="2" t="s">
        <v>35</v>
      </c>
      <c r="G54" s="26"/>
      <c r="H54" s="26"/>
      <c r="I54" s="2" t="s">
        <v>1</v>
      </c>
      <c r="J54" s="2" t="str">
        <f t="shared" ref="J54:K54" si="8">D54</f>
        <v>Earned Premium</v>
      </c>
      <c r="K54" s="2" t="str">
        <f t="shared" si="8"/>
        <v>On-Level Earned Premium</v>
      </c>
      <c r="L54" s="2" t="s">
        <v>35</v>
      </c>
      <c r="M54" s="26"/>
      <c r="N54" s="26"/>
      <c r="O54" s="26"/>
    </row>
    <row r="55" spans="1:17" x14ac:dyDescent="0.35">
      <c r="A55" s="121"/>
      <c r="B55" s="60">
        <v>20162</v>
      </c>
      <c r="C55" s="59">
        <v>800724.34166666667</v>
      </c>
      <c r="D55" s="54">
        <v>302918865.14999998</v>
      </c>
      <c r="E55" s="54">
        <v>305893851.78447837</v>
      </c>
      <c r="F55" s="53">
        <f>E55/C55</f>
        <v>382.02142218853493</v>
      </c>
      <c r="G55" s="26"/>
      <c r="H55" s="26"/>
      <c r="I55" s="34"/>
      <c r="J55" s="34"/>
      <c r="K55" s="34"/>
      <c r="L55" s="34"/>
      <c r="M55" s="26"/>
      <c r="N55" s="26"/>
      <c r="O55" s="26"/>
    </row>
    <row r="56" spans="1:17" x14ac:dyDescent="0.35">
      <c r="A56" s="121"/>
      <c r="B56" s="61">
        <v>20163</v>
      </c>
      <c r="C56" s="59">
        <v>801404.71833333327</v>
      </c>
      <c r="D56" s="54">
        <v>308507671.70999998</v>
      </c>
      <c r="E56" s="54">
        <v>309285282.30685592</v>
      </c>
      <c r="F56" s="53">
        <f t="shared" ref="F56:F81" si="9">E56/C56</f>
        <v>385.92895104245315</v>
      </c>
      <c r="G56" s="26"/>
      <c r="H56" s="26"/>
      <c r="I56" s="34"/>
      <c r="J56" s="34"/>
      <c r="K56" s="34"/>
      <c r="L56" s="34"/>
      <c r="M56" s="26"/>
      <c r="N56" s="26"/>
      <c r="O56" s="26"/>
    </row>
    <row r="57" spans="1:17" x14ac:dyDescent="0.35">
      <c r="A57" s="121"/>
      <c r="B57" s="61">
        <v>20164</v>
      </c>
      <c r="C57" s="59">
        <v>802177.55500000005</v>
      </c>
      <c r="D57" s="54">
        <v>314425214.82999998</v>
      </c>
      <c r="E57" s="54">
        <v>313147152.38032532</v>
      </c>
      <c r="F57" s="53">
        <f t="shared" si="9"/>
        <v>390.37137156040882</v>
      </c>
      <c r="G57" s="26"/>
      <c r="H57" s="26"/>
      <c r="I57" s="34"/>
      <c r="J57" s="34"/>
      <c r="K57" s="34"/>
      <c r="L57" s="34"/>
      <c r="M57" s="26"/>
      <c r="N57" s="26"/>
      <c r="O57" s="26"/>
    </row>
    <row r="58" spans="1:17" x14ac:dyDescent="0.35">
      <c r="A58" s="121"/>
      <c r="B58" s="61">
        <v>20171</v>
      </c>
      <c r="C58" s="59">
        <v>804145.75416666677</v>
      </c>
      <c r="D58" s="54">
        <v>319272420.12</v>
      </c>
      <c r="E58" s="54">
        <v>317751332.36228192</v>
      </c>
      <c r="F58" s="53">
        <f t="shared" si="9"/>
        <v>395.14146622780646</v>
      </c>
      <c r="G58" s="26"/>
      <c r="H58" s="26"/>
      <c r="I58" s="8">
        <f t="shared" ref="I58:I81" si="10">IF(COUNT(C55:C58)&lt;4,"",SUM(C55:C58))</f>
        <v>3208452.3691666671</v>
      </c>
      <c r="J58" s="8">
        <f t="shared" ref="J58:K81" si="11">IF(COUNT(D55:D58)&lt;4,"",SUM(D55:D58))</f>
        <v>1245124171.8099999</v>
      </c>
      <c r="K58" s="8">
        <f t="shared" si="11"/>
        <v>1246077618.8339415</v>
      </c>
      <c r="L58" s="8">
        <f>IFERROR(K58/I58,0)</f>
        <v>388.37341978605895</v>
      </c>
      <c r="M58" s="26"/>
      <c r="N58" s="26"/>
      <c r="O58" s="26"/>
    </row>
    <row r="59" spans="1:17" x14ac:dyDescent="0.35">
      <c r="A59" s="121"/>
      <c r="B59" s="61">
        <v>20172</v>
      </c>
      <c r="C59" s="59">
        <v>808064.3716666667</v>
      </c>
      <c r="D59" s="54">
        <v>325224217.52999997</v>
      </c>
      <c r="E59" s="54">
        <v>323531126.84683871</v>
      </c>
      <c r="F59" s="53">
        <f t="shared" si="9"/>
        <v>400.37791318474069</v>
      </c>
      <c r="G59" s="26"/>
      <c r="H59" s="26"/>
      <c r="I59" s="8">
        <f t="shared" si="10"/>
        <v>3215792.3991666669</v>
      </c>
      <c r="J59" s="8">
        <f t="shared" si="11"/>
        <v>1267429524.1900001</v>
      </c>
      <c r="K59" s="8">
        <f t="shared" si="11"/>
        <v>1263714893.8963017</v>
      </c>
      <c r="L59" s="8">
        <f t="shared" ref="L59:L81" si="12">IFERROR(K59/I59,0)</f>
        <v>392.9715407697891</v>
      </c>
      <c r="M59" s="26"/>
      <c r="N59" s="26"/>
      <c r="O59" s="26"/>
    </row>
    <row r="60" spans="1:17" x14ac:dyDescent="0.35">
      <c r="A60" s="121"/>
      <c r="B60" s="61">
        <v>20173</v>
      </c>
      <c r="C60" s="59">
        <v>805932.27416666655</v>
      </c>
      <c r="D60" s="54">
        <v>327575361.38999999</v>
      </c>
      <c r="E60" s="54">
        <v>324067207.7930963</v>
      </c>
      <c r="F60" s="53">
        <f t="shared" si="9"/>
        <v>402.10228350537466</v>
      </c>
      <c r="G60" s="26"/>
      <c r="H60" s="26"/>
      <c r="I60" s="8">
        <f t="shared" si="10"/>
        <v>3220319.9550000001</v>
      </c>
      <c r="J60" s="8">
        <f t="shared" si="11"/>
        <v>1286497213.8699999</v>
      </c>
      <c r="K60" s="8">
        <f t="shared" si="11"/>
        <v>1278496819.3825421</v>
      </c>
      <c r="L60" s="8">
        <f t="shared" si="12"/>
        <v>397.00925288417255</v>
      </c>
      <c r="M60" s="26"/>
      <c r="N60" s="26"/>
      <c r="O60" s="26"/>
    </row>
    <row r="61" spans="1:17" x14ac:dyDescent="0.35">
      <c r="A61" s="121"/>
      <c r="B61" s="61">
        <v>20174</v>
      </c>
      <c r="C61" s="59">
        <v>799701.06916666671</v>
      </c>
      <c r="D61" s="54">
        <v>327752067.31999999</v>
      </c>
      <c r="E61" s="54">
        <v>321982899.04491639</v>
      </c>
      <c r="F61" s="53">
        <f t="shared" si="9"/>
        <v>402.62907161102163</v>
      </c>
      <c r="G61" s="26"/>
      <c r="H61" s="26"/>
      <c r="I61" s="8">
        <f t="shared" si="10"/>
        <v>3217843.4691666667</v>
      </c>
      <c r="J61" s="8">
        <f t="shared" si="11"/>
        <v>1299824066.3599999</v>
      </c>
      <c r="K61" s="8">
        <f t="shared" si="11"/>
        <v>1287332566.0471334</v>
      </c>
      <c r="L61" s="8">
        <f t="shared" si="12"/>
        <v>400.06065502636687</v>
      </c>
      <c r="M61" s="26"/>
      <c r="N61" s="26"/>
      <c r="O61" s="26"/>
    </row>
    <row r="62" spans="1:17" x14ac:dyDescent="0.35">
      <c r="A62" s="121"/>
      <c r="B62" s="61">
        <v>20181</v>
      </c>
      <c r="C62" s="59">
        <v>793342.4541666666</v>
      </c>
      <c r="D62" s="54">
        <v>329919353.17000002</v>
      </c>
      <c r="E62" s="54">
        <v>321106368.75205958</v>
      </c>
      <c r="F62" s="53">
        <f t="shared" si="9"/>
        <v>404.75127363422439</v>
      </c>
      <c r="I62" s="8">
        <f t="shared" si="10"/>
        <v>3207040.1691666665</v>
      </c>
      <c r="J62" s="8">
        <f t="shared" si="11"/>
        <v>1310470999.4100001</v>
      </c>
      <c r="K62" s="8">
        <f t="shared" si="11"/>
        <v>1290687602.4369111</v>
      </c>
      <c r="L62" s="8">
        <f t="shared" si="12"/>
        <v>402.45445468563929</v>
      </c>
    </row>
    <row r="63" spans="1:17" x14ac:dyDescent="0.35">
      <c r="A63" s="121"/>
      <c r="B63" s="61">
        <v>20182</v>
      </c>
      <c r="C63" s="59">
        <v>787669.39083333325</v>
      </c>
      <c r="D63" s="54">
        <v>333124590.39999998</v>
      </c>
      <c r="E63" s="54">
        <v>321039409.20306349</v>
      </c>
      <c r="F63" s="53">
        <f t="shared" si="9"/>
        <v>407.58142050361045</v>
      </c>
      <c r="I63" s="8">
        <f t="shared" si="10"/>
        <v>3186645.188333333</v>
      </c>
      <c r="J63" s="8">
        <f t="shared" si="11"/>
        <v>1318371372.2800002</v>
      </c>
      <c r="K63" s="8">
        <f t="shared" si="11"/>
        <v>1288195884.7931356</v>
      </c>
      <c r="L63" s="8">
        <f t="shared" si="12"/>
        <v>404.24829520065987</v>
      </c>
    </row>
    <row r="64" spans="1:17" x14ac:dyDescent="0.35">
      <c r="A64" s="121"/>
      <c r="B64" s="61">
        <v>20183</v>
      </c>
      <c r="C64" s="59">
        <v>782246.28250000009</v>
      </c>
      <c r="D64" s="54">
        <v>333822513.31999999</v>
      </c>
      <c r="E64" s="54">
        <v>320902892.74549145</v>
      </c>
      <c r="F64" s="53">
        <f t="shared" si="9"/>
        <v>410.23255709175123</v>
      </c>
      <c r="I64" s="8">
        <f t="shared" si="10"/>
        <v>3162959.1966666668</v>
      </c>
      <c r="J64" s="8">
        <f t="shared" si="11"/>
        <v>1324618524.21</v>
      </c>
      <c r="K64" s="8">
        <f t="shared" si="11"/>
        <v>1285031569.7455308</v>
      </c>
      <c r="L64" s="8">
        <f t="shared" si="12"/>
        <v>406.27510184126976</v>
      </c>
    </row>
    <row r="65" spans="1:12" x14ac:dyDescent="0.35">
      <c r="A65" s="121"/>
      <c r="B65" s="61">
        <v>20184</v>
      </c>
      <c r="C65" s="59">
        <v>777914.65</v>
      </c>
      <c r="D65" s="54">
        <v>333947567.42000002</v>
      </c>
      <c r="E65" s="54">
        <v>321329133.2349745</v>
      </c>
      <c r="F65" s="53">
        <f t="shared" si="9"/>
        <v>413.06476646888513</v>
      </c>
      <c r="I65" s="8">
        <f t="shared" si="10"/>
        <v>3141172.7774999999</v>
      </c>
      <c r="J65" s="8">
        <f t="shared" si="11"/>
        <v>1330814024.3099999</v>
      </c>
      <c r="K65" s="8">
        <f t="shared" si="11"/>
        <v>1284377803.9355888</v>
      </c>
      <c r="L65" s="8">
        <f t="shared" si="12"/>
        <v>408.88480033174136</v>
      </c>
    </row>
    <row r="66" spans="1:12" x14ac:dyDescent="0.35">
      <c r="A66" s="121"/>
      <c r="B66" s="61">
        <v>20191</v>
      </c>
      <c r="C66" s="59">
        <v>775744.8075</v>
      </c>
      <c r="D66" s="54">
        <v>328210185.10000002</v>
      </c>
      <c r="E66" s="54">
        <v>323815536.2164439</v>
      </c>
      <c r="F66" s="53">
        <f t="shared" si="9"/>
        <v>417.42533509184193</v>
      </c>
      <c r="I66" s="8">
        <f t="shared" si="10"/>
        <v>3123575.1308333334</v>
      </c>
      <c r="J66" s="8">
        <f t="shared" si="11"/>
        <v>1329104856.2400002</v>
      </c>
      <c r="K66" s="8">
        <f t="shared" si="11"/>
        <v>1287086971.3999734</v>
      </c>
      <c r="L66" s="8">
        <f t="shared" si="12"/>
        <v>412.05571100080874</v>
      </c>
    </row>
    <row r="67" spans="1:12" x14ac:dyDescent="0.35">
      <c r="A67" s="121"/>
      <c r="B67" s="61">
        <v>20192</v>
      </c>
      <c r="C67" s="59">
        <v>773710.94499999995</v>
      </c>
      <c r="D67" s="54">
        <v>318403728.72000003</v>
      </c>
      <c r="E67" s="54">
        <v>325510131.68525183</v>
      </c>
      <c r="F67" s="53">
        <f t="shared" si="9"/>
        <v>420.71284345764536</v>
      </c>
      <c r="I67" s="8">
        <f t="shared" si="10"/>
        <v>3109616.6850000001</v>
      </c>
      <c r="J67" s="8">
        <f t="shared" si="11"/>
        <v>1314383994.5599999</v>
      </c>
      <c r="K67" s="8">
        <f t="shared" si="11"/>
        <v>1291557693.8821616</v>
      </c>
      <c r="L67" s="8">
        <f t="shared" si="12"/>
        <v>415.34305501777999</v>
      </c>
    </row>
    <row r="68" spans="1:12" x14ac:dyDescent="0.35">
      <c r="A68" s="121"/>
      <c r="B68" s="61">
        <v>20193</v>
      </c>
      <c r="C68" s="59">
        <v>769492.42166666675</v>
      </c>
      <c r="D68" s="54">
        <v>313477781.88999999</v>
      </c>
      <c r="E68" s="54">
        <v>324017189.68000883</v>
      </c>
      <c r="F68" s="53">
        <f t="shared" si="9"/>
        <v>421.07911729424217</v>
      </c>
      <c r="I68" s="8">
        <f t="shared" si="10"/>
        <v>3096862.8241666667</v>
      </c>
      <c r="J68" s="8">
        <f t="shared" si="11"/>
        <v>1294039263.1300001</v>
      </c>
      <c r="K68" s="8">
        <f t="shared" si="11"/>
        <v>1294671990.816679</v>
      </c>
      <c r="L68" s="8">
        <f t="shared" si="12"/>
        <v>418.0591987199374</v>
      </c>
    </row>
    <row r="69" spans="1:12" x14ac:dyDescent="0.35">
      <c r="A69" s="121"/>
      <c r="B69" s="61">
        <v>20194</v>
      </c>
      <c r="C69" s="59">
        <v>766541.34583333333</v>
      </c>
      <c r="D69" s="54">
        <v>313780049.02999997</v>
      </c>
      <c r="E69" s="54">
        <v>324329619.31583476</v>
      </c>
      <c r="F69" s="53">
        <f t="shared" si="9"/>
        <v>423.10779591835967</v>
      </c>
      <c r="I69" s="8">
        <f t="shared" si="10"/>
        <v>3085489.52</v>
      </c>
      <c r="J69" s="8">
        <f t="shared" si="11"/>
        <v>1273871744.74</v>
      </c>
      <c r="K69" s="8">
        <f t="shared" si="11"/>
        <v>1297672476.8975394</v>
      </c>
      <c r="L69" s="8">
        <f t="shared" si="12"/>
        <v>420.57264122470247</v>
      </c>
    </row>
    <row r="70" spans="1:12" x14ac:dyDescent="0.35">
      <c r="A70" s="121"/>
      <c r="B70" s="61">
        <v>20201</v>
      </c>
      <c r="C70" s="59">
        <v>767610.5</v>
      </c>
      <c r="D70" s="54">
        <v>317717918.68000001</v>
      </c>
      <c r="E70" s="54">
        <v>328399883.72062421</v>
      </c>
      <c r="F70" s="53">
        <f t="shared" si="9"/>
        <v>427.82098957820955</v>
      </c>
      <c r="I70" s="8">
        <f t="shared" si="10"/>
        <v>3077355.2124999999</v>
      </c>
      <c r="J70" s="8">
        <f t="shared" si="11"/>
        <v>1263379478.3199999</v>
      </c>
      <c r="K70" s="8">
        <f t="shared" si="11"/>
        <v>1302256824.4017196</v>
      </c>
      <c r="L70" s="8">
        <f t="shared" si="12"/>
        <v>423.17403564984767</v>
      </c>
    </row>
    <row r="71" spans="1:12" x14ac:dyDescent="0.35">
      <c r="A71" s="121"/>
      <c r="B71" s="61">
        <v>20202</v>
      </c>
      <c r="C71" s="59">
        <v>770694.78500000003</v>
      </c>
      <c r="D71" s="54">
        <v>321105917.64999998</v>
      </c>
      <c r="E71" s="54">
        <v>331901790.29365003</v>
      </c>
      <c r="F71" s="53">
        <f t="shared" si="9"/>
        <v>430.65270033408882</v>
      </c>
      <c r="I71" s="8">
        <f t="shared" si="10"/>
        <v>3074339.0525000002</v>
      </c>
      <c r="J71" s="8">
        <f t="shared" si="11"/>
        <v>1266081667.25</v>
      </c>
      <c r="K71" s="8">
        <f t="shared" si="11"/>
        <v>1308648483.010118</v>
      </c>
      <c r="L71" s="8">
        <f t="shared" si="12"/>
        <v>425.66823654207798</v>
      </c>
    </row>
    <row r="72" spans="1:12" x14ac:dyDescent="0.35">
      <c r="A72" s="121"/>
      <c r="B72" s="61">
        <v>20203</v>
      </c>
      <c r="C72" s="59">
        <v>765108.95000000007</v>
      </c>
      <c r="D72" s="54">
        <v>317583269.69</v>
      </c>
      <c r="E72" s="54">
        <v>328474447.72539359</v>
      </c>
      <c r="F72" s="53">
        <f t="shared" si="9"/>
        <v>429.3172204107579</v>
      </c>
      <c r="I72" s="8">
        <f t="shared" si="10"/>
        <v>3069955.5808333335</v>
      </c>
      <c r="J72" s="8">
        <f t="shared" si="11"/>
        <v>1270187155.05</v>
      </c>
      <c r="K72" s="8">
        <f t="shared" si="11"/>
        <v>1313105741.0555027</v>
      </c>
      <c r="L72" s="8">
        <f t="shared" si="12"/>
        <v>427.72792846047065</v>
      </c>
    </row>
    <row r="73" spans="1:12" x14ac:dyDescent="0.35">
      <c r="A73" s="121"/>
      <c r="B73" s="61">
        <v>20204</v>
      </c>
      <c r="C73" s="59">
        <v>770767.56</v>
      </c>
      <c r="D73" s="54">
        <v>315360068.13</v>
      </c>
      <c r="E73" s="54">
        <v>334364530.30483466</v>
      </c>
      <c r="F73" s="53">
        <f t="shared" si="9"/>
        <v>433.80721719117844</v>
      </c>
      <c r="I73" s="8">
        <f t="shared" si="10"/>
        <v>3074181.7950000004</v>
      </c>
      <c r="J73" s="8">
        <f t="shared" si="11"/>
        <v>1271767174.1500001</v>
      </c>
      <c r="K73" s="8">
        <f t="shared" si="11"/>
        <v>1323140652.0445025</v>
      </c>
      <c r="L73" s="8">
        <f t="shared" si="12"/>
        <v>430.40416614154805</v>
      </c>
    </row>
    <row r="74" spans="1:12" x14ac:dyDescent="0.35">
      <c r="A74" s="121"/>
      <c r="B74" s="61">
        <v>20211</v>
      </c>
      <c r="C74" s="59">
        <v>778514.83583333332</v>
      </c>
      <c r="D74" s="54">
        <v>310328368.74000001</v>
      </c>
      <c r="E74" s="54">
        <v>341582136.2305994</v>
      </c>
      <c r="F74" s="53">
        <f t="shared" si="9"/>
        <v>438.76124192927557</v>
      </c>
      <c r="I74" s="8">
        <f t="shared" si="10"/>
        <v>3085086.1308333334</v>
      </c>
      <c r="J74" s="8">
        <f t="shared" si="11"/>
        <v>1264377624.21</v>
      </c>
      <c r="K74" s="8">
        <f t="shared" si="11"/>
        <v>1336322904.5544777</v>
      </c>
      <c r="L74" s="8">
        <f t="shared" si="12"/>
        <v>433.15578492245027</v>
      </c>
    </row>
    <row r="75" spans="1:12" x14ac:dyDescent="0.35">
      <c r="A75" s="121"/>
      <c r="B75" s="61">
        <v>20212</v>
      </c>
      <c r="C75" s="59">
        <v>788098.29249999998</v>
      </c>
      <c r="D75" s="54">
        <v>313207254.33999997</v>
      </c>
      <c r="E75" s="54">
        <v>349213015.06883532</v>
      </c>
      <c r="F75" s="53">
        <f t="shared" si="9"/>
        <v>443.10845283151701</v>
      </c>
      <c r="I75" s="8">
        <f t="shared" si="10"/>
        <v>3102489.6383333337</v>
      </c>
      <c r="J75" s="8">
        <f t="shared" si="11"/>
        <v>1256478960.8999999</v>
      </c>
      <c r="K75" s="8">
        <f t="shared" si="11"/>
        <v>1353634129.329663</v>
      </c>
      <c r="L75" s="8">
        <f t="shared" si="12"/>
        <v>436.30576960019732</v>
      </c>
    </row>
    <row r="76" spans="1:12" x14ac:dyDescent="0.35">
      <c r="A76" s="121"/>
      <c r="B76" s="61">
        <v>20213</v>
      </c>
      <c r="C76" s="59">
        <v>794559.4</v>
      </c>
      <c r="D76" s="54">
        <v>319199655.77999997</v>
      </c>
      <c r="E76" s="54">
        <v>355894292.5468263</v>
      </c>
      <c r="F76" s="53">
        <f t="shared" si="9"/>
        <v>447.91401693419812</v>
      </c>
      <c r="I76" s="8">
        <f t="shared" si="10"/>
        <v>3131940.0883333334</v>
      </c>
      <c r="J76" s="8">
        <f t="shared" si="11"/>
        <v>1258095346.99</v>
      </c>
      <c r="K76" s="8">
        <f t="shared" si="11"/>
        <v>1381053974.1510956</v>
      </c>
      <c r="L76" s="8">
        <f t="shared" si="12"/>
        <v>440.95797978243752</v>
      </c>
    </row>
    <row r="77" spans="1:12" x14ac:dyDescent="0.35">
      <c r="A77" s="121"/>
      <c r="B77" s="61">
        <v>20214</v>
      </c>
      <c r="C77" s="59">
        <v>799383.92666666664</v>
      </c>
      <c r="D77" s="54">
        <v>324343587.83999997</v>
      </c>
      <c r="E77" s="54">
        <v>361629562.08190501</v>
      </c>
      <c r="F77" s="53">
        <f t="shared" si="9"/>
        <v>452.38533077573391</v>
      </c>
      <c r="I77" s="8">
        <f t="shared" si="10"/>
        <v>3160556.4550000001</v>
      </c>
      <c r="J77" s="8">
        <f t="shared" si="11"/>
        <v>1267078866.6999998</v>
      </c>
      <c r="K77" s="8">
        <f t="shared" si="11"/>
        <v>1408319005.9281659</v>
      </c>
      <c r="L77" s="8">
        <f t="shared" si="12"/>
        <v>445.59210568765678</v>
      </c>
    </row>
    <row r="78" spans="1:12" x14ac:dyDescent="0.35">
      <c r="A78" s="121"/>
      <c r="B78" s="61">
        <v>20221</v>
      </c>
      <c r="C78" s="59">
        <v>803454.73249999993</v>
      </c>
      <c r="D78" s="54">
        <v>329941610.68000001</v>
      </c>
      <c r="E78" s="54">
        <v>367871123.88257289</v>
      </c>
      <c r="F78" s="53">
        <f t="shared" si="9"/>
        <v>457.86166787258662</v>
      </c>
      <c r="I78" s="8">
        <f t="shared" si="10"/>
        <v>3185496.3516666666</v>
      </c>
      <c r="J78" s="8">
        <f t="shared" si="11"/>
        <v>1286692108.6399999</v>
      </c>
      <c r="K78" s="8">
        <f t="shared" si="11"/>
        <v>1434607993.5801396</v>
      </c>
      <c r="L78" s="8">
        <f t="shared" si="12"/>
        <v>450.35618792328739</v>
      </c>
    </row>
    <row r="79" spans="1:12" x14ac:dyDescent="0.35">
      <c r="A79" s="121"/>
      <c r="B79" s="61">
        <v>20222</v>
      </c>
      <c r="C79" s="59">
        <v>810637.33666666655</v>
      </c>
      <c r="D79" s="54">
        <v>337823756.04000002</v>
      </c>
      <c r="E79" s="54">
        <v>376659386.95194745</v>
      </c>
      <c r="F79" s="53">
        <f t="shared" si="9"/>
        <v>464.64598892122029</v>
      </c>
      <c r="I79" s="8">
        <f t="shared" si="10"/>
        <v>3208035.395833333</v>
      </c>
      <c r="J79" s="8">
        <f t="shared" si="11"/>
        <v>1311308610.3399999</v>
      </c>
      <c r="K79" s="8">
        <f t="shared" si="11"/>
        <v>1462054365.4632516</v>
      </c>
      <c r="L79" s="8">
        <f t="shared" si="12"/>
        <v>455.74757914523013</v>
      </c>
    </row>
    <row r="80" spans="1:12" x14ac:dyDescent="0.35">
      <c r="A80" s="121"/>
      <c r="B80" s="61">
        <v>20223</v>
      </c>
      <c r="C80" s="59">
        <v>818206.96583333332</v>
      </c>
      <c r="D80" s="54">
        <v>346715969.55000001</v>
      </c>
      <c r="E80" s="54">
        <v>386573833.84752291</v>
      </c>
      <c r="F80" s="53">
        <f t="shared" si="9"/>
        <v>472.46460857712498</v>
      </c>
      <c r="I80" s="8">
        <f t="shared" si="10"/>
        <v>3231682.9616666664</v>
      </c>
      <c r="J80" s="8">
        <f t="shared" si="11"/>
        <v>1338824924.1099999</v>
      </c>
      <c r="K80" s="8">
        <f t="shared" si="11"/>
        <v>1492733906.7639482</v>
      </c>
      <c r="L80" s="8">
        <f t="shared" si="12"/>
        <v>461.90604848010986</v>
      </c>
    </row>
    <row r="81" spans="1:12" x14ac:dyDescent="0.35">
      <c r="A81" s="121"/>
      <c r="B81" s="61">
        <v>20224</v>
      </c>
      <c r="C81" s="59">
        <v>830433.61833333329</v>
      </c>
      <c r="D81" s="54">
        <v>359368405.56999999</v>
      </c>
      <c r="E81" s="54">
        <v>400680771.88706583</v>
      </c>
      <c r="F81" s="53">
        <f t="shared" si="9"/>
        <v>482.49584679775563</v>
      </c>
      <c r="I81" s="8">
        <f t="shared" si="10"/>
        <v>3262732.6533333329</v>
      </c>
      <c r="J81" s="8">
        <f t="shared" si="11"/>
        <v>1373849741.8399999</v>
      </c>
      <c r="K81" s="8">
        <f t="shared" si="11"/>
        <v>1531785116.5691092</v>
      </c>
      <c r="L81" s="8">
        <f t="shared" si="12"/>
        <v>469.47920020482792</v>
      </c>
    </row>
    <row r="82" spans="1:12" ht="15" thickBot="1" x14ac:dyDescent="0.4">
      <c r="A82" s="121"/>
    </row>
    <row r="83" spans="1:12" ht="15" thickBot="1" x14ac:dyDescent="0.4">
      <c r="A83" s="121"/>
      <c r="C83" s="116" t="s">
        <v>28</v>
      </c>
      <c r="D83" s="118"/>
      <c r="E83" s="36"/>
    </row>
    <row r="84" spans="1:12" ht="29" x14ac:dyDescent="0.35">
      <c r="A84" s="121"/>
      <c r="C84" s="19" t="s">
        <v>14</v>
      </c>
      <c r="D84" s="62" t="s">
        <v>38</v>
      </c>
      <c r="F84" s="47" t="s">
        <v>31</v>
      </c>
      <c r="I84" s="122" t="s">
        <v>66</v>
      </c>
      <c r="J84" s="123"/>
    </row>
    <row r="85" spans="1:12" x14ac:dyDescent="0.35">
      <c r="A85" s="121"/>
      <c r="C85" s="11" t="s">
        <v>9</v>
      </c>
      <c r="D85" s="102">
        <f>LOGEST(L$74:L81)^4-1</f>
        <v>4.6694555145626371E-2</v>
      </c>
      <c r="F85" s="63" t="s">
        <v>12</v>
      </c>
      <c r="I85" s="95" t="s">
        <v>60</v>
      </c>
      <c r="J85" s="96" t="e">
        <f>(1+$F$86)^(#REF!+5)</f>
        <v>#REF!</v>
      </c>
    </row>
    <row r="86" spans="1:12" ht="15" thickBot="1" x14ac:dyDescent="0.4">
      <c r="A86" s="121"/>
      <c r="C86" s="11" t="s">
        <v>10</v>
      </c>
      <c r="D86" s="102">
        <f>LOGEST(L$70:L81)^4-1</f>
        <v>3.7668572480020535E-2</v>
      </c>
      <c r="F86" s="64">
        <f>VLOOKUP(F85,C85:D89,2,FALSE)</f>
        <v>3.0762449445338014E-2</v>
      </c>
      <c r="I86" s="95" t="s">
        <v>61</v>
      </c>
      <c r="J86" s="96" t="e">
        <f>(1+$F$86)^(#REF!+4)</f>
        <v>#REF!</v>
      </c>
    </row>
    <row r="87" spans="1:12" x14ac:dyDescent="0.35">
      <c r="A87" s="121"/>
      <c r="C87" s="11" t="s">
        <v>11</v>
      </c>
      <c r="D87" s="102">
        <f>LOGEST(L$66:L81)^4-1</f>
        <v>3.2926462782541632E-2</v>
      </c>
      <c r="F87" s="46"/>
      <c r="I87" s="95" t="s">
        <v>62</v>
      </c>
      <c r="J87" s="96" t="e">
        <f>(1+$F$86)^(#REF!+3)</f>
        <v>#REF!</v>
      </c>
    </row>
    <row r="88" spans="1:12" x14ac:dyDescent="0.35">
      <c r="A88" s="121"/>
      <c r="C88" s="11" t="s">
        <v>12</v>
      </c>
      <c r="D88" s="102">
        <f>LOGEST(L$62:L81)^4-1</f>
        <v>3.0762449445338014E-2</v>
      </c>
      <c r="F88" s="125"/>
      <c r="G88" s="125"/>
      <c r="I88" s="95" t="s">
        <v>63</v>
      </c>
      <c r="J88" s="96" t="e">
        <f>(1+$F$86)^(#REF!+2)</f>
        <v>#REF!</v>
      </c>
    </row>
    <row r="89" spans="1:12" ht="15" thickBot="1" x14ac:dyDescent="0.4">
      <c r="A89" s="121"/>
      <c r="C89" s="13" t="s">
        <v>13</v>
      </c>
      <c r="D89" s="103">
        <f>LOGEST(L$58:L81)^4-1</f>
        <v>2.9762792675257943E-2</v>
      </c>
      <c r="F89" s="99"/>
      <c r="G89" s="100"/>
      <c r="I89" s="95" t="s">
        <v>64</v>
      </c>
      <c r="J89" s="96" t="e">
        <f>(1+$F$86)^(#REF!+1)</f>
        <v>#REF!</v>
      </c>
    </row>
    <row r="90" spans="1:12" ht="15" thickBot="1" x14ac:dyDescent="0.4">
      <c r="A90" s="121"/>
      <c r="F90" s="99"/>
      <c r="G90" s="100"/>
      <c r="I90" s="97" t="s">
        <v>65</v>
      </c>
      <c r="J90" s="98" t="e">
        <f>(1+$F$86)^#REF!</f>
        <v>#REF!</v>
      </c>
    </row>
    <row r="91" spans="1:12" x14ac:dyDescent="0.35">
      <c r="F91" s="99"/>
      <c r="G91" s="100"/>
    </row>
    <row r="92" spans="1:12" x14ac:dyDescent="0.35">
      <c r="F92" s="99"/>
      <c r="G92" s="100"/>
    </row>
    <row r="93" spans="1:12" x14ac:dyDescent="0.35">
      <c r="F93" s="99"/>
      <c r="G93" s="100"/>
    </row>
    <row r="94" spans="1:12" x14ac:dyDescent="0.35">
      <c r="F94" s="101"/>
      <c r="G94" s="100"/>
    </row>
  </sheetData>
  <mergeCells count="14">
    <mergeCell ref="A44:A50"/>
    <mergeCell ref="I44:J44"/>
    <mergeCell ref="A53:A90"/>
    <mergeCell ref="B53:G53"/>
    <mergeCell ref="I53:L53"/>
    <mergeCell ref="C83:D83"/>
    <mergeCell ref="I84:J84"/>
    <mergeCell ref="F88:G88"/>
    <mergeCell ref="A1:P1"/>
    <mergeCell ref="A2:P2"/>
    <mergeCell ref="A4:A41"/>
    <mergeCell ref="C4:G4"/>
    <mergeCell ref="C5:G5"/>
    <mergeCell ref="C35:E35"/>
  </mergeCells>
  <pageMargins left="0.7" right="0.7" top="0.75" bottom="0.75" header="0.3" footer="0.3"/>
  <pageSetup scale="32" fitToWidth="0" orientation="landscape" r:id="rId1"/>
  <rowBreaks count="1" manualBreakCount="1">
    <brk id="5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343F-DB0E-441C-8AE1-BB170DC8434F}">
  <sheetPr codeName="Sheet11">
    <pageSetUpPr fitToPage="1"/>
  </sheetPr>
  <dimension ref="A1:U92"/>
  <sheetViews>
    <sheetView zoomScale="70" zoomScaleNormal="70" workbookViewId="0">
      <selection activeCell="C23" sqref="A23:XFD23"/>
    </sheetView>
  </sheetViews>
  <sheetFormatPr defaultRowHeight="14.5" x14ac:dyDescent="0.35"/>
  <cols>
    <col min="3" max="3" width="14.54296875" customWidth="1"/>
    <col min="4" max="4" width="17.453125" customWidth="1"/>
    <col min="5" max="5" width="17.81640625" customWidth="1"/>
    <col min="6" max="6" width="17.54296875" customWidth="1"/>
    <col min="7" max="7" width="4.81640625" customWidth="1"/>
    <col min="8" max="9" width="14.54296875" customWidth="1"/>
    <col min="10" max="10" width="5" customWidth="1"/>
    <col min="11" max="13" width="14.54296875" customWidth="1"/>
    <col min="14" max="14" width="5" customWidth="1"/>
    <col min="15" max="16" width="14.54296875" customWidth="1"/>
    <col min="17" max="17" width="5" customWidth="1"/>
    <col min="18" max="19" width="14.54296875" customWidth="1"/>
  </cols>
  <sheetData>
    <row r="1" spans="1:21" ht="21" x14ac:dyDescent="0.5">
      <c r="A1" s="111" t="s">
        <v>51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U1" s="22"/>
    </row>
    <row r="2" spans="1:21" ht="21" x14ac:dyDescent="0.5">
      <c r="A2" s="111" t="s">
        <v>71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U2" s="22"/>
    </row>
    <row r="3" spans="1:21" ht="21" x14ac:dyDescent="0.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U3" s="22"/>
    </row>
    <row r="4" spans="1:21" x14ac:dyDescent="0.35">
      <c r="D4" s="68" t="s">
        <v>39</v>
      </c>
      <c r="E4" s="68" t="s">
        <v>40</v>
      </c>
      <c r="F4" s="68" t="s">
        <v>41</v>
      </c>
      <c r="H4" s="69" t="s">
        <v>42</v>
      </c>
      <c r="I4" s="69" t="s">
        <v>43</v>
      </c>
      <c r="J4" s="70"/>
      <c r="K4" s="69" t="s">
        <v>44</v>
      </c>
      <c r="L4" s="69" t="s">
        <v>45</v>
      </c>
      <c r="M4" s="69" t="s">
        <v>46</v>
      </c>
      <c r="N4" s="70"/>
      <c r="O4" s="69" t="s">
        <v>47</v>
      </c>
      <c r="P4" s="69" t="s">
        <v>48</v>
      </c>
      <c r="Q4" s="70"/>
      <c r="R4" s="69" t="s">
        <v>49</v>
      </c>
      <c r="S4" s="69" t="s">
        <v>50</v>
      </c>
      <c r="U4" s="29"/>
    </row>
    <row r="5" spans="1:21" x14ac:dyDescent="0.35">
      <c r="A5" s="112" t="s">
        <v>26</v>
      </c>
      <c r="B5" s="110" t="s">
        <v>16</v>
      </c>
      <c r="C5" s="55"/>
      <c r="D5" s="113" t="s">
        <v>36</v>
      </c>
      <c r="E5" s="113"/>
      <c r="F5" s="113"/>
      <c r="G5" s="43"/>
      <c r="H5" s="43"/>
      <c r="I5" s="43"/>
    </row>
    <row r="6" spans="1:21" ht="15" thickBot="1" x14ac:dyDescent="0.4">
      <c r="A6" s="112"/>
      <c r="B6" s="110"/>
      <c r="C6" s="58"/>
      <c r="D6" s="114" t="s">
        <v>0</v>
      </c>
      <c r="E6" s="114"/>
      <c r="F6" s="114"/>
      <c r="G6" s="44"/>
      <c r="H6" s="115" t="s">
        <v>0</v>
      </c>
      <c r="I6" s="115"/>
      <c r="K6" s="5" t="s">
        <v>4</v>
      </c>
      <c r="L6" s="1"/>
      <c r="M6" s="1"/>
      <c r="O6" s="5" t="s">
        <v>4</v>
      </c>
      <c r="P6" s="1"/>
      <c r="R6" s="5" t="s">
        <v>20</v>
      </c>
      <c r="S6" s="1"/>
    </row>
    <row r="7" spans="1:21" ht="75" customHeight="1" thickBot="1" x14ac:dyDescent="0.4">
      <c r="A7" s="112"/>
      <c r="B7" s="110"/>
      <c r="C7" s="57" t="s">
        <v>54</v>
      </c>
      <c r="D7" s="2" t="s">
        <v>1</v>
      </c>
      <c r="E7" s="2" t="s">
        <v>2</v>
      </c>
      <c r="F7" s="2" t="s">
        <v>3</v>
      </c>
      <c r="G7" s="16"/>
      <c r="H7" s="2" t="s">
        <v>5</v>
      </c>
      <c r="I7" s="2" t="s">
        <v>6</v>
      </c>
      <c r="K7" s="2" t="s">
        <v>1</v>
      </c>
      <c r="L7" s="2" t="s">
        <v>2</v>
      </c>
      <c r="M7" s="2" t="s">
        <v>3</v>
      </c>
      <c r="O7" s="2" t="s">
        <v>5</v>
      </c>
      <c r="P7" s="2" t="s">
        <v>6</v>
      </c>
      <c r="R7" s="2" t="s">
        <v>18</v>
      </c>
      <c r="S7" s="2" t="s">
        <v>19</v>
      </c>
    </row>
    <row r="8" spans="1:21" x14ac:dyDescent="0.35">
      <c r="A8" s="112"/>
      <c r="B8" s="110"/>
      <c r="C8" s="43">
        <v>20132</v>
      </c>
      <c r="D8" s="32">
        <v>882933.17999999993</v>
      </c>
      <c r="E8" s="3">
        <v>66440</v>
      </c>
      <c r="F8" s="3">
        <v>98516</v>
      </c>
      <c r="G8" s="15"/>
      <c r="H8" s="9">
        <f>IFERROR(E8/D8*100,0)</f>
        <v>7.5249182503255794</v>
      </c>
      <c r="I8" s="9">
        <f>IFERROR(F8/D8*100,0)</f>
        <v>11.157809246674818</v>
      </c>
      <c r="K8" s="6"/>
      <c r="L8" s="6"/>
      <c r="M8" s="6"/>
      <c r="O8" s="6"/>
      <c r="P8" s="6"/>
      <c r="R8" s="6"/>
      <c r="S8" s="6"/>
    </row>
    <row r="9" spans="1:21" x14ac:dyDescent="0.35">
      <c r="A9" s="112"/>
      <c r="B9" s="110"/>
      <c r="C9" s="43">
        <v>20133</v>
      </c>
      <c r="D9" s="33">
        <v>893054.23</v>
      </c>
      <c r="E9" s="4">
        <v>77278</v>
      </c>
      <c r="F9" s="4">
        <v>113090</v>
      </c>
      <c r="G9" s="15"/>
      <c r="H9" s="9">
        <f t="shared" ref="H9:H46" si="0">IFERROR(E9/D9*100,0)</f>
        <v>8.6532259076808806</v>
      </c>
      <c r="I9" s="9">
        <f t="shared" ref="I9:I46" si="1">IFERROR(F9/D9*100,0)</f>
        <v>12.663284736919056</v>
      </c>
      <c r="K9" s="7"/>
      <c r="L9" s="7"/>
      <c r="M9" s="7"/>
      <c r="O9" s="7"/>
      <c r="P9" s="7"/>
      <c r="R9" s="7"/>
      <c r="S9" s="7"/>
    </row>
    <row r="10" spans="1:21" x14ac:dyDescent="0.35">
      <c r="A10" s="112"/>
      <c r="B10" s="110"/>
      <c r="C10" s="43">
        <v>20134</v>
      </c>
      <c r="D10" s="33">
        <v>902446.47833333339</v>
      </c>
      <c r="E10" s="4">
        <v>75093</v>
      </c>
      <c r="F10" s="4">
        <v>107211</v>
      </c>
      <c r="G10" s="15"/>
      <c r="H10" s="9">
        <f t="shared" si="0"/>
        <v>8.3210474862380899</v>
      </c>
      <c r="I10" s="9">
        <f t="shared" si="1"/>
        <v>11.880039711385505</v>
      </c>
      <c r="K10" s="7"/>
      <c r="L10" s="7"/>
      <c r="M10" s="7"/>
      <c r="O10" s="7"/>
      <c r="P10" s="7"/>
      <c r="R10" s="7"/>
      <c r="S10" s="7"/>
    </row>
    <row r="11" spans="1:21" x14ac:dyDescent="0.35">
      <c r="A11" s="112"/>
      <c r="B11" s="110"/>
      <c r="C11" s="43">
        <v>20141</v>
      </c>
      <c r="D11" s="33">
        <v>911451.51333333331</v>
      </c>
      <c r="E11" s="4">
        <v>71443</v>
      </c>
      <c r="F11" s="4">
        <v>101470</v>
      </c>
      <c r="G11" s="15"/>
      <c r="H11" s="9">
        <f t="shared" si="0"/>
        <v>7.8383763650488421</v>
      </c>
      <c r="I11" s="9">
        <f t="shared" si="1"/>
        <v>11.1327918727028</v>
      </c>
      <c r="K11" s="8">
        <f>IF(COUNT(D8:D11)&lt;4,"",SUM(D8:D11))</f>
        <v>3589885.4016666664</v>
      </c>
      <c r="L11" s="8">
        <f>IF(COUNT(C8:C11)&lt;4,"",SUM(E8:E11))</f>
        <v>290254</v>
      </c>
      <c r="M11" s="8">
        <f>IF(COUNT(C8:C11)&lt;4,"",SUM(F8:F11))</f>
        <v>420287</v>
      </c>
      <c r="O11" s="9">
        <f>IFERROR(L11/K11*100,0)</f>
        <v>8.0853277340063432</v>
      </c>
      <c r="P11" s="9">
        <f>IFERROR(M11/K11*100,0)</f>
        <v>11.707532496855595</v>
      </c>
      <c r="R11" s="27"/>
      <c r="S11" s="27"/>
    </row>
    <row r="12" spans="1:21" x14ac:dyDescent="0.35">
      <c r="A12" s="112"/>
      <c r="B12" s="110"/>
      <c r="C12" s="43">
        <v>20142</v>
      </c>
      <c r="D12" s="33">
        <v>922658.29666666663</v>
      </c>
      <c r="E12" s="4">
        <v>73668</v>
      </c>
      <c r="F12" s="4">
        <v>102152</v>
      </c>
      <c r="G12" s="15"/>
      <c r="H12" s="9">
        <f t="shared" si="0"/>
        <v>7.9843209849349464</v>
      </c>
      <c r="I12" s="9">
        <f t="shared" si="1"/>
        <v>11.071487718589818</v>
      </c>
      <c r="K12" s="8">
        <f t="shared" ref="K12:K46" si="2">IF(COUNT(D9:D12)&lt;4,"",SUM(D9:D12))</f>
        <v>3629610.5183333335</v>
      </c>
      <c r="L12" s="8">
        <f t="shared" ref="L12:L46" si="3">IF(COUNT(C9:C12)&lt;4,"",SUM(E9:E12))</f>
        <v>297482</v>
      </c>
      <c r="M12" s="8">
        <f t="shared" ref="M12:M46" si="4">IF(COUNT(C9:C12)&lt;4,"",SUM(F9:F12))</f>
        <v>423923</v>
      </c>
      <c r="O12" s="9">
        <f t="shared" ref="O12:O46" si="5">IFERROR(L12/K12*100,0)</f>
        <v>8.1959758078009859</v>
      </c>
      <c r="P12" s="9">
        <f t="shared" ref="P12:P46" si="6">IFERROR(M12/K12*100,0)</f>
        <v>11.67957272161145</v>
      </c>
      <c r="R12" s="27"/>
      <c r="S12" s="27"/>
    </row>
    <row r="13" spans="1:21" x14ac:dyDescent="0.35">
      <c r="A13" s="112"/>
      <c r="B13" s="110"/>
      <c r="C13" s="43">
        <v>20143</v>
      </c>
      <c r="D13" s="33">
        <v>927974.70750000002</v>
      </c>
      <c r="E13" s="4">
        <v>78359</v>
      </c>
      <c r="F13" s="4">
        <v>107939</v>
      </c>
      <c r="G13" s="15"/>
      <c r="H13" s="9">
        <f t="shared" si="0"/>
        <v>8.444087900962538</v>
      </c>
      <c r="I13" s="9">
        <f t="shared" si="1"/>
        <v>11.631674778161988</v>
      </c>
      <c r="K13" s="8">
        <f t="shared" si="2"/>
        <v>3664530.9958333331</v>
      </c>
      <c r="L13" s="8">
        <f t="shared" si="3"/>
        <v>298563</v>
      </c>
      <c r="M13" s="8">
        <f t="shared" si="4"/>
        <v>418772</v>
      </c>
      <c r="O13" s="9">
        <f t="shared" si="5"/>
        <v>8.1473727562810598</v>
      </c>
      <c r="P13" s="9">
        <f t="shared" si="6"/>
        <v>11.427710680470561</v>
      </c>
      <c r="R13" s="27"/>
      <c r="S13" s="27"/>
    </row>
    <row r="14" spans="1:21" x14ac:dyDescent="0.35">
      <c r="A14" s="112"/>
      <c r="B14" s="110"/>
      <c r="C14" s="43">
        <v>20144</v>
      </c>
      <c r="D14" s="33">
        <v>934026.13500000001</v>
      </c>
      <c r="E14" s="4">
        <v>81245</v>
      </c>
      <c r="F14" s="4">
        <v>111293</v>
      </c>
      <c r="G14" s="15"/>
      <c r="H14" s="9">
        <f t="shared" si="0"/>
        <v>8.6983647411536289</v>
      </c>
      <c r="I14" s="9">
        <f t="shared" si="1"/>
        <v>11.915405343556044</v>
      </c>
      <c r="K14" s="8">
        <f t="shared" si="2"/>
        <v>3696110.6524999999</v>
      </c>
      <c r="L14" s="8">
        <f t="shared" si="3"/>
        <v>304715</v>
      </c>
      <c r="M14" s="8">
        <f t="shared" si="4"/>
        <v>422854</v>
      </c>
      <c r="O14" s="9">
        <f t="shared" si="5"/>
        <v>8.2442066444600304</v>
      </c>
      <c r="P14" s="9">
        <f t="shared" si="6"/>
        <v>11.440512467179174</v>
      </c>
      <c r="R14" s="27"/>
      <c r="S14" s="27"/>
    </row>
    <row r="15" spans="1:21" x14ac:dyDescent="0.35">
      <c r="A15" s="112"/>
      <c r="B15" s="110"/>
      <c r="C15" s="43">
        <v>20151</v>
      </c>
      <c r="D15" s="33">
        <v>943076.72666666657</v>
      </c>
      <c r="E15" s="4">
        <v>81145</v>
      </c>
      <c r="F15" s="4">
        <v>110716</v>
      </c>
      <c r="G15" s="15"/>
      <c r="H15" s="9">
        <f t="shared" si="0"/>
        <v>8.6042840105713854</v>
      </c>
      <c r="I15" s="9">
        <f t="shared" si="1"/>
        <v>11.739871939299052</v>
      </c>
      <c r="K15" s="8">
        <f t="shared" si="2"/>
        <v>3727735.8658333332</v>
      </c>
      <c r="L15" s="8">
        <f t="shared" si="3"/>
        <v>314417</v>
      </c>
      <c r="M15" s="8">
        <f t="shared" si="4"/>
        <v>432100</v>
      </c>
      <c r="O15" s="9">
        <f t="shared" si="5"/>
        <v>8.4345300020261025</v>
      </c>
      <c r="P15" s="9">
        <f t="shared" si="6"/>
        <v>11.591486509557305</v>
      </c>
      <c r="R15" s="27"/>
      <c r="S15" s="27"/>
    </row>
    <row r="16" spans="1:21" x14ac:dyDescent="0.35">
      <c r="A16" s="112"/>
      <c r="B16" s="110"/>
      <c r="C16" s="43">
        <v>20152</v>
      </c>
      <c r="D16" s="33">
        <v>954316.76</v>
      </c>
      <c r="E16" s="4">
        <v>80794</v>
      </c>
      <c r="F16" s="4">
        <v>112843</v>
      </c>
      <c r="G16" s="15"/>
      <c r="H16" s="9">
        <f t="shared" si="0"/>
        <v>8.466161696667676</v>
      </c>
      <c r="I16" s="9">
        <f t="shared" si="1"/>
        <v>11.824480584413083</v>
      </c>
      <c r="K16" s="8">
        <f t="shared" si="2"/>
        <v>3759394.3291666666</v>
      </c>
      <c r="L16" s="8">
        <f t="shared" si="3"/>
        <v>321543</v>
      </c>
      <c r="M16" s="8">
        <f t="shared" si="4"/>
        <v>442791</v>
      </c>
      <c r="O16" s="9">
        <f t="shared" si="5"/>
        <v>8.5530532805606345</v>
      </c>
      <c r="P16" s="9">
        <f t="shared" si="6"/>
        <v>11.778253655507113</v>
      </c>
      <c r="R16" s="27"/>
      <c r="S16" s="27"/>
    </row>
    <row r="17" spans="1:19" x14ac:dyDescent="0.35">
      <c r="A17" s="112"/>
      <c r="B17" s="110"/>
      <c r="C17" s="43">
        <v>20153</v>
      </c>
      <c r="D17" s="33">
        <v>959427.68333333335</v>
      </c>
      <c r="E17" s="4">
        <v>79674</v>
      </c>
      <c r="F17" s="4">
        <v>114621</v>
      </c>
      <c r="G17" s="15"/>
      <c r="H17" s="9">
        <f t="shared" si="0"/>
        <v>8.3043257333569063</v>
      </c>
      <c r="I17" s="9">
        <f t="shared" si="1"/>
        <v>11.946809748262945</v>
      </c>
      <c r="K17" s="8">
        <f t="shared" si="2"/>
        <v>3790847.3049999997</v>
      </c>
      <c r="L17" s="8">
        <f t="shared" si="3"/>
        <v>322858</v>
      </c>
      <c r="M17" s="8">
        <f t="shared" si="4"/>
        <v>449473</v>
      </c>
      <c r="O17" s="9">
        <f t="shared" si="5"/>
        <v>8.5167766998729064</v>
      </c>
      <c r="P17" s="9">
        <f t="shared" si="6"/>
        <v>11.856795165744616</v>
      </c>
      <c r="R17" s="27"/>
      <c r="S17" s="27"/>
    </row>
    <row r="18" spans="1:19" x14ac:dyDescent="0.35">
      <c r="A18" s="112"/>
      <c r="B18" s="110"/>
      <c r="C18" s="43">
        <v>20154</v>
      </c>
      <c r="D18" s="33">
        <v>963699.36916666664</v>
      </c>
      <c r="E18" s="4">
        <v>89302</v>
      </c>
      <c r="F18" s="4">
        <v>122939</v>
      </c>
      <c r="G18" s="15"/>
      <c r="H18" s="9">
        <f t="shared" si="0"/>
        <v>9.266582801358636</v>
      </c>
      <c r="I18" s="9">
        <f t="shared" si="1"/>
        <v>12.756986663414363</v>
      </c>
      <c r="K18" s="8">
        <f t="shared" si="2"/>
        <v>3820520.5391666666</v>
      </c>
      <c r="L18" s="8">
        <f t="shared" si="3"/>
        <v>330915</v>
      </c>
      <c r="M18" s="8">
        <f t="shared" si="4"/>
        <v>461119</v>
      </c>
      <c r="O18" s="9">
        <f t="shared" si="5"/>
        <v>8.6615160580233219</v>
      </c>
      <c r="P18" s="9">
        <f t="shared" si="6"/>
        <v>12.069533333815802</v>
      </c>
      <c r="R18" s="27"/>
      <c r="S18" s="27"/>
    </row>
    <row r="19" spans="1:19" x14ac:dyDescent="0.35">
      <c r="A19" s="112"/>
      <c r="B19" s="110"/>
      <c r="C19" s="43">
        <v>20161</v>
      </c>
      <c r="D19" s="33">
        <v>969807.99249999993</v>
      </c>
      <c r="E19" s="4">
        <v>85019</v>
      </c>
      <c r="F19" s="4">
        <v>118131</v>
      </c>
      <c r="G19" s="15"/>
      <c r="H19" s="9">
        <f t="shared" si="0"/>
        <v>8.7665806693173867</v>
      </c>
      <c r="I19" s="9">
        <f t="shared" si="1"/>
        <v>12.180864760196334</v>
      </c>
      <c r="K19" s="8">
        <f t="shared" si="2"/>
        <v>3847251.8049999997</v>
      </c>
      <c r="L19" s="8">
        <f t="shared" si="3"/>
        <v>334789</v>
      </c>
      <c r="M19" s="8">
        <f t="shared" si="4"/>
        <v>468534</v>
      </c>
      <c r="O19" s="9">
        <f t="shared" si="5"/>
        <v>8.7020298376336722</v>
      </c>
      <c r="P19" s="9">
        <f t="shared" si="6"/>
        <v>12.178407438553403</v>
      </c>
      <c r="R19" s="27"/>
      <c r="S19" s="27"/>
    </row>
    <row r="20" spans="1:19" x14ac:dyDescent="0.35">
      <c r="A20" s="112"/>
      <c r="B20" s="110"/>
      <c r="C20" s="43">
        <v>20162</v>
      </c>
      <c r="D20" s="33">
        <v>979220.69666666666</v>
      </c>
      <c r="E20" s="4">
        <v>91287</v>
      </c>
      <c r="F20" s="4">
        <v>124794</v>
      </c>
      <c r="G20" s="15"/>
      <c r="H20" s="9">
        <f t="shared" si="0"/>
        <v>9.3224132527781638</v>
      </c>
      <c r="I20" s="9">
        <f t="shared" si="1"/>
        <v>12.744215928524305</v>
      </c>
      <c r="K20" s="8">
        <f t="shared" si="2"/>
        <v>3872155.7416666667</v>
      </c>
      <c r="L20" s="8">
        <f t="shared" si="3"/>
        <v>345282</v>
      </c>
      <c r="M20" s="8">
        <f t="shared" si="4"/>
        <v>480485</v>
      </c>
      <c r="O20" s="9">
        <f t="shared" si="5"/>
        <v>8.9170483584780218</v>
      </c>
      <c r="P20" s="9">
        <f t="shared" si="6"/>
        <v>12.408720931074637</v>
      </c>
      <c r="R20" s="27"/>
      <c r="S20" s="27"/>
    </row>
    <row r="21" spans="1:19" x14ac:dyDescent="0.35">
      <c r="A21" s="112"/>
      <c r="B21" s="110"/>
      <c r="C21" s="43">
        <v>20163</v>
      </c>
      <c r="D21" s="33">
        <v>982614.30249999999</v>
      </c>
      <c r="E21" s="4">
        <v>89459</v>
      </c>
      <c r="F21" s="4">
        <v>125578</v>
      </c>
      <c r="G21" s="15"/>
      <c r="H21" s="9">
        <f t="shared" si="0"/>
        <v>9.1041825640432297</v>
      </c>
      <c r="I21" s="9">
        <f t="shared" si="1"/>
        <v>12.779989023210863</v>
      </c>
      <c r="K21" s="8">
        <f t="shared" si="2"/>
        <v>3895342.3608333329</v>
      </c>
      <c r="L21" s="8">
        <f t="shared" si="3"/>
        <v>355067</v>
      </c>
      <c r="M21" s="8">
        <f t="shared" si="4"/>
        <v>491442</v>
      </c>
      <c r="O21" s="9">
        <f t="shared" si="5"/>
        <v>9.1151679906266398</v>
      </c>
      <c r="P21" s="9">
        <f t="shared" si="6"/>
        <v>12.616143960575149</v>
      </c>
      <c r="R21" s="27"/>
      <c r="S21" s="27"/>
    </row>
    <row r="22" spans="1:19" x14ac:dyDescent="0.35">
      <c r="A22" s="112"/>
      <c r="B22" s="110"/>
      <c r="C22" s="43">
        <v>20164</v>
      </c>
      <c r="D22" s="33">
        <v>986464.52500000002</v>
      </c>
      <c r="E22" s="4">
        <v>90499</v>
      </c>
      <c r="F22" s="4">
        <v>121518</v>
      </c>
      <c r="G22" s="15"/>
      <c r="H22" s="9">
        <f t="shared" si="0"/>
        <v>9.1740754691609414</v>
      </c>
      <c r="I22" s="9">
        <f t="shared" si="1"/>
        <v>12.318537253024887</v>
      </c>
      <c r="K22" s="8">
        <f t="shared" si="2"/>
        <v>3918107.5166666661</v>
      </c>
      <c r="L22" s="8">
        <f t="shared" si="3"/>
        <v>356264</v>
      </c>
      <c r="M22" s="8">
        <f t="shared" si="4"/>
        <v>490021</v>
      </c>
      <c r="O22" s="9">
        <f t="shared" si="5"/>
        <v>9.0927571151261297</v>
      </c>
      <c r="P22" s="9">
        <f t="shared" si="6"/>
        <v>12.506573592367518</v>
      </c>
      <c r="R22" s="27"/>
      <c r="S22" s="27"/>
    </row>
    <row r="23" spans="1:19" x14ac:dyDescent="0.35">
      <c r="A23" s="112"/>
      <c r="B23" s="110"/>
      <c r="C23" s="43">
        <v>20171</v>
      </c>
      <c r="D23" s="33">
        <v>992874.19499999995</v>
      </c>
      <c r="E23" s="4">
        <v>97517</v>
      </c>
      <c r="F23" s="4">
        <v>128609</v>
      </c>
      <c r="G23" s="15"/>
      <c r="H23" s="9">
        <f t="shared" si="0"/>
        <v>9.8216874293928047</v>
      </c>
      <c r="I23" s="9">
        <f t="shared" si="1"/>
        <v>12.953201991517163</v>
      </c>
      <c r="K23" s="8">
        <f t="shared" si="2"/>
        <v>3941173.7191666663</v>
      </c>
      <c r="L23" s="8">
        <f t="shared" si="3"/>
        <v>368762</v>
      </c>
      <c r="M23" s="8">
        <f t="shared" si="4"/>
        <v>500499</v>
      </c>
      <c r="O23" s="9">
        <f t="shared" si="5"/>
        <v>9.3566542932792149</v>
      </c>
      <c r="P23" s="9">
        <f t="shared" si="6"/>
        <v>12.699237223824456</v>
      </c>
      <c r="R23" s="27"/>
      <c r="S23" s="27"/>
    </row>
    <row r="24" spans="1:19" x14ac:dyDescent="0.35">
      <c r="A24" s="112"/>
      <c r="B24" s="110"/>
      <c r="C24" s="43">
        <v>20172</v>
      </c>
      <c r="D24" s="33">
        <v>1002642.2683333333</v>
      </c>
      <c r="E24" s="4">
        <v>95361</v>
      </c>
      <c r="F24" s="4">
        <v>125080</v>
      </c>
      <c r="G24" s="15"/>
      <c r="H24" s="9">
        <f t="shared" si="0"/>
        <v>9.5109694665592102</v>
      </c>
      <c r="I24" s="9">
        <f t="shared" si="1"/>
        <v>12.475037603183965</v>
      </c>
      <c r="K24" s="8">
        <f t="shared" si="2"/>
        <v>3964595.2908333335</v>
      </c>
      <c r="L24" s="8">
        <f t="shared" si="3"/>
        <v>372836</v>
      </c>
      <c r="M24" s="8">
        <f t="shared" si="4"/>
        <v>500785</v>
      </c>
      <c r="O24" s="9">
        <f t="shared" si="5"/>
        <v>9.4041376899691613</v>
      </c>
      <c r="P24" s="9">
        <f t="shared" si="6"/>
        <v>12.63142800875239</v>
      </c>
      <c r="R24" s="27"/>
      <c r="S24" s="27"/>
    </row>
    <row r="25" spans="1:19" x14ac:dyDescent="0.35">
      <c r="A25" s="112"/>
      <c r="B25" s="110"/>
      <c r="C25" s="43">
        <v>20173</v>
      </c>
      <c r="D25" s="33">
        <v>1001792.3699999999</v>
      </c>
      <c r="E25" s="4">
        <v>96835</v>
      </c>
      <c r="F25" s="4">
        <v>126307</v>
      </c>
      <c r="G25" s="15"/>
      <c r="H25" s="9">
        <f t="shared" si="0"/>
        <v>9.6661746385630796</v>
      </c>
      <c r="I25" s="9">
        <f t="shared" si="1"/>
        <v>12.608101616904911</v>
      </c>
      <c r="K25" s="8">
        <f t="shared" si="2"/>
        <v>3983773.3583333334</v>
      </c>
      <c r="L25" s="8">
        <f t="shared" si="3"/>
        <v>380212</v>
      </c>
      <c r="M25" s="8">
        <f t="shared" si="4"/>
        <v>501514</v>
      </c>
      <c r="O25" s="9">
        <f t="shared" si="5"/>
        <v>9.54401683531181</v>
      </c>
      <c r="P25" s="9">
        <f t="shared" si="6"/>
        <v>12.588918969271267</v>
      </c>
      <c r="R25" s="27"/>
      <c r="S25" s="27"/>
    </row>
    <row r="26" spans="1:19" x14ac:dyDescent="0.35">
      <c r="A26" s="112"/>
      <c r="B26" s="110"/>
      <c r="C26" s="43">
        <v>20174</v>
      </c>
      <c r="D26" s="33">
        <v>995306.27999999991</v>
      </c>
      <c r="E26" s="4">
        <v>93834</v>
      </c>
      <c r="F26" s="4">
        <v>118870</v>
      </c>
      <c r="G26" s="15"/>
      <c r="H26" s="9">
        <f t="shared" si="0"/>
        <v>9.4276507528918643</v>
      </c>
      <c r="I26" s="9">
        <f t="shared" si="1"/>
        <v>11.943057367225695</v>
      </c>
      <c r="K26" s="8">
        <f t="shared" si="2"/>
        <v>3992615.1133333328</v>
      </c>
      <c r="L26" s="8">
        <f t="shared" si="3"/>
        <v>383547</v>
      </c>
      <c r="M26" s="8">
        <f t="shared" si="4"/>
        <v>498866</v>
      </c>
      <c r="O26" s="9">
        <f t="shared" si="5"/>
        <v>9.6064105633208996</v>
      </c>
      <c r="P26" s="9">
        <f t="shared" si="6"/>
        <v>12.494718019125802</v>
      </c>
      <c r="R26" s="27"/>
      <c r="S26" s="27"/>
    </row>
    <row r="27" spans="1:19" x14ac:dyDescent="0.35">
      <c r="A27" s="112"/>
      <c r="B27" s="110"/>
      <c r="C27" s="43">
        <v>20181</v>
      </c>
      <c r="D27" s="33">
        <v>988064.39333333343</v>
      </c>
      <c r="E27" s="4">
        <v>88198</v>
      </c>
      <c r="F27" s="4">
        <v>112708</v>
      </c>
      <c r="G27" s="15"/>
      <c r="H27" s="9">
        <f t="shared" si="0"/>
        <v>8.9263412987138704</v>
      </c>
      <c r="I27" s="9">
        <f t="shared" si="1"/>
        <v>11.406948854797648</v>
      </c>
      <c r="K27" s="8">
        <f t="shared" si="2"/>
        <v>3987805.3116666665</v>
      </c>
      <c r="L27" s="8">
        <f t="shared" si="3"/>
        <v>374228</v>
      </c>
      <c r="M27" s="8">
        <f t="shared" si="4"/>
        <v>482965</v>
      </c>
      <c r="O27" s="9">
        <f t="shared" si="5"/>
        <v>9.3843096829517698</v>
      </c>
      <c r="P27" s="9">
        <f t="shared" si="6"/>
        <v>12.111047612756934</v>
      </c>
      <c r="R27" s="27"/>
      <c r="S27" s="27"/>
    </row>
    <row r="28" spans="1:19" x14ac:dyDescent="0.35">
      <c r="A28" s="112"/>
      <c r="B28" s="110"/>
      <c r="C28" s="43">
        <v>20182</v>
      </c>
      <c r="D28" s="33">
        <v>982394.44916666672</v>
      </c>
      <c r="E28" s="4">
        <v>86965</v>
      </c>
      <c r="F28" s="4">
        <v>110435</v>
      </c>
      <c r="G28" s="15"/>
      <c r="H28" s="9">
        <f t="shared" si="0"/>
        <v>8.8523505068427024</v>
      </c>
      <c r="I28" s="9">
        <f t="shared" si="1"/>
        <v>11.241411236970896</v>
      </c>
      <c r="K28" s="8">
        <f t="shared" si="2"/>
        <v>3967557.4925000002</v>
      </c>
      <c r="L28" s="8">
        <f t="shared" si="3"/>
        <v>365832</v>
      </c>
      <c r="M28" s="8">
        <f t="shared" si="4"/>
        <v>468320</v>
      </c>
      <c r="O28" s="9">
        <f t="shared" si="5"/>
        <v>9.2205847222515072</v>
      </c>
      <c r="P28" s="9">
        <f t="shared" si="6"/>
        <v>11.803735695961057</v>
      </c>
      <c r="R28" s="27"/>
      <c r="S28" s="27"/>
    </row>
    <row r="29" spans="1:19" x14ac:dyDescent="0.35">
      <c r="A29" s="112"/>
      <c r="B29" s="110"/>
      <c r="C29" s="43">
        <v>20183</v>
      </c>
      <c r="D29" s="33">
        <v>976110.77333333332</v>
      </c>
      <c r="E29" s="4">
        <v>86180</v>
      </c>
      <c r="F29" s="4">
        <v>111408</v>
      </c>
      <c r="G29" s="15"/>
      <c r="H29" s="9">
        <f t="shared" si="0"/>
        <v>8.8289159749464492</v>
      </c>
      <c r="I29" s="9">
        <f t="shared" si="1"/>
        <v>11.413458701982295</v>
      </c>
      <c r="K29" s="8">
        <f t="shared" si="2"/>
        <v>3941875.8958333335</v>
      </c>
      <c r="L29" s="8">
        <f t="shared" si="3"/>
        <v>355177</v>
      </c>
      <c r="M29" s="8">
        <f t="shared" si="4"/>
        <v>453421</v>
      </c>
      <c r="O29" s="9">
        <f t="shared" si="5"/>
        <v>9.0103546987725167</v>
      </c>
      <c r="P29" s="9">
        <f t="shared" si="6"/>
        <v>11.502670606126335</v>
      </c>
      <c r="R29" s="27"/>
      <c r="S29" s="27"/>
    </row>
    <row r="30" spans="1:19" x14ac:dyDescent="0.35">
      <c r="A30" s="112"/>
      <c r="B30" s="110"/>
      <c r="C30" s="43">
        <v>20184</v>
      </c>
      <c r="D30" s="33">
        <v>971731.11166666658</v>
      </c>
      <c r="E30" s="4">
        <v>88742</v>
      </c>
      <c r="F30" s="4">
        <v>111967</v>
      </c>
      <c r="G30" s="15"/>
      <c r="H30" s="9">
        <f t="shared" si="0"/>
        <v>9.1323617134984989</v>
      </c>
      <c r="I30" s="9">
        <f t="shared" si="1"/>
        <v>11.522426178982741</v>
      </c>
      <c r="K30" s="8">
        <f t="shared" si="2"/>
        <v>3918300.7275</v>
      </c>
      <c r="L30" s="8">
        <f t="shared" si="3"/>
        <v>350085</v>
      </c>
      <c r="M30" s="8">
        <f t="shared" si="4"/>
        <v>446518</v>
      </c>
      <c r="O30" s="9">
        <f t="shared" si="5"/>
        <v>8.9346128423217088</v>
      </c>
      <c r="P30" s="9">
        <f t="shared" si="6"/>
        <v>11.395705206243642</v>
      </c>
      <c r="R30" s="27"/>
      <c r="S30" s="27"/>
    </row>
    <row r="31" spans="1:19" x14ac:dyDescent="0.35">
      <c r="A31" s="112"/>
      <c r="B31" s="110"/>
      <c r="C31" s="43">
        <v>20191</v>
      </c>
      <c r="D31" s="33">
        <v>970690.03749999998</v>
      </c>
      <c r="E31" s="4">
        <v>86324</v>
      </c>
      <c r="F31" s="4">
        <v>108274</v>
      </c>
      <c r="G31" s="15"/>
      <c r="H31" s="9">
        <f t="shared" si="0"/>
        <v>8.893055111838418</v>
      </c>
      <c r="I31" s="9">
        <f t="shared" si="1"/>
        <v>11.154333084416765</v>
      </c>
      <c r="K31" s="8">
        <f t="shared" si="2"/>
        <v>3900926.3716666666</v>
      </c>
      <c r="L31" s="8">
        <f t="shared" si="3"/>
        <v>348211</v>
      </c>
      <c r="M31" s="8">
        <f t="shared" si="4"/>
        <v>442084</v>
      </c>
      <c r="O31" s="9">
        <f t="shared" si="5"/>
        <v>8.9263668888789418</v>
      </c>
      <c r="P31" s="9">
        <f t="shared" si="6"/>
        <v>11.332795287062034</v>
      </c>
      <c r="R31" s="27"/>
      <c r="S31" s="27"/>
    </row>
    <row r="32" spans="1:19" x14ac:dyDescent="0.35">
      <c r="A32" s="112"/>
      <c r="B32" s="110"/>
      <c r="C32" s="43">
        <v>20192</v>
      </c>
      <c r="D32" s="33">
        <v>969346.00250000006</v>
      </c>
      <c r="E32" s="4">
        <v>82373</v>
      </c>
      <c r="F32" s="4">
        <v>104458</v>
      </c>
      <c r="G32" s="15"/>
      <c r="H32" s="9">
        <f t="shared" si="0"/>
        <v>8.4977912724202938</v>
      </c>
      <c r="I32" s="9">
        <f t="shared" si="1"/>
        <v>10.776131508315576</v>
      </c>
      <c r="K32" s="8">
        <f t="shared" si="2"/>
        <v>3887877.9249999998</v>
      </c>
      <c r="L32" s="8">
        <f t="shared" si="3"/>
        <v>343619</v>
      </c>
      <c r="M32" s="8">
        <f t="shared" si="4"/>
        <v>436107</v>
      </c>
      <c r="O32" s="9">
        <f t="shared" si="5"/>
        <v>8.8382147441010517</v>
      </c>
      <c r="P32" s="9">
        <f t="shared" si="6"/>
        <v>11.217096020318076</v>
      </c>
      <c r="R32" s="27"/>
      <c r="S32" s="27"/>
    </row>
    <row r="33" spans="1:19" x14ac:dyDescent="0.35">
      <c r="A33" s="112"/>
      <c r="B33" s="110"/>
      <c r="C33" s="43">
        <v>20193</v>
      </c>
      <c r="D33" s="33">
        <v>963749.54916666658</v>
      </c>
      <c r="E33" s="4">
        <v>85011</v>
      </c>
      <c r="F33" s="4">
        <v>107610</v>
      </c>
      <c r="G33" s="15"/>
      <c r="H33" s="9">
        <f t="shared" si="0"/>
        <v>8.8208601574451766</v>
      </c>
      <c r="I33" s="9">
        <f t="shared" si="1"/>
        <v>11.165763978104897</v>
      </c>
      <c r="K33" s="8">
        <f t="shared" si="2"/>
        <v>3875516.7008333327</v>
      </c>
      <c r="L33" s="8">
        <f t="shared" si="3"/>
        <v>342450</v>
      </c>
      <c r="M33" s="8">
        <f t="shared" si="4"/>
        <v>432309</v>
      </c>
      <c r="O33" s="9">
        <f t="shared" si="5"/>
        <v>8.8362411114462418</v>
      </c>
      <c r="P33" s="9">
        <f t="shared" si="6"/>
        <v>11.154873875451052</v>
      </c>
      <c r="R33" s="27"/>
      <c r="S33" s="27"/>
    </row>
    <row r="34" spans="1:19" x14ac:dyDescent="0.35">
      <c r="A34" s="112"/>
      <c r="B34" s="110"/>
      <c r="C34" s="43">
        <v>20194</v>
      </c>
      <c r="D34" s="33">
        <v>960506.84833333339</v>
      </c>
      <c r="E34" s="4">
        <v>84817</v>
      </c>
      <c r="F34" s="4">
        <v>106439</v>
      </c>
      <c r="G34" s="15"/>
      <c r="H34" s="9">
        <f t="shared" si="0"/>
        <v>8.830441984580748</v>
      </c>
      <c r="I34" s="9">
        <f t="shared" si="1"/>
        <v>11.081545143034889</v>
      </c>
      <c r="K34" s="8">
        <f t="shared" si="2"/>
        <v>3864292.4375</v>
      </c>
      <c r="L34" s="8">
        <f t="shared" si="3"/>
        <v>338525</v>
      </c>
      <c r="M34" s="8">
        <f t="shared" si="4"/>
        <v>426781</v>
      </c>
      <c r="O34" s="9">
        <f t="shared" si="5"/>
        <v>8.7603359599515311</v>
      </c>
      <c r="P34" s="9">
        <f t="shared" si="6"/>
        <v>11.044221080641234</v>
      </c>
      <c r="R34" s="27"/>
      <c r="S34" s="27"/>
    </row>
    <row r="35" spans="1:19" x14ac:dyDescent="0.35">
      <c r="A35" s="112"/>
      <c r="B35" s="110"/>
      <c r="C35" s="43">
        <v>20201</v>
      </c>
      <c r="D35" s="33">
        <v>963301.95750000002</v>
      </c>
      <c r="E35" s="4">
        <v>78005</v>
      </c>
      <c r="F35" s="4">
        <v>95634</v>
      </c>
      <c r="G35" s="15"/>
      <c r="H35" s="9">
        <f t="shared" si="0"/>
        <v>8.0976685859168924</v>
      </c>
      <c r="I35" s="9">
        <f t="shared" si="1"/>
        <v>9.9277281910848814</v>
      </c>
      <c r="K35" s="8">
        <f t="shared" si="2"/>
        <v>3856904.3575000004</v>
      </c>
      <c r="L35" s="8">
        <f t="shared" si="3"/>
        <v>330206</v>
      </c>
      <c r="M35" s="8">
        <f t="shared" si="4"/>
        <v>414141</v>
      </c>
      <c r="O35" s="9">
        <f t="shared" si="5"/>
        <v>8.5614256769912647</v>
      </c>
      <c r="P35" s="9">
        <f t="shared" si="6"/>
        <v>10.737652832761487</v>
      </c>
      <c r="R35" s="31">
        <f>O34*(1+$H$58)^0.25</f>
        <v>8.6883368564162904</v>
      </c>
      <c r="S35" s="31">
        <f>P34*(1+$I$58)^0.25</f>
        <v>10.939449765524918</v>
      </c>
    </row>
    <row r="36" spans="1:19" x14ac:dyDescent="0.35">
      <c r="A36" s="112"/>
      <c r="B36" s="110"/>
      <c r="C36" s="43">
        <v>20202</v>
      </c>
      <c r="D36" s="33">
        <v>970942.5708333333</v>
      </c>
      <c r="E36" s="4">
        <v>57147</v>
      </c>
      <c r="F36" s="4">
        <v>71184</v>
      </c>
      <c r="G36" s="15"/>
      <c r="H36" s="9">
        <f t="shared" si="0"/>
        <v>5.8857240084706861</v>
      </c>
      <c r="I36" s="9">
        <f t="shared" si="1"/>
        <v>7.3314325829698381</v>
      </c>
      <c r="K36" s="8">
        <f t="shared" si="2"/>
        <v>3858500.9258333333</v>
      </c>
      <c r="L36" s="8">
        <f t="shared" si="3"/>
        <v>304980</v>
      </c>
      <c r="M36" s="8">
        <f t="shared" si="4"/>
        <v>380867</v>
      </c>
      <c r="O36" s="9">
        <f t="shared" si="5"/>
        <v>7.9041059173552597</v>
      </c>
      <c r="P36" s="9">
        <f t="shared" si="6"/>
        <v>9.8708541819966751</v>
      </c>
      <c r="R36" s="31">
        <f>R35*(1+$H$58)^0.25</f>
        <v>8.6169294962723502</v>
      </c>
      <c r="S36" s="31">
        <f>S35*(1+$I$58)^0.25</f>
        <v>10.835672366447682</v>
      </c>
    </row>
    <row r="37" spans="1:19" x14ac:dyDescent="0.35">
      <c r="A37" s="112"/>
      <c r="B37" s="110"/>
      <c r="C37" s="43">
        <v>20203</v>
      </c>
      <c r="D37" s="33">
        <v>961928.54249999998</v>
      </c>
      <c r="E37" s="4">
        <v>67024</v>
      </c>
      <c r="F37" s="4">
        <v>84292</v>
      </c>
      <c r="G37" s="15"/>
      <c r="H37" s="9">
        <f t="shared" si="0"/>
        <v>6.9676693266433567</v>
      </c>
      <c r="I37" s="9">
        <f t="shared" si="1"/>
        <v>8.7628130651918976</v>
      </c>
      <c r="K37" s="8">
        <f t="shared" si="2"/>
        <v>3856679.9191666669</v>
      </c>
      <c r="L37" s="8">
        <f t="shared" si="3"/>
        <v>286993</v>
      </c>
      <c r="M37" s="8">
        <f t="shared" si="4"/>
        <v>357549</v>
      </c>
      <c r="O37" s="9">
        <f t="shared" si="5"/>
        <v>7.4414523894949545</v>
      </c>
      <c r="P37" s="9">
        <f t="shared" si="6"/>
        <v>9.270901591368192</v>
      </c>
      <c r="R37" s="31">
        <f t="shared" ref="R37:R46" si="7">R36*(1+$H$58)^0.25</f>
        <v>8.5461090161224753</v>
      </c>
      <c r="S37" s="31">
        <f t="shared" ref="S37:S46" si="8">S36*(1+$I$58)^0.25</f>
        <v>10.732879454596958</v>
      </c>
    </row>
    <row r="38" spans="1:19" x14ac:dyDescent="0.35">
      <c r="A38" s="112"/>
      <c r="B38" s="110"/>
      <c r="C38" s="43">
        <v>20204</v>
      </c>
      <c r="D38" s="33">
        <v>970799.78749999986</v>
      </c>
      <c r="E38" s="4">
        <v>68507</v>
      </c>
      <c r="F38" s="4">
        <v>85931</v>
      </c>
      <c r="G38" s="15"/>
      <c r="H38" s="9">
        <f t="shared" si="0"/>
        <v>7.056758858221321</v>
      </c>
      <c r="I38" s="9">
        <f t="shared" si="1"/>
        <v>8.8515676565287684</v>
      </c>
      <c r="K38" s="8">
        <f t="shared" si="2"/>
        <v>3866972.8583333334</v>
      </c>
      <c r="L38" s="8">
        <f t="shared" si="3"/>
        <v>270683</v>
      </c>
      <c r="M38" s="8">
        <f t="shared" si="4"/>
        <v>337041</v>
      </c>
      <c r="O38" s="9">
        <f t="shared" si="5"/>
        <v>6.9998681117370047</v>
      </c>
      <c r="P38" s="9">
        <f t="shared" si="6"/>
        <v>8.7158873968736561</v>
      </c>
      <c r="R38" s="31">
        <f t="shared" si="7"/>
        <v>8.4758705925405255</v>
      </c>
      <c r="S38" s="31">
        <f t="shared" si="8"/>
        <v>10.631061690606876</v>
      </c>
    </row>
    <row r="39" spans="1:19" x14ac:dyDescent="0.35">
      <c r="A39" s="112"/>
      <c r="B39" s="110"/>
      <c r="C39" s="43">
        <v>20211</v>
      </c>
      <c r="D39" s="33">
        <v>982827.30666666676</v>
      </c>
      <c r="E39" s="4">
        <v>64216</v>
      </c>
      <c r="F39" s="4">
        <v>82101</v>
      </c>
      <c r="G39" s="15"/>
      <c r="H39" s="9">
        <f t="shared" si="0"/>
        <v>6.5338029951358827</v>
      </c>
      <c r="I39" s="9">
        <f t="shared" si="1"/>
        <v>8.3535530039811121</v>
      </c>
      <c r="K39" s="8">
        <f t="shared" si="2"/>
        <v>3886498.2074999996</v>
      </c>
      <c r="L39" s="8">
        <f t="shared" si="3"/>
        <v>256894</v>
      </c>
      <c r="M39" s="8">
        <f t="shared" si="4"/>
        <v>323508</v>
      </c>
      <c r="O39" s="9">
        <f t="shared" si="5"/>
        <v>6.60990913373527</v>
      </c>
      <c r="P39" s="9">
        <f t="shared" si="6"/>
        <v>8.3238942288898521</v>
      </c>
      <c r="R39" s="31">
        <f t="shared" si="7"/>
        <v>8.4062094417429467</v>
      </c>
      <c r="S39" s="31">
        <f t="shared" si="8"/>
        <v>10.53020982370972</v>
      </c>
    </row>
    <row r="40" spans="1:19" x14ac:dyDescent="0.35">
      <c r="A40" s="112"/>
      <c r="B40" s="110"/>
      <c r="C40" s="43">
        <v>20212</v>
      </c>
      <c r="D40" s="33">
        <v>996989.9833333334</v>
      </c>
      <c r="E40" s="4">
        <v>67758</v>
      </c>
      <c r="F40" s="4">
        <v>90022</v>
      </c>
      <c r="G40" s="15"/>
      <c r="H40" s="9">
        <f t="shared" si="0"/>
        <v>6.7962568463785473</v>
      </c>
      <c r="I40" s="9">
        <f t="shared" si="1"/>
        <v>9.0293785800154893</v>
      </c>
      <c r="K40" s="8">
        <f t="shared" si="2"/>
        <v>3912545.62</v>
      </c>
      <c r="L40" s="8">
        <f t="shared" si="3"/>
        <v>267505</v>
      </c>
      <c r="M40" s="8">
        <f t="shared" si="4"/>
        <v>342346</v>
      </c>
      <c r="O40" s="9">
        <f t="shared" si="5"/>
        <v>6.8371087772773373</v>
      </c>
      <c r="P40" s="9">
        <f t="shared" si="6"/>
        <v>8.7499554829471862</v>
      </c>
      <c r="R40" s="31">
        <f t="shared" si="7"/>
        <v>8.3371208192629567</v>
      </c>
      <c r="S40" s="31">
        <f t="shared" si="8"/>
        <v>10.430314690895448</v>
      </c>
    </row>
    <row r="41" spans="1:19" x14ac:dyDescent="0.35">
      <c r="A41" s="112"/>
      <c r="B41" s="110"/>
      <c r="C41" s="43">
        <v>20213</v>
      </c>
      <c r="D41" s="33">
        <v>1006582.33</v>
      </c>
      <c r="E41" s="4">
        <v>72514</v>
      </c>
      <c r="F41" s="4">
        <v>97770</v>
      </c>
      <c r="G41" s="15"/>
      <c r="H41" s="9">
        <f t="shared" si="0"/>
        <v>7.2039810196151564</v>
      </c>
      <c r="I41" s="9">
        <f t="shared" si="1"/>
        <v>9.713065398237223</v>
      </c>
      <c r="K41" s="8">
        <f t="shared" si="2"/>
        <v>3957199.4075000002</v>
      </c>
      <c r="L41" s="8">
        <f t="shared" si="3"/>
        <v>272995</v>
      </c>
      <c r="M41" s="8">
        <f t="shared" si="4"/>
        <v>355824</v>
      </c>
      <c r="O41" s="9">
        <f t="shared" si="5"/>
        <v>6.8986920265528715</v>
      </c>
      <c r="P41" s="9">
        <f t="shared" si="6"/>
        <v>8.9918137389188413</v>
      </c>
      <c r="R41" s="31">
        <f t="shared" si="7"/>
        <v>8.2686000196274083</v>
      </c>
      <c r="S41" s="31">
        <f t="shared" si="8"/>
        <v>10.331367216079171</v>
      </c>
    </row>
    <row r="42" spans="1:19" x14ac:dyDescent="0.35">
      <c r="A42" s="112"/>
      <c r="B42" s="110"/>
      <c r="C42" s="43">
        <v>20214</v>
      </c>
      <c r="D42" s="33">
        <v>1014312.72</v>
      </c>
      <c r="E42" s="4">
        <v>76679</v>
      </c>
      <c r="F42" s="4">
        <v>101952</v>
      </c>
      <c r="G42" s="15"/>
      <c r="H42" s="9">
        <f t="shared" si="0"/>
        <v>7.55970012877291</v>
      </c>
      <c r="I42" s="9">
        <f t="shared" si="1"/>
        <v>10.051338013389007</v>
      </c>
      <c r="K42" s="8">
        <f t="shared" si="2"/>
        <v>4000712.34</v>
      </c>
      <c r="L42" s="8">
        <f t="shared" si="3"/>
        <v>281167</v>
      </c>
      <c r="M42" s="8">
        <f t="shared" si="4"/>
        <v>371845</v>
      </c>
      <c r="O42" s="9">
        <f t="shared" si="5"/>
        <v>7.0279234322555677</v>
      </c>
      <c r="P42" s="9">
        <f t="shared" si="6"/>
        <v>9.294469794346675</v>
      </c>
      <c r="R42" s="31">
        <f t="shared" si="7"/>
        <v>8.2006423760363116</v>
      </c>
      <c r="S42" s="31">
        <f t="shared" si="8"/>
        <v>10.23335840927653</v>
      </c>
    </row>
    <row r="43" spans="1:19" x14ac:dyDescent="0.35">
      <c r="A43" s="112"/>
      <c r="B43" s="110"/>
      <c r="C43" s="43">
        <v>20221</v>
      </c>
      <c r="D43" s="33">
        <v>1020885.6641666668</v>
      </c>
      <c r="E43" s="4">
        <v>71922</v>
      </c>
      <c r="F43" s="4">
        <v>97228</v>
      </c>
      <c r="G43" s="15"/>
      <c r="H43" s="9">
        <f t="shared" si="0"/>
        <v>7.0450592582969431</v>
      </c>
      <c r="I43" s="9">
        <f t="shared" si="1"/>
        <v>9.5238872885305632</v>
      </c>
      <c r="K43" s="8">
        <f t="shared" si="2"/>
        <v>4038770.6974999998</v>
      </c>
      <c r="L43" s="8">
        <f t="shared" si="3"/>
        <v>288873</v>
      </c>
      <c r="M43" s="8">
        <f t="shared" si="4"/>
        <v>386972</v>
      </c>
      <c r="O43" s="9">
        <f t="shared" si="5"/>
        <v>7.1524981643254089</v>
      </c>
      <c r="P43" s="9">
        <f t="shared" si="6"/>
        <v>9.5814303159012173</v>
      </c>
      <c r="R43" s="31">
        <f t="shared" si="7"/>
        <v>8.1332432600449902</v>
      </c>
      <c r="S43" s="31">
        <f t="shared" si="8"/>
        <v>10.136279365786912</v>
      </c>
    </row>
    <row r="44" spans="1:19" x14ac:dyDescent="0.35">
      <c r="A44" s="112"/>
      <c r="B44" s="110"/>
      <c r="C44" s="43">
        <v>20222</v>
      </c>
      <c r="D44" s="33">
        <v>1032011.0416666667</v>
      </c>
      <c r="E44" s="4">
        <v>70716</v>
      </c>
      <c r="F44" s="4">
        <v>94894</v>
      </c>
      <c r="G44" s="15"/>
      <c r="H44" s="9">
        <f t="shared" si="0"/>
        <v>6.8522522671652615</v>
      </c>
      <c r="I44" s="9">
        <f t="shared" si="1"/>
        <v>9.1950566581874025</v>
      </c>
      <c r="K44" s="8">
        <f t="shared" si="2"/>
        <v>4073791.7558333334</v>
      </c>
      <c r="L44" s="8">
        <f t="shared" si="3"/>
        <v>291831</v>
      </c>
      <c r="M44" s="8">
        <f t="shared" si="4"/>
        <v>391844</v>
      </c>
      <c r="O44" s="9">
        <f t="shared" si="5"/>
        <v>7.1636209578489654</v>
      </c>
      <c r="P44" s="9">
        <f t="shared" si="6"/>
        <v>9.6186556281113731</v>
      </c>
      <c r="R44" s="31">
        <f t="shared" si="7"/>
        <v>8.0663980812488436</v>
      </c>
      <c r="S44" s="31">
        <f t="shared" si="8"/>
        <v>10.040121265384396</v>
      </c>
    </row>
    <row r="45" spans="1:19" x14ac:dyDescent="0.35">
      <c r="A45" s="112"/>
      <c r="B45" s="110"/>
      <c r="C45" s="43">
        <v>20223</v>
      </c>
      <c r="D45" s="33">
        <v>1043890.0125</v>
      </c>
      <c r="E45" s="4">
        <v>74588</v>
      </c>
      <c r="F45" s="4">
        <v>103144</v>
      </c>
      <c r="G45" s="15"/>
      <c r="H45" s="9">
        <f t="shared" si="0"/>
        <v>7.1451972053425505</v>
      </c>
      <c r="I45" s="9">
        <f t="shared" si="1"/>
        <v>9.880734441838527</v>
      </c>
      <c r="K45" s="8">
        <f t="shared" si="2"/>
        <v>4111099.4383333335</v>
      </c>
      <c r="L45" s="8">
        <f t="shared" si="3"/>
        <v>293905</v>
      </c>
      <c r="M45" s="8">
        <f t="shared" si="4"/>
        <v>397218</v>
      </c>
      <c r="O45" s="9">
        <f t="shared" si="5"/>
        <v>7.1490608390428774</v>
      </c>
      <c r="P45" s="9">
        <f t="shared" si="6"/>
        <v>9.6620868932577988</v>
      </c>
      <c r="R45" s="31">
        <f t="shared" si="7"/>
        <v>8.0001022869707068</v>
      </c>
      <c r="S45" s="31">
        <f t="shared" si="8"/>
        <v>9.9448753715163836</v>
      </c>
    </row>
    <row r="46" spans="1:19" x14ac:dyDescent="0.35">
      <c r="A46" s="112"/>
      <c r="B46" s="110"/>
      <c r="C46" s="43">
        <v>20224</v>
      </c>
      <c r="D46" s="33">
        <v>1063292.1741666668</v>
      </c>
      <c r="E46" s="4">
        <v>80640</v>
      </c>
      <c r="F46" s="4">
        <v>105391</v>
      </c>
      <c r="G46" s="15"/>
      <c r="H46" s="9">
        <f t="shared" si="0"/>
        <v>7.5839926183224211</v>
      </c>
      <c r="I46" s="9">
        <f t="shared" si="1"/>
        <v>9.9117629716966569</v>
      </c>
      <c r="K46" s="8">
        <f t="shared" si="2"/>
        <v>4160078.8925000005</v>
      </c>
      <c r="L46" s="8">
        <f t="shared" si="3"/>
        <v>297866</v>
      </c>
      <c r="M46" s="8">
        <f t="shared" si="4"/>
        <v>400657</v>
      </c>
      <c r="O46" s="9">
        <f t="shared" si="5"/>
        <v>7.1601045965019514</v>
      </c>
      <c r="P46" s="9">
        <f t="shared" si="6"/>
        <v>9.6309952371894827</v>
      </c>
      <c r="R46" s="31">
        <f t="shared" si="7"/>
        <v>7.9343513619507826</v>
      </c>
      <c r="S46" s="31">
        <f t="shared" si="8"/>
        <v>9.850533030509828</v>
      </c>
    </row>
    <row r="47" spans="1:19" x14ac:dyDescent="0.35">
      <c r="A47" s="112"/>
      <c r="B47" s="110"/>
      <c r="C47" s="43">
        <v>20231</v>
      </c>
      <c r="D47" s="14"/>
      <c r="E47" s="4"/>
      <c r="F47" s="4"/>
      <c r="G47" s="15"/>
      <c r="H47" s="9"/>
      <c r="I47" s="9"/>
      <c r="K47" s="8"/>
      <c r="L47" s="8"/>
      <c r="M47" s="8"/>
      <c r="O47" s="31">
        <f>O46</f>
        <v>7.1601045965019514</v>
      </c>
      <c r="P47" s="31">
        <f>P46</f>
        <v>9.6309952371894827</v>
      </c>
      <c r="R47" s="31">
        <f>R46</f>
        <v>7.9343513619507826</v>
      </c>
      <c r="S47" s="31">
        <f>S46</f>
        <v>9.850533030509828</v>
      </c>
    </row>
    <row r="48" spans="1:19" x14ac:dyDescent="0.35">
      <c r="A48" s="112"/>
      <c r="B48" s="110"/>
      <c r="C48" s="43">
        <v>20232</v>
      </c>
      <c r="D48" s="14"/>
      <c r="E48" s="15"/>
      <c r="F48" s="15"/>
      <c r="G48" s="15"/>
      <c r="H48" s="9"/>
      <c r="I48" s="9"/>
      <c r="K48" s="8"/>
      <c r="L48" s="8"/>
      <c r="M48" s="8"/>
      <c r="O48" s="31">
        <f t="shared" ref="O48:P52" si="9">O47</f>
        <v>7.1601045965019514</v>
      </c>
      <c r="P48" s="31">
        <f t="shared" si="9"/>
        <v>9.6309952371894827</v>
      </c>
      <c r="R48" s="31">
        <f t="shared" ref="R48:S52" si="10">R47</f>
        <v>7.9343513619507826</v>
      </c>
      <c r="S48" s="31">
        <f t="shared" si="10"/>
        <v>9.850533030509828</v>
      </c>
    </row>
    <row r="49" spans="1:20" x14ac:dyDescent="0.35">
      <c r="A49" s="112"/>
      <c r="B49" s="110"/>
      <c r="C49" s="43">
        <v>20233</v>
      </c>
      <c r="D49" s="14"/>
      <c r="E49" s="15"/>
      <c r="F49" s="15"/>
      <c r="G49" s="15"/>
      <c r="H49" s="9"/>
      <c r="I49" s="9"/>
      <c r="K49" s="8"/>
      <c r="L49" s="8"/>
      <c r="M49" s="8"/>
      <c r="O49" s="31">
        <f t="shared" si="9"/>
        <v>7.1601045965019514</v>
      </c>
      <c r="P49" s="31">
        <f t="shared" si="9"/>
        <v>9.6309952371894827</v>
      </c>
      <c r="R49" s="31">
        <f t="shared" si="10"/>
        <v>7.9343513619507826</v>
      </c>
      <c r="S49" s="31">
        <f t="shared" si="10"/>
        <v>9.850533030509828</v>
      </c>
    </row>
    <row r="50" spans="1:20" x14ac:dyDescent="0.35">
      <c r="A50" s="112"/>
      <c r="B50" s="110"/>
      <c r="C50" s="43">
        <v>20234</v>
      </c>
      <c r="D50" s="14"/>
      <c r="E50" s="15"/>
      <c r="F50" s="15"/>
      <c r="G50" s="15"/>
      <c r="H50" s="9"/>
      <c r="I50" s="9"/>
      <c r="K50" s="8"/>
      <c r="L50" s="8"/>
      <c r="M50" s="8"/>
      <c r="O50" s="31">
        <f t="shared" si="9"/>
        <v>7.1601045965019514</v>
      </c>
      <c r="P50" s="31">
        <f t="shared" si="9"/>
        <v>9.6309952371894827</v>
      </c>
      <c r="R50" s="31">
        <f t="shared" si="10"/>
        <v>7.9343513619507826</v>
      </c>
      <c r="S50" s="31">
        <f t="shared" si="10"/>
        <v>9.850533030509828</v>
      </c>
    </row>
    <row r="51" spans="1:20" x14ac:dyDescent="0.35">
      <c r="A51" s="112"/>
      <c r="B51" s="110"/>
      <c r="C51" s="43">
        <v>20241</v>
      </c>
      <c r="D51" s="14"/>
      <c r="E51" s="15"/>
      <c r="F51" s="15"/>
      <c r="G51" s="15"/>
      <c r="H51" s="9"/>
      <c r="I51" s="9"/>
      <c r="K51" s="8"/>
      <c r="L51" s="8"/>
      <c r="M51" s="8"/>
      <c r="O51" s="31">
        <f t="shared" si="9"/>
        <v>7.1601045965019514</v>
      </c>
      <c r="P51" s="31">
        <f t="shared" si="9"/>
        <v>9.6309952371894827</v>
      </c>
      <c r="R51" s="31">
        <f t="shared" si="10"/>
        <v>7.9343513619507826</v>
      </c>
      <c r="S51" s="31">
        <f t="shared" si="10"/>
        <v>9.850533030509828</v>
      </c>
    </row>
    <row r="52" spans="1:20" x14ac:dyDescent="0.35">
      <c r="A52" s="112"/>
      <c r="B52" s="110"/>
      <c r="C52" s="43">
        <v>20242</v>
      </c>
      <c r="D52" s="14"/>
      <c r="E52" s="15"/>
      <c r="F52" s="15"/>
      <c r="G52" s="15"/>
      <c r="H52" s="9"/>
      <c r="I52" s="9"/>
      <c r="K52" s="8"/>
      <c r="L52" s="8"/>
      <c r="M52" s="8"/>
      <c r="O52" s="31">
        <f t="shared" si="9"/>
        <v>7.1601045965019514</v>
      </c>
      <c r="P52" s="31">
        <f t="shared" si="9"/>
        <v>9.6309952371894827</v>
      </c>
      <c r="R52" s="31">
        <f t="shared" si="10"/>
        <v>7.9343513619507826</v>
      </c>
      <c r="S52" s="31">
        <f t="shared" si="10"/>
        <v>9.850533030509828</v>
      </c>
    </row>
    <row r="53" spans="1:20" ht="15" thickBot="1" x14ac:dyDescent="0.4">
      <c r="A53" s="112"/>
      <c r="B53" s="110"/>
      <c r="R53" s="17"/>
      <c r="S53" s="17"/>
    </row>
    <row r="54" spans="1:20" ht="15" thickBot="1" x14ac:dyDescent="0.4">
      <c r="A54" s="112"/>
      <c r="B54" s="110"/>
      <c r="D54" s="116" t="s">
        <v>21</v>
      </c>
      <c r="E54" s="117"/>
      <c r="F54" s="118"/>
      <c r="G54" s="23"/>
      <c r="H54" s="23"/>
      <c r="I54" s="23"/>
      <c r="J54" s="25"/>
      <c r="K54" s="25"/>
      <c r="L54" s="25"/>
      <c r="M54" s="25"/>
      <c r="R54" s="17"/>
      <c r="S54" s="17"/>
    </row>
    <row r="55" spans="1:20" ht="37.5" customHeight="1" x14ac:dyDescent="0.35">
      <c r="A55" s="112"/>
      <c r="B55" s="110"/>
      <c r="D55" s="19" t="s">
        <v>14</v>
      </c>
      <c r="E55" s="10" t="s">
        <v>7</v>
      </c>
      <c r="F55" s="18" t="s">
        <v>8</v>
      </c>
      <c r="G55" s="24"/>
      <c r="H55" s="119" t="s">
        <v>15</v>
      </c>
      <c r="I55" s="120"/>
      <c r="J55" s="25"/>
      <c r="K55" s="25"/>
      <c r="L55" s="25"/>
      <c r="M55" s="25"/>
      <c r="R55" s="28"/>
      <c r="S55" s="28"/>
    </row>
    <row r="56" spans="1:20" x14ac:dyDescent="0.35">
      <c r="A56" s="112"/>
      <c r="B56" s="110"/>
      <c r="D56" s="11" t="s">
        <v>9</v>
      </c>
      <c r="E56" s="80">
        <f>LOGEST(O27:O$34)^4-1</f>
        <v>-3.5236148970841485E-2</v>
      </c>
      <c r="F56" s="102">
        <f>LOGEST(P27:P$34)^4-1</f>
        <v>-4.6917468808176821E-2</v>
      </c>
      <c r="G56" s="12"/>
      <c r="H56" s="39" t="s">
        <v>10</v>
      </c>
      <c r="I56" s="40" t="s">
        <v>11</v>
      </c>
      <c r="J56" s="25"/>
      <c r="K56" s="25"/>
      <c r="L56" s="25"/>
      <c r="M56" s="25"/>
      <c r="R56" s="28"/>
      <c r="S56" s="28"/>
    </row>
    <row r="57" spans="1:20" x14ac:dyDescent="0.35">
      <c r="A57" s="112"/>
      <c r="B57" s="110"/>
      <c r="D57" s="11" t="s">
        <v>10</v>
      </c>
      <c r="E57" s="80">
        <f>LOGEST(O23:O$34)^4-1</f>
        <v>-3.2471970106107584E-2</v>
      </c>
      <c r="F57" s="102">
        <f>LOGEST(P23:P$34)^4-1</f>
        <v>-5.6507584953634171E-2</v>
      </c>
      <c r="G57" s="12"/>
      <c r="H57" s="39" t="s">
        <v>52</v>
      </c>
      <c r="I57" s="40" t="s">
        <v>53</v>
      </c>
      <c r="J57" s="25"/>
      <c r="K57" s="25"/>
      <c r="L57" s="25"/>
      <c r="M57" s="25"/>
      <c r="R57" s="28"/>
      <c r="S57" s="28"/>
    </row>
    <row r="58" spans="1:20" ht="15" thickBot="1" x14ac:dyDescent="0.4">
      <c r="A58" s="112"/>
      <c r="B58" s="110"/>
      <c r="D58" s="11" t="s">
        <v>11</v>
      </c>
      <c r="E58" s="80">
        <f>LOGEST(O19:O$34)^4-1</f>
        <v>-6.9614141916625183E-3</v>
      </c>
      <c r="F58" s="102">
        <f>LOGEST(P19:P$34)^4-1</f>
        <v>-3.7409554464512107E-2</v>
      </c>
      <c r="G58" s="12"/>
      <c r="H58" s="41">
        <f>VLOOKUP(H56,$D$56:$F$60,MATCH(H57&amp;" Frequency",$D$55:$F$55),FALSE)</f>
        <v>-3.2471970106107584E-2</v>
      </c>
      <c r="I58" s="42">
        <f>VLOOKUP(I56,$D$56:$F$60,MATCH(I57&amp;" Frequency",$D$55:$F$55),FALSE)</f>
        <v>-3.7409554464512107E-2</v>
      </c>
      <c r="J58" s="25"/>
      <c r="K58" s="25"/>
      <c r="L58" s="25"/>
      <c r="M58" s="25"/>
      <c r="R58" s="28"/>
      <c r="S58" s="28"/>
    </row>
    <row r="59" spans="1:20" x14ac:dyDescent="0.35">
      <c r="A59" s="112"/>
      <c r="B59" s="110"/>
      <c r="D59" s="11" t="s">
        <v>12</v>
      </c>
      <c r="E59" s="80">
        <f>LOGEST(O15:O$34)^4-1</f>
        <v>8.8722864874677398E-3</v>
      </c>
      <c r="F59" s="102">
        <f>LOGEST(P15:P$34)^4-1</f>
        <v>-1.6659188854656115E-2</v>
      </c>
      <c r="G59" s="12"/>
      <c r="H59" s="12"/>
      <c r="I59" s="12"/>
      <c r="J59" s="25"/>
      <c r="K59" s="25"/>
      <c r="L59" s="25"/>
      <c r="M59" s="25"/>
    </row>
    <row r="60" spans="1:20" ht="15" thickBot="1" x14ac:dyDescent="0.4">
      <c r="A60" s="112"/>
      <c r="B60" s="110"/>
      <c r="D60" s="13" t="s">
        <v>13</v>
      </c>
      <c r="E60" s="83">
        <f>LOGEST(O11:O$34)^4-1</f>
        <v>1.8626361564551663E-2</v>
      </c>
      <c r="F60" s="103">
        <f>LOGEST(P11:P$34)^4-1</f>
        <v>-5.4325557163312777E-3</v>
      </c>
      <c r="G60" s="12"/>
      <c r="H60" s="12"/>
      <c r="I60" s="12"/>
      <c r="J60" s="25"/>
      <c r="K60" s="25"/>
      <c r="L60" s="25"/>
      <c r="M60" s="25"/>
    </row>
    <row r="61" spans="1:20" x14ac:dyDescent="0.35">
      <c r="A61" s="112"/>
      <c r="C61" s="17"/>
      <c r="D61" s="20"/>
      <c r="J61" s="25"/>
      <c r="K61" s="25"/>
      <c r="L61" s="25"/>
      <c r="M61" s="25"/>
    </row>
    <row r="62" spans="1:20" x14ac:dyDescent="0.35">
      <c r="A62" s="112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 spans="1:20" ht="45" customHeight="1" x14ac:dyDescent="0.35">
      <c r="A63" s="112"/>
      <c r="B63" s="110" t="s">
        <v>17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110" t="s">
        <v>22</v>
      </c>
      <c r="N63" s="26"/>
      <c r="O63" s="73" t="s">
        <v>23</v>
      </c>
      <c r="P63" s="71">
        <v>10.210000000000001</v>
      </c>
      <c r="Q63" s="26"/>
      <c r="R63" s="30"/>
      <c r="S63" s="26"/>
      <c r="T63" s="26"/>
    </row>
    <row r="64" spans="1:20" ht="15" customHeight="1" x14ac:dyDescent="0.35">
      <c r="A64" s="112"/>
      <c r="B64" s="110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110"/>
      <c r="N64" s="26"/>
      <c r="O64" s="94"/>
      <c r="P64" s="71"/>
      <c r="Q64" s="26"/>
      <c r="R64" s="65"/>
      <c r="S64" s="66"/>
      <c r="T64" s="26"/>
    </row>
    <row r="65" spans="1:21" x14ac:dyDescent="0.35">
      <c r="A65" s="112"/>
      <c r="B65" s="110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110"/>
      <c r="N65" s="26"/>
      <c r="O65" s="94" t="s">
        <v>24</v>
      </c>
      <c r="P65" s="71">
        <v>2.258</v>
      </c>
      <c r="Q65" s="26"/>
      <c r="R65" s="65"/>
      <c r="S65" s="66"/>
      <c r="T65" s="26"/>
    </row>
    <row r="66" spans="1:21" x14ac:dyDescent="0.35">
      <c r="A66" s="112"/>
      <c r="B66" s="110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110"/>
      <c r="N66" s="26"/>
      <c r="O66" s="94"/>
      <c r="P66" s="71"/>
      <c r="Q66" s="26"/>
      <c r="R66" s="65"/>
      <c r="S66" s="66"/>
      <c r="T66" s="26"/>
    </row>
    <row r="67" spans="1:21" x14ac:dyDescent="0.35">
      <c r="A67" s="112"/>
      <c r="B67" s="110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110"/>
      <c r="N67" s="26"/>
      <c r="O67" s="94" t="s">
        <v>25</v>
      </c>
      <c r="P67" s="105">
        <f>(P63/P45)^(1/P65)-1</f>
        <v>2.4728603206071842E-2</v>
      </c>
      <c r="Q67" s="26"/>
      <c r="R67" s="65"/>
      <c r="S67" s="66"/>
      <c r="T67" s="26"/>
      <c r="U67" s="22"/>
    </row>
    <row r="68" spans="1:21" x14ac:dyDescent="0.35">
      <c r="A68" s="112"/>
      <c r="B68" s="110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110"/>
      <c r="N68" s="26"/>
      <c r="O68" s="26"/>
      <c r="P68" s="26"/>
      <c r="Q68" s="26"/>
      <c r="R68" s="65"/>
      <c r="S68" s="66"/>
      <c r="T68" s="26"/>
    </row>
    <row r="69" spans="1:21" x14ac:dyDescent="0.35">
      <c r="A69" s="112"/>
      <c r="B69" s="110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110"/>
      <c r="N69" s="26"/>
      <c r="O69" s="26"/>
      <c r="P69" s="26"/>
      <c r="Q69" s="26"/>
      <c r="R69" s="67"/>
      <c r="S69" s="66"/>
      <c r="T69" s="26"/>
    </row>
    <row r="70" spans="1:21" x14ac:dyDescent="0.35">
      <c r="A70" s="112"/>
      <c r="B70" s="110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1"/>
      <c r="N70" s="26"/>
      <c r="O70" s="26"/>
      <c r="P70" s="26"/>
      <c r="Q70" s="26"/>
      <c r="R70" s="65"/>
      <c r="S70" s="66"/>
      <c r="T70" s="26"/>
    </row>
    <row r="71" spans="1:21" x14ac:dyDescent="0.35">
      <c r="A71" s="112"/>
      <c r="B71" s="110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1"/>
      <c r="N71" s="26"/>
      <c r="O71" s="26"/>
      <c r="P71" s="26"/>
      <c r="Q71" s="26"/>
      <c r="R71" s="65"/>
      <c r="S71" s="66"/>
      <c r="T71" s="26"/>
    </row>
    <row r="72" spans="1:21" x14ac:dyDescent="0.35">
      <c r="A72" s="112"/>
      <c r="B72" s="110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1"/>
      <c r="N72" s="26"/>
      <c r="O72" s="26"/>
      <c r="P72" s="26"/>
      <c r="Q72" s="26"/>
      <c r="R72" s="65"/>
      <c r="S72" s="66"/>
      <c r="T72" s="26"/>
    </row>
    <row r="73" spans="1:21" x14ac:dyDescent="0.35">
      <c r="A73" s="112"/>
      <c r="B73" s="110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1"/>
      <c r="N73" s="26"/>
      <c r="O73" s="26"/>
      <c r="P73" s="26"/>
      <c r="Q73" s="26"/>
      <c r="R73" s="67"/>
      <c r="S73" s="66"/>
      <c r="T73" s="26"/>
    </row>
    <row r="74" spans="1:21" x14ac:dyDescent="0.35">
      <c r="A74" s="112"/>
      <c r="B74" s="110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1"/>
      <c r="N74" s="26"/>
      <c r="O74" s="26"/>
      <c r="P74" s="26"/>
      <c r="Q74" s="26"/>
      <c r="R74" s="26"/>
      <c r="S74" s="26"/>
      <c r="T74" s="26"/>
    </row>
    <row r="75" spans="1:21" x14ac:dyDescent="0.35">
      <c r="A75" s="112"/>
      <c r="B75" s="110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1"/>
      <c r="N75" s="26"/>
      <c r="O75" s="26"/>
      <c r="P75" s="26"/>
      <c r="Q75" s="26"/>
      <c r="R75" s="26"/>
      <c r="S75" s="26"/>
      <c r="T75" s="26"/>
    </row>
    <row r="76" spans="1:21" x14ac:dyDescent="0.35">
      <c r="A76" s="112"/>
      <c r="B76" s="110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1"/>
      <c r="N76" s="26"/>
      <c r="O76" s="26"/>
      <c r="P76" s="26"/>
      <c r="Q76" s="26"/>
      <c r="R76" s="26"/>
      <c r="S76" s="26"/>
      <c r="T76" s="26"/>
    </row>
    <row r="77" spans="1:21" x14ac:dyDescent="0.35">
      <c r="A77" s="112"/>
      <c r="B77" s="110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1"/>
      <c r="N77" s="26"/>
      <c r="O77" s="26"/>
      <c r="P77" s="26"/>
      <c r="Q77" s="26"/>
      <c r="R77" s="26"/>
      <c r="S77" s="26"/>
      <c r="T77" s="26"/>
    </row>
    <row r="78" spans="1:21" x14ac:dyDescent="0.35">
      <c r="A78" s="112"/>
      <c r="B78" s="110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1"/>
      <c r="N78" s="26"/>
      <c r="O78" s="26"/>
      <c r="P78" s="26"/>
      <c r="Q78" s="26"/>
      <c r="R78" s="26"/>
      <c r="S78" s="26"/>
      <c r="T78" s="26"/>
    </row>
    <row r="79" spans="1:21" x14ac:dyDescent="0.35">
      <c r="A79" s="112"/>
      <c r="B79" s="110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1"/>
      <c r="N79" s="26"/>
      <c r="O79" s="26"/>
      <c r="P79" s="26"/>
      <c r="Q79" s="26"/>
      <c r="R79" s="26"/>
      <c r="S79" s="26"/>
      <c r="T79" s="26"/>
    </row>
    <row r="80" spans="1:21" x14ac:dyDescent="0.35">
      <c r="A80" s="112"/>
      <c r="B80" s="110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1"/>
      <c r="N80" s="26"/>
      <c r="O80" s="26"/>
      <c r="P80" s="26"/>
      <c r="Q80" s="26"/>
      <c r="R80" s="26"/>
      <c r="S80" s="26"/>
      <c r="T80" s="26"/>
    </row>
    <row r="81" spans="1:20" x14ac:dyDescent="0.35">
      <c r="A81" s="112"/>
      <c r="B81" s="110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1"/>
      <c r="N81" s="26"/>
      <c r="O81" s="26"/>
      <c r="P81" s="26"/>
      <c r="Q81" s="26"/>
      <c r="R81" s="26"/>
      <c r="S81" s="26"/>
      <c r="T81" s="26"/>
    </row>
    <row r="82" spans="1:20" x14ac:dyDescent="0.35">
      <c r="A82" s="112"/>
      <c r="B82" s="110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1"/>
      <c r="N82" s="26"/>
      <c r="O82" s="26"/>
      <c r="P82" s="26"/>
      <c r="Q82" s="26"/>
      <c r="R82" s="26"/>
      <c r="S82" s="26"/>
      <c r="T82" s="26"/>
    </row>
    <row r="83" spans="1:20" x14ac:dyDescent="0.35">
      <c r="A83" s="112"/>
      <c r="B83" s="110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1"/>
      <c r="N83" s="26"/>
      <c r="O83" s="26"/>
      <c r="P83" s="26"/>
      <c r="Q83" s="26"/>
      <c r="R83" s="26"/>
      <c r="S83" s="26"/>
      <c r="T83" s="26"/>
    </row>
    <row r="84" spans="1:20" x14ac:dyDescent="0.35">
      <c r="A84" s="112"/>
      <c r="B84" s="110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1"/>
      <c r="N84" s="26"/>
      <c r="O84" s="26"/>
      <c r="P84" s="26"/>
      <c r="Q84" s="26"/>
      <c r="R84" s="26"/>
      <c r="S84" s="26"/>
      <c r="T84" s="26"/>
    </row>
    <row r="85" spans="1:20" x14ac:dyDescent="0.35">
      <c r="A85" s="112"/>
      <c r="B85" s="110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1"/>
      <c r="N85" s="26"/>
      <c r="O85" s="26"/>
      <c r="P85" s="26"/>
      <c r="Q85" s="26"/>
      <c r="R85" s="26"/>
      <c r="S85" s="26"/>
      <c r="T85" s="26"/>
    </row>
    <row r="86" spans="1:20" x14ac:dyDescent="0.35">
      <c r="A86" s="112"/>
      <c r="B86" s="110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1"/>
      <c r="N86" s="26"/>
      <c r="O86" s="26"/>
      <c r="P86" s="26"/>
      <c r="Q86" s="26"/>
      <c r="R86" s="26"/>
      <c r="S86" s="26"/>
      <c r="T86" s="26"/>
    </row>
    <row r="87" spans="1:20" x14ac:dyDescent="0.35">
      <c r="A87" s="112"/>
      <c r="B87" s="110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1"/>
      <c r="N87" s="26"/>
      <c r="O87" s="26"/>
      <c r="P87" s="26"/>
      <c r="Q87" s="26"/>
      <c r="R87" s="26"/>
      <c r="S87" s="26"/>
      <c r="T87" s="26"/>
    </row>
    <row r="88" spans="1:20" x14ac:dyDescent="0.35">
      <c r="A88" s="112"/>
      <c r="B88" s="110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1"/>
      <c r="N88" s="26"/>
      <c r="O88" s="26"/>
      <c r="P88" s="26"/>
      <c r="Q88" s="26"/>
      <c r="R88" s="26"/>
      <c r="S88" s="26"/>
      <c r="T88" s="26"/>
    </row>
    <row r="89" spans="1:20" x14ac:dyDescent="0.35">
      <c r="A89" s="112"/>
      <c r="B89" s="110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1"/>
      <c r="N89" s="26"/>
      <c r="O89" s="26"/>
      <c r="P89" s="26"/>
      <c r="Q89" s="26"/>
      <c r="R89" s="26"/>
      <c r="S89" s="26"/>
      <c r="T89" s="26"/>
    </row>
    <row r="90" spans="1:20" x14ac:dyDescent="0.35">
      <c r="A90" s="112"/>
      <c r="B90" s="110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1"/>
      <c r="N90" s="26"/>
      <c r="O90" s="26"/>
      <c r="P90" s="26"/>
      <c r="Q90" s="26"/>
      <c r="R90" s="26"/>
      <c r="S90" s="26"/>
      <c r="T90" s="26"/>
    </row>
    <row r="91" spans="1:20" x14ac:dyDescent="0.3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</row>
    <row r="92" spans="1:20" x14ac:dyDescent="0.3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</row>
  </sheetData>
  <mergeCells count="11">
    <mergeCell ref="M63:M69"/>
    <mergeCell ref="A1:S1"/>
    <mergeCell ref="A2:S2"/>
    <mergeCell ref="A5:A90"/>
    <mergeCell ref="B5:B60"/>
    <mergeCell ref="D5:F5"/>
    <mergeCell ref="D6:F6"/>
    <mergeCell ref="H6:I6"/>
    <mergeCell ref="D54:F54"/>
    <mergeCell ref="H55:I55"/>
    <mergeCell ref="B63:B90"/>
  </mergeCells>
  <pageMargins left="0.7" right="0.7" top="0.75" bottom="0.75" header="0.3" footer="0.3"/>
  <pageSetup scale="36" fitToWidth="0" orientation="landscape" r:id="rId1"/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BIPD - Freq</vt:lpstr>
      <vt:lpstr>BIPD - SevPrem</vt:lpstr>
      <vt:lpstr>MPC - Freq</vt:lpstr>
      <vt:lpstr>MPC - SevPrem</vt:lpstr>
      <vt:lpstr>UM - Freq</vt:lpstr>
      <vt:lpstr>UM - SevPrem</vt:lpstr>
      <vt:lpstr>COLL - Freq</vt:lpstr>
      <vt:lpstr>COLL - SevPrem</vt:lpstr>
      <vt:lpstr>Misc Dam - Freq</vt:lpstr>
      <vt:lpstr>Misc Dam - SevPrem</vt:lpstr>
      <vt:lpstr>Misc Liab - Freq</vt:lpstr>
      <vt:lpstr>Misc Liab - SevPrem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Bunner</dc:creator>
  <cp:lastModifiedBy>Michael Kossuth</cp:lastModifiedBy>
  <cp:lastPrinted>2023-03-07T19:52:25Z</cp:lastPrinted>
  <dcterms:created xsi:type="dcterms:W3CDTF">2023-02-28T21:39:02Z</dcterms:created>
  <dcterms:modified xsi:type="dcterms:W3CDTF">2023-07-13T19:40:32Z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2023-02-28T21:39:03Z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a829195b-0fef-473c-89ea-765fb0cb53d1</vt:lpwstr>
  </property>
  <property fmtid="{D5CDD505-2E9C-101B-9397-08002B2CF9AE}" pid="8" name="MSIP_Label_261ecbe3-7ba9-4124-b9d7-ffd820687beb_ContentBits">
    <vt:lpwstr>0</vt:lpwstr>
  </property>
</Properties>
</file>