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W:\P-C ACTUARIAL\AUTO\STATE FILES\California\REVISIONS\2023\10-2-2023 Rate Filing\Filing\Objections\12-20 Updates\"/>
    </mc:Choice>
  </mc:AlternateContent>
  <xr:revisionPtr revIDLastSave="0" documentId="13_ncr:1_{4AC833BF-8EB5-4B61-9374-C137DD15219C}" xr6:coauthVersionLast="47" xr6:coauthVersionMax="47" xr10:uidLastSave="{00000000-0000-0000-0000-000000000000}"/>
  <bookViews>
    <workbookView xWindow="34365" yWindow="225" windowWidth="23010" windowHeight="15225" xr2:uid="{3637EDBC-0ABA-45E1-8BB6-6B695C087400}"/>
  </bookViews>
  <sheets>
    <sheet name="Exhibit 1" sheetId="5" r:id="rId1"/>
    <sheet name="Exhibit 2" sheetId="6" r:id="rId2"/>
    <sheet name="Exhibit 3" sheetId="7" r:id="rId3"/>
    <sheet name="Exhibit 4" sheetId="8" r:id="rId4"/>
    <sheet name="Exhibit 6" sheetId="10" r:id="rId5"/>
    <sheet name="Supp Exh 8" sheetId="9" r:id="rId6"/>
    <sheet name="Exhibit 9" sheetId="11" r:id="rId7"/>
    <sheet name="Exhibit 9- p2" sheetId="12" r:id="rId8"/>
    <sheet name="Exhibit 10" sheetId="13" r:id="rId9"/>
    <sheet name="Exhibit 11" sheetId="14" r:id="rId10"/>
    <sheet name="Exhibit 14 ICS 660" sheetId="21" r:id="rId11"/>
    <sheet name="Exhibit 14 PP" sheetId="22" r:id="rId12"/>
    <sheet name="Exhibit 14 ANT" sheetId="23" r:id="rId13"/>
    <sheet name="Exhibit 14 CLSC" sheetId="24" r:id="rId14"/>
    <sheet name="Exhibit 14 MCY" sheetId="25" r:id="rId15"/>
    <sheet name="Exhibit 14 MH" sheetId="26" r:id="rId16"/>
    <sheet name="Exhibit 14 ORV" sheetId="27" r:id="rId17"/>
    <sheet name="Exhibit 14 PPT" sheetId="28" r:id="rId18"/>
    <sheet name="Exhibit 14 TCT" sheetId="29" r:id="rId19"/>
    <sheet name="Exhibit 14 LCM" sheetId="30" r:id="rId20"/>
    <sheet name="Exhibit 15" sheetId="16" r:id="rId21"/>
    <sheet name="Exhibit 16" sheetId="1" r:id="rId22"/>
    <sheet name="Exhibit 17" sheetId="3" r:id="rId23"/>
    <sheet name="Exhibit 18" sheetId="4" r:id="rId24"/>
    <sheet name="Exhibit 20" sheetId="31" r:id="rId25"/>
  </sheets>
  <externalReferences>
    <externalReference r:id="rId26"/>
    <externalReference r:id="rId27"/>
    <externalReference r:id="rId28"/>
  </externalReferences>
  <definedNames>
    <definedName name="CMPNY_1">[1]Setup!$E$28</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_date">[2]Inputs!$B$14</definedName>
    <definedName name="_xlnm.Print_Area" localSheetId="8">'Exhibit 10'!$B$1:$F$37,'Exhibit 10'!$I$1:$O$46</definedName>
    <definedName name="_xlnm.Print_Area" localSheetId="10">'Exhibit 14 ICS 660'!$A$1:$I$36</definedName>
    <definedName name="_xlnm.Print_Area" localSheetId="19">'Exhibit 14 LCM'!$A$1:$O$31</definedName>
    <definedName name="_xlnm.Print_Area" localSheetId="15">'Exhibit 14 MH'!$A$1:$M$28</definedName>
    <definedName name="_xlnm.Print_Area" localSheetId="11">'Exhibit 14 PP'!$A$1:$O$37</definedName>
    <definedName name="_xlnm.Print_Area" localSheetId="24">'Exhibit 20'!$A$1:$Q$21</definedName>
    <definedName name="trend_period_years">[3]Inputs!$C$15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21" l="1"/>
  <c r="J24" i="24"/>
  <c r="J22" i="24"/>
  <c r="J21" i="24"/>
  <c r="J15" i="24"/>
  <c r="J16" i="24"/>
  <c r="J17" i="24"/>
  <c r="J18" i="24"/>
  <c r="J19" i="24"/>
  <c r="J14" i="24"/>
  <c r="F26" i="30" l="1"/>
  <c r="F25" i="30"/>
  <c r="F24" i="30"/>
  <c r="D25" i="30"/>
  <c r="D26" i="30"/>
  <c r="D24" i="30"/>
  <c r="F22" i="30"/>
  <c r="F21" i="30"/>
  <c r="D22" i="30"/>
  <c r="D21" i="30"/>
  <c r="F17" i="30"/>
  <c r="F16" i="30"/>
  <c r="F15" i="30"/>
  <c r="F14" i="30"/>
  <c r="D15" i="30"/>
  <c r="D16" i="30"/>
  <c r="D17" i="30"/>
  <c r="D14" i="30"/>
  <c r="B26" i="30"/>
  <c r="B25" i="30"/>
  <c r="B24" i="30"/>
  <c r="B22" i="30"/>
  <c r="B21" i="30"/>
  <c r="B15" i="30"/>
  <c r="B16" i="30"/>
  <c r="B17" i="30"/>
  <c r="B18" i="30"/>
  <c r="B19" i="30"/>
  <c r="B14" i="30"/>
  <c r="B15" i="29"/>
  <c r="B14" i="29"/>
  <c r="B17" i="28"/>
  <c r="B15" i="28"/>
  <c r="B14" i="28"/>
  <c r="B43" i="27"/>
  <c r="B42" i="27"/>
  <c r="B35" i="27"/>
  <c r="B28" i="27"/>
  <c r="B21" i="27"/>
  <c r="B14" i="27"/>
  <c r="B18" i="25"/>
  <c r="B17" i="25"/>
  <c r="B16" i="25"/>
  <c r="B15" i="25"/>
  <c r="B14" i="25"/>
  <c r="B22" i="24"/>
  <c r="B21" i="24"/>
  <c r="B19" i="24"/>
  <c r="B18" i="24"/>
  <c r="B17" i="24"/>
  <c r="B16" i="24"/>
  <c r="B15" i="24"/>
  <c r="B14" i="24"/>
  <c r="B22" i="23"/>
  <c r="B21" i="23"/>
  <c r="B15" i="23"/>
  <c r="B16" i="23"/>
  <c r="B17" i="23"/>
  <c r="B18" i="23"/>
  <c r="B19" i="23"/>
  <c r="B14" i="23"/>
  <c r="N20" i="25"/>
  <c r="L20" i="25"/>
  <c r="N45" i="27"/>
  <c r="L45" i="27"/>
  <c r="N19" i="28"/>
  <c r="L19" i="28"/>
  <c r="N17" i="29"/>
  <c r="L17" i="29"/>
  <c r="F14" i="21"/>
  <c r="F15" i="21"/>
  <c r="H14" i="21"/>
  <c r="H15" i="21"/>
  <c r="F18" i="21"/>
  <c r="H18" i="21"/>
  <c r="F19" i="21"/>
  <c r="H19" i="21"/>
  <c r="F16" i="21"/>
  <c r="H16" i="21"/>
  <c r="F17" i="21"/>
  <c r="H17" i="21"/>
  <c r="F24" i="21"/>
  <c r="H24" i="21"/>
  <c r="F25" i="21"/>
  <c r="H25" i="21"/>
  <c r="F26" i="21"/>
  <c r="H26" i="21"/>
  <c r="F22" i="21"/>
  <c r="H22" i="21"/>
  <c r="F21" i="21"/>
  <c r="H21" i="21"/>
  <c r="H14" i="30" l="1"/>
  <c r="J14" i="30"/>
  <c r="H15" i="30"/>
  <c r="J15" i="30"/>
  <c r="H16" i="30"/>
  <c r="J16" i="30"/>
  <c r="H17" i="30"/>
  <c r="J17" i="30"/>
  <c r="H18" i="30"/>
  <c r="J18" i="30"/>
  <c r="H19" i="30"/>
  <c r="J19" i="30"/>
  <c r="H21" i="30"/>
  <c r="J21" i="30"/>
  <c r="H22" i="30"/>
  <c r="J22" i="30"/>
  <c r="H24" i="30"/>
  <c r="J24" i="30"/>
  <c r="H25" i="30"/>
  <c r="J25" i="30"/>
  <c r="H26" i="30"/>
  <c r="J26" i="30"/>
  <c r="L28" i="30"/>
  <c r="N28" i="30"/>
  <c r="H14" i="29"/>
  <c r="J14" i="29"/>
  <c r="H15" i="29"/>
  <c r="J15" i="29"/>
  <c r="J17" i="29"/>
  <c r="H14" i="28"/>
  <c r="J14" i="28"/>
  <c r="H15" i="28"/>
  <c r="J15" i="28"/>
  <c r="H17" i="28"/>
  <c r="J17" i="28"/>
  <c r="J19" i="28"/>
  <c r="J14" i="27"/>
  <c r="H15" i="27"/>
  <c r="H16" i="27"/>
  <c r="H17" i="27"/>
  <c r="H18" i="27"/>
  <c r="H19" i="27"/>
  <c r="H20" i="27"/>
  <c r="J21" i="27"/>
  <c r="H22" i="27"/>
  <c r="H23" i="27"/>
  <c r="H24" i="27"/>
  <c r="H25" i="27"/>
  <c r="H26" i="27"/>
  <c r="H27" i="27"/>
  <c r="J28" i="27"/>
  <c r="H29" i="27"/>
  <c r="H30" i="27"/>
  <c r="H31" i="27"/>
  <c r="H32" i="27"/>
  <c r="H33" i="27"/>
  <c r="H34" i="27"/>
  <c r="J35" i="27"/>
  <c r="H36" i="27"/>
  <c r="H37" i="27"/>
  <c r="H38" i="27"/>
  <c r="H39" i="27"/>
  <c r="H40" i="27"/>
  <c r="H41" i="27"/>
  <c r="H42" i="27"/>
  <c r="J42" i="27"/>
  <c r="H43" i="27"/>
  <c r="J43" i="27"/>
  <c r="J45" i="27"/>
  <c r="F14" i="26"/>
  <c r="H14" i="26"/>
  <c r="F15" i="26"/>
  <c r="H15" i="26"/>
  <c r="F16" i="26"/>
  <c r="H16" i="26"/>
  <c r="F17" i="26"/>
  <c r="H17" i="26"/>
  <c r="F18" i="26"/>
  <c r="H18" i="26"/>
  <c r="F19" i="26"/>
  <c r="H19" i="26"/>
  <c r="F21" i="26"/>
  <c r="H21" i="26"/>
  <c r="F22" i="26"/>
  <c r="H22" i="26"/>
  <c r="F24" i="26"/>
  <c r="H24" i="26"/>
  <c r="F25" i="26"/>
  <c r="H25" i="26"/>
  <c r="F26" i="26"/>
  <c r="H26" i="26"/>
  <c r="J28" i="26"/>
  <c r="L28" i="26"/>
  <c r="H14" i="25"/>
  <c r="J14" i="25"/>
  <c r="H15" i="25"/>
  <c r="J15" i="25"/>
  <c r="H16" i="25"/>
  <c r="J16" i="25"/>
  <c r="H17" i="25"/>
  <c r="J17" i="25"/>
  <c r="H18" i="25"/>
  <c r="J18" i="25"/>
  <c r="J20" i="25"/>
  <c r="H14" i="24"/>
  <c r="H15" i="24"/>
  <c r="H16" i="24"/>
  <c r="H17" i="24"/>
  <c r="H18" i="24"/>
  <c r="H19" i="24"/>
  <c r="H21" i="24"/>
  <c r="H22" i="24"/>
  <c r="L24" i="24"/>
  <c r="N24" i="24"/>
  <c r="H14" i="23"/>
  <c r="J14" i="23"/>
  <c r="H15" i="23"/>
  <c r="J15" i="23"/>
  <c r="H16" i="23"/>
  <c r="J16" i="23"/>
  <c r="H17" i="23"/>
  <c r="J17" i="23"/>
  <c r="H18" i="23"/>
  <c r="J18" i="23"/>
  <c r="H19" i="23"/>
  <c r="J19" i="23"/>
  <c r="H21" i="23"/>
  <c r="J21" i="23"/>
  <c r="H22" i="23"/>
  <c r="J22" i="23"/>
  <c r="L24" i="23"/>
  <c r="N24" i="23"/>
  <c r="J24" i="23" s="1"/>
  <c r="J14" i="22"/>
  <c r="J15" i="22"/>
  <c r="J16" i="22"/>
  <c r="J17" i="22"/>
  <c r="J18" i="22"/>
  <c r="J19" i="22"/>
  <c r="J21" i="22"/>
  <c r="J22" i="22"/>
  <c r="J24" i="22"/>
  <c r="J25" i="22"/>
  <c r="J26" i="22"/>
  <c r="L28" i="22"/>
  <c r="N28" i="22"/>
  <c r="H28" i="21"/>
  <c r="H28" i="26" l="1"/>
  <c r="J28" i="30"/>
  <c r="F34" i="8" l="1"/>
  <c r="F33" i="8"/>
  <c r="F32" i="8"/>
  <c r="F31" i="8"/>
  <c r="F30" i="8"/>
  <c r="F29" i="8"/>
  <c r="F20" i="8"/>
  <c r="F18" i="8"/>
  <c r="F17" i="8"/>
  <c r="F16" i="8"/>
  <c r="F15" i="8"/>
  <c r="F13" i="8"/>
  <c r="F12" i="8"/>
  <c r="F11" i="8"/>
  <c r="F10" i="8"/>
  <c r="F9" i="8"/>
  <c r="F45" i="11" l="1"/>
  <c r="J38" i="13"/>
  <c r="K38" i="13" s="1"/>
  <c r="M30" i="13"/>
  <c r="M23" i="13"/>
  <c r="I44" i="13"/>
  <c r="J14" i="14"/>
  <c r="K14" i="14" s="1"/>
  <c r="F14" i="14"/>
  <c r="G14" i="14" s="1"/>
  <c r="H14" i="14" s="1"/>
  <c r="L14" i="14" s="1"/>
  <c r="M14" i="14" s="1"/>
  <c r="J13" i="14"/>
  <c r="K13" i="14" s="1"/>
  <c r="F13" i="14"/>
  <c r="G13" i="14" s="1"/>
  <c r="H13" i="14" s="1"/>
  <c r="L13" i="14" s="1"/>
  <c r="M13" i="14" s="1"/>
  <c r="J12" i="14"/>
  <c r="K12" i="14" s="1"/>
  <c r="G12" i="14"/>
  <c r="H12" i="14" s="1"/>
  <c r="L12" i="14" s="1"/>
  <c r="M12" i="14" s="1"/>
  <c r="F12" i="14"/>
  <c r="D32" i="13"/>
  <c r="D34" i="13" s="1"/>
  <c r="F43" i="11"/>
  <c r="E43" i="11"/>
  <c r="F42" i="11"/>
  <c r="E42" i="11"/>
  <c r="F41" i="11"/>
  <c r="E41" i="11"/>
  <c r="F40" i="11"/>
  <c r="E40" i="11"/>
  <c r="F39" i="11"/>
  <c r="E39" i="11"/>
  <c r="F38" i="11"/>
  <c r="E38" i="11"/>
  <c r="F37" i="11"/>
  <c r="E37" i="11"/>
  <c r="F36" i="11"/>
  <c r="E36" i="11"/>
  <c r="F35" i="11"/>
  <c r="E35" i="11"/>
  <c r="F34" i="11"/>
  <c r="E34" i="11"/>
  <c r="F33" i="11"/>
  <c r="E33" i="11"/>
  <c r="F32" i="11"/>
  <c r="E32" i="11"/>
  <c r="F31" i="11"/>
  <c r="E31" i="11"/>
  <c r="F30" i="11"/>
  <c r="E30" i="11"/>
  <c r="F29" i="11"/>
  <c r="E29" i="11"/>
  <c r="F28" i="11"/>
  <c r="E28" i="11"/>
  <c r="F27" i="11"/>
  <c r="E27" i="11"/>
  <c r="F26" i="11"/>
  <c r="E26" i="11"/>
  <c r="F25" i="11"/>
  <c r="E25" i="11"/>
  <c r="F24" i="11"/>
  <c r="E24" i="11"/>
  <c r="F23" i="11"/>
  <c r="E23" i="11"/>
  <c r="F22" i="11"/>
  <c r="E22" i="11"/>
  <c r="F21" i="11"/>
  <c r="E21" i="11"/>
  <c r="F20" i="11"/>
  <c r="E20" i="11"/>
  <c r="F19" i="11"/>
  <c r="E19" i="11"/>
  <c r="F18" i="11"/>
  <c r="E18" i="11"/>
  <c r="F17" i="11"/>
  <c r="E17" i="11"/>
  <c r="F16" i="11"/>
  <c r="E16" i="11"/>
  <c r="M31" i="13" l="1"/>
  <c r="M32" i="13" s="1"/>
  <c r="L38" i="13"/>
  <c r="K39" i="13"/>
  <c r="J39" i="13"/>
  <c r="L39" i="13" l="1"/>
  <c r="M38" i="13"/>
  <c r="M39" i="13" l="1"/>
  <c r="N38" i="13"/>
  <c r="O38" i="13" l="1"/>
  <c r="O39" i="13" s="1"/>
  <c r="N39" i="13"/>
  <c r="D36"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 Bermke</author>
  </authors>
  <commentList>
    <comment ref="A4" authorId="0" shapeId="0" xr:uid="{E2FD7CDE-C694-4E90-84C2-D19395987E03}">
      <text>
        <r>
          <rPr>
            <b/>
            <sz val="9"/>
            <color indexed="81"/>
            <rFont val="Tahoma"/>
            <family val="2"/>
          </rPr>
          <t>Samuel Bermke:</t>
        </r>
        <r>
          <rPr>
            <sz val="9"/>
            <color indexed="81"/>
            <rFont val="Tahoma"/>
            <family val="2"/>
          </rPr>
          <t xml:space="preserve">
Includes MCY, MH, PP, PPT, REC</t>
        </r>
      </text>
    </comment>
  </commentList>
</comments>
</file>

<file path=xl/sharedStrings.xml><?xml version="1.0" encoding="utf-8"?>
<sst xmlns="http://schemas.openxmlformats.org/spreadsheetml/2006/main" count="853" uniqueCount="325">
  <si>
    <t>Exhibit 16 is not applicable to this filing.</t>
  </si>
  <si>
    <t>New Program</t>
  </si>
  <si>
    <t>California Private Passenger Auto</t>
  </si>
  <si>
    <t>State Farm Mutual Automobile Insurance Company</t>
  </si>
  <si>
    <t>Super Group - Corporate Structure Verification Exhibit</t>
  </si>
  <si>
    <t>All private passenger business written within the State Farm Group in California is written in the State Farm Mutual Automobile Insurance Company.</t>
  </si>
  <si>
    <t>Rules and Underwriting Guidelines</t>
  </si>
  <si>
    <t>Filing History</t>
  </si>
  <si>
    <t>Department</t>
  </si>
  <si>
    <t>Filing Number</t>
  </si>
  <si>
    <t>Filing Type</t>
  </si>
  <si>
    <t>16-4652</t>
  </si>
  <si>
    <t>17-3284</t>
  </si>
  <si>
    <t>18-2899</t>
  </si>
  <si>
    <t>18-3490</t>
  </si>
  <si>
    <t>19-544</t>
  </si>
  <si>
    <t>Rate</t>
  </si>
  <si>
    <t>Rule</t>
  </si>
  <si>
    <t>21-3501</t>
  </si>
  <si>
    <t>22-2326</t>
  </si>
  <si>
    <t>22-2842</t>
  </si>
  <si>
    <t>23-327</t>
  </si>
  <si>
    <t>Form</t>
  </si>
  <si>
    <t>Rate Level History</t>
  </si>
  <si>
    <t>Department Filing Number</t>
  </si>
  <si>
    <t>Effective Date</t>
  </si>
  <si>
    <t>BIPD Liability</t>
  </si>
  <si>
    <t>Medical Payments</t>
  </si>
  <si>
    <t>Comprehensive</t>
  </si>
  <si>
    <t>Collision</t>
  </si>
  <si>
    <t>Uninsured Motorist</t>
  </si>
  <si>
    <t>Miscellaneous Damage</t>
  </si>
  <si>
    <t>Miscellaneous Liability</t>
  </si>
  <si>
    <t>All Coverages Combined</t>
  </si>
  <si>
    <t>15-8608</t>
  </si>
  <si>
    <t>Policy Term Distribution</t>
  </si>
  <si>
    <t xml:space="preserve">All private passenger vehicle policies are written with terms of either six or twelve months. </t>
  </si>
  <si>
    <t>Semiannual:</t>
  </si>
  <si>
    <t>Annual:</t>
  </si>
  <si>
    <t>Premium Adjustment Factor</t>
  </si>
  <si>
    <t>Premium</t>
  </si>
  <si>
    <t>Fiscal Calendar</t>
  </si>
  <si>
    <t>Earned</t>
  </si>
  <si>
    <t>Current Level</t>
  </si>
  <si>
    <t>Adjustment</t>
  </si>
  <si>
    <t>Year Ending</t>
  </si>
  <si>
    <t>Coverage</t>
  </si>
  <si>
    <t>Earned Premium</t>
  </si>
  <si>
    <t>Factor</t>
  </si>
  <si>
    <t>2022-3Q</t>
  </si>
  <si>
    <t>Misc Liability</t>
  </si>
  <si>
    <t>Total Liability</t>
  </si>
  <si>
    <t>Misc Physical Damage</t>
  </si>
  <si>
    <t>Total Physical Damage</t>
  </si>
  <si>
    <t>All Coverage</t>
  </si>
  <si>
    <t>As shown in Exhibit 10, six years of experience was used for Miscellaneous Liability.  The</t>
  </si>
  <si>
    <t>corresponding premium adjustment factors for each year are shown below:</t>
  </si>
  <si>
    <t>2017-3Q</t>
  </si>
  <si>
    <t>2018-3Q</t>
  </si>
  <si>
    <t>2019-3Q</t>
  </si>
  <si>
    <t>2020-3Q</t>
  </si>
  <si>
    <t>2021-3Q</t>
  </si>
  <si>
    <t>The premium adjustment factor is calculated as the current level earned premium divided</t>
  </si>
  <si>
    <t>by the earned premium.</t>
  </si>
  <si>
    <t>Loss and DCCE Trend</t>
  </si>
  <si>
    <t>ISO Fast Track Bodily Injury and Property Damage</t>
  </si>
  <si>
    <t>Quarter</t>
  </si>
  <si>
    <t>Earned Exposures</t>
  </si>
  <si>
    <t>Paid Loss</t>
  </si>
  <si>
    <t>Claim Count</t>
  </si>
  <si>
    <t>Pure Premium</t>
  </si>
  <si>
    <t>2016- 4</t>
  </si>
  <si>
    <t>2017- 1</t>
  </si>
  <si>
    <t>2017- 2</t>
  </si>
  <si>
    <t>2017- 3</t>
  </si>
  <si>
    <t>2017- 4</t>
  </si>
  <si>
    <t>2018- 1</t>
  </si>
  <si>
    <t>2018- 2</t>
  </si>
  <si>
    <t>2018- 3</t>
  </si>
  <si>
    <t>2018- 4</t>
  </si>
  <si>
    <t>2019- 1</t>
  </si>
  <si>
    <t>2019- 2</t>
  </si>
  <si>
    <t>2019- 3</t>
  </si>
  <si>
    <t>2019- 4</t>
  </si>
  <si>
    <t>2020- 1</t>
  </si>
  <si>
    <t>2020- 2</t>
  </si>
  <si>
    <t>2020- 3</t>
  </si>
  <si>
    <t>2020- 4</t>
  </si>
  <si>
    <t>2021- 1</t>
  </si>
  <si>
    <t>2021- 2</t>
  </si>
  <si>
    <t>2021- 3</t>
  </si>
  <si>
    <t>2021- 4</t>
  </si>
  <si>
    <t>Selected Period</t>
  </si>
  <si>
    <t>24 pt</t>
  </si>
  <si>
    <t>Pure Premium Trend</t>
  </si>
  <si>
    <t>2022- 1</t>
  </si>
  <si>
    <t>2022- 2</t>
  </si>
  <si>
    <t>2022- 3</t>
  </si>
  <si>
    <t>Miscellaneous Fees and Other Charges</t>
  </si>
  <si>
    <r>
      <t>Fiscal Cale</t>
    </r>
    <r>
      <rPr>
        <sz val="10"/>
        <rFont val="Arial"/>
        <family val="2"/>
      </rPr>
      <t>ndar Year Ending 2021</t>
    </r>
  </si>
  <si>
    <t xml:space="preserve">Policy Fee </t>
  </si>
  <si>
    <t xml:space="preserve">Installment Fee </t>
  </si>
  <si>
    <t xml:space="preserve">Endorsement Fee </t>
  </si>
  <si>
    <t xml:space="preserve">Inspection Fee </t>
  </si>
  <si>
    <t xml:space="preserve">Cancellation Fee </t>
  </si>
  <si>
    <t xml:space="preserve">Reinstatement Fee </t>
  </si>
  <si>
    <t xml:space="preserve">Late Fee </t>
  </si>
  <si>
    <t xml:space="preserve">SR 22 </t>
  </si>
  <si>
    <t xml:space="preserve">Other, specify: SFPP Service Charges </t>
  </si>
  <si>
    <t xml:space="preserve">Total </t>
  </si>
  <si>
    <t>Models Previously Approved</t>
  </si>
  <si>
    <t>Vendor Annual Mileage Model</t>
  </si>
  <si>
    <t>Modeled Mileage Scaling Adjustment</t>
  </si>
  <si>
    <t>Catastrophe Adjustment</t>
  </si>
  <si>
    <t>Comprehensive Coverage</t>
  </si>
  <si>
    <t>In accordance with CCR §2644.5, we have developed a catastrophe adjustment factor based on at least 10 years of</t>
  </si>
  <si>
    <t>catastrophe data as described in this exhibit.  Losses are coded as "catastrophe" if they result from a single event</t>
  </si>
  <si>
    <t>that is expected to produce at least 250 claims and $500,000 in anticipated indemnity payments within the state of</t>
  </si>
  <si>
    <t>California.</t>
  </si>
  <si>
    <t>Catastrophe</t>
  </si>
  <si>
    <t>Non-Catastrophe</t>
  </si>
  <si>
    <t>Year</t>
  </si>
  <si>
    <t>Amount *</t>
  </si>
  <si>
    <t>Total</t>
  </si>
  <si>
    <t>CAT/Non-CAT</t>
  </si>
  <si>
    <t>10 Year Avg CAT Provision</t>
  </si>
  <si>
    <t>The 10 year average CAT provision was selected as it provides a reasonable balance of stability and responsiveness. This 10 year period is consistent with previous filings.  Selection of longer-term averages would have a negligible impact on the combined all coverages indication.</t>
  </si>
  <si>
    <t>Figures presented above include DCCE while Exhibit 8 excludes DCCE.</t>
  </si>
  <si>
    <t>*Loss and DCCE net of subrogation. NOTE: Calendar year 2020 CAT loss and DCCE reflects subrogation recoveries attributed to wildfire events that occurred in calendar years 2017 and 2018.</t>
  </si>
  <si>
    <t>Catastrophe Subrogation Recoveries</t>
  </si>
  <si>
    <t>Actual Subrogation</t>
  </si>
  <si>
    <t>Calendar</t>
  </si>
  <si>
    <t>* Subrogation data prior to 2007 is not readily available</t>
  </si>
  <si>
    <t>NOTE: Calendar year 2020 CAT loss and DCCE reflects subrogation recoveries attributed to wildfire events that occurred in calendar years 2017 and 2018.</t>
  </si>
  <si>
    <t>Credibility Adjustment</t>
  </si>
  <si>
    <t>Experience Credibility</t>
  </si>
  <si>
    <t>Loss Trend Credibility</t>
  </si>
  <si>
    <t>All coverages, except for Miscellaneous Liability, are fully credible under the standard of 6,000 claims per CCR §2644.7. Below are the number of reported claims in the latest 4 quarters:</t>
  </si>
  <si>
    <t>Reported Claims</t>
  </si>
  <si>
    <t>(Excluding Claims CWP)</t>
  </si>
  <si>
    <t>BIPD</t>
  </si>
  <si>
    <t>MPC</t>
  </si>
  <si>
    <t>UM</t>
  </si>
  <si>
    <t>COMP</t>
  </si>
  <si>
    <t>COLL</t>
  </si>
  <si>
    <t>Miscellaneous liability is the only coverage for which the loss and DCCE trend is not fully credible.  The calculation of the credibility adjusted trend is detailed below.</t>
  </si>
  <si>
    <t>State Farm Annual Trends</t>
  </si>
  <si>
    <t>The credibility adjustment calculation is shown below:</t>
  </si>
  <si>
    <t>Period</t>
  </si>
  <si>
    <t>Frequency</t>
  </si>
  <si>
    <t>Severity</t>
  </si>
  <si>
    <t>MISC. LIAB.</t>
  </si>
  <si>
    <t>Accident Year</t>
  </si>
  <si>
    <t>Fast Track Annual Trends</t>
  </si>
  <si>
    <t>n/a</t>
  </si>
  <si>
    <t>Misc Liab Reported Claims:</t>
  </si>
  <si>
    <t>Loss Trend Credibility *:</t>
  </si>
  <si>
    <t>Credibility Weighted Pure Premium Trend**:</t>
  </si>
  <si>
    <t>Total Claims</t>
  </si>
  <si>
    <t>Selected Trend:</t>
  </si>
  <si>
    <t>Credibility</t>
  </si>
  <si>
    <t>Trend Date:</t>
  </si>
  <si>
    <t>Projection Date:</t>
  </si>
  <si>
    <t xml:space="preserve">Per CCR §2644.23, the credibility standard for each coverage for private passenger auto </t>
  </si>
  <si>
    <t>liability and physical damage is 3000 claims.</t>
  </si>
  <si>
    <t>Experience Years</t>
  </si>
  <si>
    <t>Years Trended</t>
  </si>
  <si>
    <t>Projected Trend Factor</t>
  </si>
  <si>
    <t>*Credibility =  SQRT((Reported Claims) / (Credibility Standard))</t>
  </si>
  <si>
    <t>Per CCR §2644.7, the credibility standard is 6,000 claims for the trend period.</t>
  </si>
  <si>
    <t>Ancillary Income</t>
  </si>
  <si>
    <t>(1)</t>
  </si>
  <si>
    <t>(2)</t>
  </si>
  <si>
    <t>(3)</t>
  </si>
  <si>
    <t>(4)</t>
  </si>
  <si>
    <t>(5)</t>
  </si>
  <si>
    <t>(6)</t>
  </si>
  <si>
    <t>(7)</t>
  </si>
  <si>
    <t>(8)</t>
  </si>
  <si>
    <t>(9)</t>
  </si>
  <si>
    <t>(10)</t>
  </si>
  <si>
    <t>(11)</t>
  </si>
  <si>
    <t>(12)</t>
  </si>
  <si>
    <t>(13)</t>
  </si>
  <si>
    <t>California</t>
  </si>
  <si>
    <t>Companywide</t>
  </si>
  <si>
    <t>Total California</t>
  </si>
  <si>
    <t>Finance /</t>
  </si>
  <si>
    <t>Other</t>
  </si>
  <si>
    <t>Priv. Pass. Auto</t>
  </si>
  <si>
    <t>Comm. Auto</t>
  </si>
  <si>
    <t>Total Auto</t>
  </si>
  <si>
    <t>Priv. Pass. Auto WP</t>
  </si>
  <si>
    <t xml:space="preserve">Priv. Pass. Auto </t>
  </si>
  <si>
    <t>Direct</t>
  </si>
  <si>
    <t>Direct WP</t>
  </si>
  <si>
    <t>Other Misc</t>
  </si>
  <si>
    <t>Service</t>
  </si>
  <si>
    <t>Miscellaneous</t>
  </si>
  <si>
    <t>Direct Written</t>
  </si>
  <si>
    <t>% to Total WP</t>
  </si>
  <si>
    <t>Finance / Service Charges</t>
  </si>
  <si>
    <t>Written</t>
  </si>
  <si>
    <t>% to Total</t>
  </si>
  <si>
    <t>Income</t>
  </si>
  <si>
    <t>% of Direct WP</t>
  </si>
  <si>
    <t>Charges</t>
  </si>
  <si>
    <t>(4) + (5)</t>
  </si>
  <si>
    <t>(4) / (6)</t>
  </si>
  <si>
    <t>(2) x (7)</t>
  </si>
  <si>
    <t>(4) / (9)</t>
  </si>
  <si>
    <t>(3) x (10)</t>
  </si>
  <si>
    <t>(8) + (11)</t>
  </si>
  <si>
    <t>(12) / (4)</t>
  </si>
  <si>
    <t>Sources:</t>
  </si>
  <si>
    <t>Column (2):</t>
  </si>
  <si>
    <t>Schedule T, Column 8, Line 5, AIP Adjusted</t>
  </si>
  <si>
    <t>Column (3):</t>
  </si>
  <si>
    <t>Annual Statement Page 4, Line 12 + Line 14 Checks and drafts cancelled, non presentation for payment amount only</t>
  </si>
  <si>
    <t>Column (4):</t>
  </si>
  <si>
    <t>Statutory Page 14 19.2 + 21.1, AIP Adjusted</t>
  </si>
  <si>
    <t>Column (5):</t>
  </si>
  <si>
    <t>Statutory Page 14 19.4 + 21.2, AIP Adjusted</t>
  </si>
  <si>
    <t>Column (9):</t>
  </si>
  <si>
    <t>Schedule T, Column 2, Total</t>
  </si>
  <si>
    <t>The amounts in Column (2) are expected to be approximately $0 for future years as a result of our recent filing (CDI # 19-4520,19-4520A) that removes the State Farm Payment Plan fees. As a result, the projected ancillary income as a % of Direct WP is 0.0%.</t>
  </si>
  <si>
    <t>Miscellaneous Liability is the only coverage without full credibility. In accordance with CCR §2642.6, using the previous six year claim counts, the credibility is calculated to be 23.7%.</t>
  </si>
  <si>
    <t>All coverages, except for Miscellaneous Liability, require only one year of experience to reach the credibility standard of 3,000 claims in CCR §2644.23. Below are the number of reported claims in the latest accident year ending 2022-3Q</t>
  </si>
  <si>
    <t/>
  </si>
  <si>
    <t>As of December 2022, the distribution of policies by length of policy term is:</t>
  </si>
  <si>
    <t>Rate Distribution</t>
  </si>
  <si>
    <t>Summary of Statewide Income Effect by Coverage</t>
  </si>
  <si>
    <t>Private Passenger Auto</t>
  </si>
  <si>
    <t>Proposed</t>
  </si>
  <si>
    <t>Present</t>
  </si>
  <si>
    <t>Indicated</t>
  </si>
  <si>
    <t>Base Rate</t>
  </si>
  <si>
    <t>Change</t>
  </si>
  <si>
    <t>%</t>
  </si>
  <si>
    <t>Uninsured Motorist - BI</t>
  </si>
  <si>
    <t>Uninsured Motorist - PD</t>
  </si>
  <si>
    <t xml:space="preserve">    Emergency Road Service</t>
  </si>
  <si>
    <t xml:space="preserve">    Rental</t>
  </si>
  <si>
    <t xml:space="preserve">    Death &amp; Disability ($5,000)</t>
  </si>
  <si>
    <t xml:space="preserve">    Death &amp; Disability ($10,000)</t>
  </si>
  <si>
    <t xml:space="preserve">    Loss of Earnings</t>
  </si>
  <si>
    <t>All Coverages</t>
  </si>
  <si>
    <t>(2)  From the Rate Template.</t>
  </si>
  <si>
    <t>Customer Dislocation</t>
  </si>
  <si>
    <t>Total Book of Business</t>
  </si>
  <si>
    <t>By Coverage/Program</t>
  </si>
  <si>
    <t>Percent Range*</t>
  </si>
  <si>
    <t>Policy Count</t>
  </si>
  <si>
    <t>Policy Distribution</t>
  </si>
  <si>
    <t>Total Rate Change</t>
  </si>
  <si>
    <t>Current Total Premium</t>
  </si>
  <si>
    <t>Proposed Total Premium</t>
  </si>
  <si>
    <t>Current Average Premium</t>
  </si>
  <si>
    <t>Proposed Average Premium</t>
  </si>
  <si>
    <t>Average Premium Increase/Decrease Change</t>
  </si>
  <si>
    <t>Highest Premium Increase A Policyholder Will Receive</t>
  </si>
  <si>
    <r>
      <t xml:space="preserve">Average </t>
    </r>
    <r>
      <rPr>
        <i/>
        <sz val="11"/>
        <rFont val="Calibri"/>
        <family val="2"/>
        <scheme val="minor"/>
      </rPr>
      <t>BIPD</t>
    </r>
    <r>
      <rPr>
        <sz val="11"/>
        <rFont val="Calibri"/>
        <family val="2"/>
        <scheme val="minor"/>
      </rPr>
      <t xml:space="preserve"> Premium Change</t>
    </r>
  </si>
  <si>
    <r>
      <t xml:space="preserve">Average </t>
    </r>
    <r>
      <rPr>
        <i/>
        <sz val="11"/>
        <rFont val="Calibri"/>
        <family val="2"/>
        <scheme val="minor"/>
      </rPr>
      <t>MPC</t>
    </r>
    <r>
      <rPr>
        <sz val="11"/>
        <rFont val="Calibri"/>
        <family val="2"/>
        <scheme val="minor"/>
      </rPr>
      <t xml:space="preserve"> Premium Change</t>
    </r>
  </si>
  <si>
    <r>
      <t xml:space="preserve">Average </t>
    </r>
    <r>
      <rPr>
        <i/>
        <sz val="11"/>
        <rFont val="Calibri"/>
        <family val="2"/>
        <scheme val="minor"/>
      </rPr>
      <t>UM</t>
    </r>
    <r>
      <rPr>
        <sz val="11"/>
        <rFont val="Calibri"/>
        <family val="2"/>
        <scheme val="minor"/>
      </rPr>
      <t xml:space="preserve"> Premium Change</t>
    </r>
  </si>
  <si>
    <r>
      <t xml:space="preserve">Average </t>
    </r>
    <r>
      <rPr>
        <i/>
        <sz val="11"/>
        <rFont val="Calibri"/>
        <family val="2"/>
        <scheme val="minor"/>
      </rPr>
      <t>COMP</t>
    </r>
    <r>
      <rPr>
        <sz val="11"/>
        <rFont val="Calibri"/>
        <family val="2"/>
        <scheme val="minor"/>
      </rPr>
      <t xml:space="preserve"> Premium Change</t>
    </r>
  </si>
  <si>
    <r>
      <t xml:space="preserve">Average </t>
    </r>
    <r>
      <rPr>
        <i/>
        <sz val="11"/>
        <rFont val="Calibri"/>
        <family val="2"/>
        <scheme val="minor"/>
      </rPr>
      <t>COLL</t>
    </r>
    <r>
      <rPr>
        <sz val="11"/>
        <rFont val="Calibri"/>
        <family val="2"/>
        <scheme val="minor"/>
      </rPr>
      <t xml:space="preserve"> Premium Change</t>
    </r>
  </si>
  <si>
    <r>
      <t xml:space="preserve">Average </t>
    </r>
    <r>
      <rPr>
        <i/>
        <sz val="11"/>
        <rFont val="Calibri"/>
        <family val="2"/>
        <scheme val="minor"/>
      </rPr>
      <t>Misc. Damage</t>
    </r>
    <r>
      <rPr>
        <sz val="11"/>
        <rFont val="Calibri"/>
        <family val="2"/>
        <scheme val="minor"/>
      </rPr>
      <t xml:space="preserve"> Premium Change</t>
    </r>
  </si>
  <si>
    <r>
      <t xml:space="preserve">Average </t>
    </r>
    <r>
      <rPr>
        <i/>
        <sz val="11"/>
        <rFont val="Calibri"/>
        <family val="2"/>
        <scheme val="minor"/>
      </rPr>
      <t>Misc. Liability</t>
    </r>
    <r>
      <rPr>
        <sz val="11"/>
        <rFont val="Calibri"/>
        <family val="2"/>
        <scheme val="minor"/>
      </rPr>
      <t xml:space="preserve"> Premium Change</t>
    </r>
  </si>
  <si>
    <t>+30% to +35%</t>
  </si>
  <si>
    <t>+25% to +30%</t>
  </si>
  <si>
    <t>+20% to +25%</t>
  </si>
  <si>
    <t>+15% to +20%</t>
  </si>
  <si>
    <t>+10% to +15%</t>
  </si>
  <si>
    <t>+5% to +10%</t>
  </si>
  <si>
    <t>+0.01% to +5%</t>
  </si>
  <si>
    <t>0%</t>
  </si>
  <si>
    <t>-0.01% to -5%</t>
  </si>
  <si>
    <t>-5% to -10%</t>
  </si>
  <si>
    <t>*Premium amounts provided represent annualized figures.</t>
  </si>
  <si>
    <t>(3) Proposed Total Change only reflects the increase due to the rate change</t>
  </si>
  <si>
    <t>Private Passenger Auto (Insurance Code Section 660)</t>
  </si>
  <si>
    <t>(7) and (8)  Premiums calculated by rating each policy as of December 30, 2022 using the current and proposed rates</t>
  </si>
  <si>
    <t>Change in</t>
  </si>
  <si>
    <t>Base Rate Change</t>
  </si>
  <si>
    <t>Private Passenger</t>
  </si>
  <si>
    <t>Antiques</t>
  </si>
  <si>
    <t>Classics and Replicas</t>
  </si>
  <si>
    <t>^ Indicates percentage of private passenger base rates</t>
  </si>
  <si>
    <t>Uninsured Motorist - PD^</t>
  </si>
  <si>
    <t>Uninsured Motorist - BI^</t>
  </si>
  <si>
    <t>Base Rate/Factor</t>
  </si>
  <si>
    <t>Motorcycles</t>
  </si>
  <si>
    <t>Motorhomes</t>
  </si>
  <si>
    <t>^^ Indicates percentage of off-road physical damage base rate</t>
  </si>
  <si>
    <t xml:space="preserve">    Trail Bike</t>
  </si>
  <si>
    <t xml:space="preserve">    Snowmobile</t>
  </si>
  <si>
    <t xml:space="preserve">    Minibike</t>
  </si>
  <si>
    <t xml:space="preserve">    Golfmobile</t>
  </si>
  <si>
    <t xml:space="preserve">    Dune Buggy</t>
  </si>
  <si>
    <t xml:space="preserve">    All-Terrain Vehicles</t>
  </si>
  <si>
    <t>Collision^^</t>
  </si>
  <si>
    <t>Comprehensive^^</t>
  </si>
  <si>
    <t>Off-Road Vehicles</t>
  </si>
  <si>
    <t>** Indicates base rate is shared with private passenger</t>
  </si>
  <si>
    <t xml:space="preserve">    Emergency Road Service**</t>
  </si>
  <si>
    <t>Private Passenger Trailers</t>
  </si>
  <si>
    <t>Travel &amp; Camping Trailers</t>
  </si>
  <si>
    <t>** Indicates base rate is shared with commercial vehicles</t>
  </si>
  <si>
    <t>* Indicates base rate is shared with private passenger vehicles</t>
  </si>
  <si>
    <t xml:space="preserve">    Loss of Earnings*</t>
  </si>
  <si>
    <t xml:space="preserve">    Death &amp; Disability ($10,000)*</t>
  </si>
  <si>
    <t xml:space="preserve">    Death &amp; Disability ($5,000)*</t>
  </si>
  <si>
    <t xml:space="preserve">    Emergency Road Service*</t>
  </si>
  <si>
    <t>Collision**</t>
  </si>
  <si>
    <t>Comprehensive**</t>
  </si>
  <si>
    <t>Uninsured Motorist - PD*</t>
  </si>
  <si>
    <t>Uninsured Motorist - BI*</t>
  </si>
  <si>
    <t>Medical Payments*</t>
  </si>
  <si>
    <t>BIPD Liability*</t>
  </si>
  <si>
    <t>Commercial Vehicles with Load Capacity of 1,500 Pounds or Less</t>
  </si>
  <si>
    <t>Exhibit 15 is not applicable to this filing.</t>
  </si>
  <si>
    <t>Rate Classification Relativities</t>
  </si>
  <si>
    <t>(4)  Present base rates effective 2/1/2024.</t>
  </si>
  <si>
    <t>-10% to -15%</t>
  </si>
  <si>
    <t xml:space="preserve">All rule changes can be found within the attached manual.  Rule 603 was updated for clarity, as well as Rule 104.  Underwriting guidelines are submitted with this filing and are separate from this exhibit.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</si>
</sst>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0.0"/>
    <numFmt numFmtId="165" formatCode="0.0%"/>
    <numFmt numFmtId="166" formatCode="0.0000"/>
    <numFmt numFmtId="167" formatCode="0.000"/>
    <numFmt numFmtId="168" formatCode="#,##0.0000_);\(#,##0.0000\)"/>
    <numFmt numFmtId="169" formatCode="#,##0.000_);\(#,##0.000\)"/>
    <numFmt numFmtId="170" formatCode="#,##0.0"/>
    <numFmt numFmtId="171" formatCode="&quot;$&quot;#,##0.00"/>
    <numFmt numFmtId="172" formatCode="_(&quot;$&quot;* #,##0_);_(&quot;$&quot;* \(#,##0\);_(&quot;$&quot;* &quot;-&quot;??_);_(@_)"/>
    <numFmt numFmtId="173" formatCode="&quot;$&quot;#,##0"/>
  </numFmts>
  <fonts count="51" x14ac:knownFonts="1">
    <font>
      <sz val="11"/>
      <color theme="1"/>
      <name val="Calibri"/>
      <family val="2"/>
      <scheme val="minor"/>
    </font>
    <font>
      <sz val="10"/>
      <color indexed="8"/>
      <name val="Arial"/>
      <family val="2"/>
    </font>
    <font>
      <sz val="11"/>
      <name val="Arial"/>
      <family val="2"/>
    </font>
    <font>
      <sz val="12"/>
      <color theme="1"/>
      <name val="Arial"/>
      <family val="2"/>
    </font>
    <font>
      <b/>
      <sz val="11"/>
      <name val="Arial"/>
      <family val="2"/>
    </font>
    <font>
      <b/>
      <sz val="11"/>
      <color theme="1"/>
      <name val="Arial"/>
      <family val="2"/>
    </font>
    <font>
      <sz val="11"/>
      <color rgb="FFFF0000"/>
      <name val="Calibri"/>
      <family val="2"/>
      <scheme val="minor"/>
    </font>
    <font>
      <sz val="10"/>
      <color theme="1"/>
      <name val="Arial"/>
      <family val="2"/>
    </font>
    <font>
      <b/>
      <sz val="14"/>
      <name val="Arial"/>
      <family val="2"/>
    </font>
    <font>
      <sz val="14"/>
      <name val="Arial"/>
      <family val="2"/>
    </font>
    <font>
      <sz val="11"/>
      <name val="Calibri"/>
      <family val="2"/>
      <scheme val="minor"/>
    </font>
    <font>
      <sz val="14"/>
      <name val="Calibri"/>
      <family val="2"/>
      <scheme val="minor"/>
    </font>
    <font>
      <sz val="10"/>
      <name val="Arial"/>
      <family val="2"/>
    </font>
    <font>
      <sz val="9"/>
      <name val="Arial"/>
      <family val="2"/>
    </font>
    <font>
      <b/>
      <sz val="9"/>
      <color indexed="81"/>
      <name val="Tahoma"/>
      <family val="2"/>
    </font>
    <font>
      <sz val="9"/>
      <color indexed="81"/>
      <name val="Tahoma"/>
      <family val="2"/>
    </font>
    <font>
      <b/>
      <sz val="14"/>
      <color theme="1"/>
      <name val="Arial"/>
      <family val="2"/>
    </font>
    <font>
      <sz val="14"/>
      <color theme="1"/>
      <name val="Calibri"/>
      <family val="2"/>
      <scheme val="minor"/>
    </font>
    <font>
      <b/>
      <sz val="10"/>
      <name val="Arial"/>
      <family val="2"/>
    </font>
    <font>
      <u/>
      <sz val="10"/>
      <name val="Arial"/>
      <family val="2"/>
    </font>
    <font>
      <b/>
      <u/>
      <sz val="10"/>
      <name val="Arial"/>
      <family val="2"/>
    </font>
    <font>
      <sz val="11"/>
      <color indexed="10"/>
      <name val="Arial"/>
      <family val="2"/>
    </font>
    <font>
      <sz val="10"/>
      <color rgb="FFFF0000"/>
      <name val="Arial"/>
      <family val="2"/>
    </font>
    <font>
      <sz val="10"/>
      <color indexed="10"/>
      <name val="Arial"/>
      <family val="2"/>
    </font>
    <font>
      <sz val="11"/>
      <color theme="1"/>
      <name val="Calibri"/>
      <family val="2"/>
      <scheme val="minor"/>
    </font>
    <font>
      <sz val="10"/>
      <color theme="1"/>
      <name val="Calibri"/>
      <family val="2"/>
      <scheme val="minor"/>
    </font>
    <font>
      <sz val="10"/>
      <name val="Times New Roman"/>
      <family val="1"/>
    </font>
    <font>
      <b/>
      <sz val="11"/>
      <color theme="1"/>
      <name val="Calibri"/>
      <family val="2"/>
      <scheme val="minor"/>
    </font>
    <font>
      <u/>
      <sz val="10"/>
      <color indexed="8"/>
      <name val="Arial"/>
      <family val="2"/>
    </font>
    <font>
      <b/>
      <sz val="10"/>
      <color indexed="8"/>
      <name val="Arial"/>
      <family val="2"/>
    </font>
    <font>
      <sz val="11"/>
      <color theme="1"/>
      <name val="Arial"/>
      <family val="2"/>
    </font>
    <font>
      <b/>
      <sz val="14"/>
      <color theme="1"/>
      <name val="Calibri"/>
      <family val="2"/>
      <scheme val="minor"/>
    </font>
    <font>
      <sz val="12"/>
      <name val="Calibri"/>
      <family val="2"/>
      <scheme val="minor"/>
    </font>
    <font>
      <sz val="12"/>
      <name val="Arial"/>
      <family val="2"/>
    </font>
    <font>
      <sz val="12"/>
      <color theme="1"/>
      <name val="Calibri"/>
      <family val="2"/>
      <scheme val="minor"/>
    </font>
    <font>
      <u/>
      <sz val="10"/>
      <color theme="1"/>
      <name val="Arial"/>
      <family val="2"/>
    </font>
    <font>
      <b/>
      <sz val="11.5"/>
      <color theme="1"/>
      <name val="Calibri"/>
      <family val="2"/>
      <scheme val="minor"/>
    </font>
    <font>
      <sz val="11.5"/>
      <color theme="1"/>
      <name val="Calibri"/>
      <family val="2"/>
      <scheme val="minor"/>
    </font>
    <font>
      <sz val="11"/>
      <color theme="0"/>
      <name val="Calibri"/>
      <family val="2"/>
      <scheme val="minor"/>
    </font>
    <font>
      <sz val="11"/>
      <name val="Times New Roman"/>
      <family val="1"/>
    </font>
    <font>
      <sz val="11"/>
      <color indexed="12"/>
      <name val="Times New Roman"/>
      <family val="1"/>
    </font>
    <font>
      <sz val="11"/>
      <color rgb="FF0000FF"/>
      <name val="Times New Roman"/>
      <family val="1"/>
    </font>
    <font>
      <sz val="11"/>
      <color indexed="12"/>
      <name val="Calibri"/>
      <family val="2"/>
      <scheme val="minor"/>
    </font>
    <font>
      <u/>
      <sz val="11"/>
      <name val="Calibri"/>
      <family val="2"/>
    </font>
    <font>
      <sz val="11"/>
      <color indexed="8"/>
      <name val="Calibri"/>
      <family val="2"/>
      <scheme val="minor"/>
    </font>
    <font>
      <b/>
      <i/>
      <sz val="11"/>
      <color theme="4"/>
      <name val="Calibri"/>
      <family val="2"/>
      <scheme val="minor"/>
    </font>
    <font>
      <i/>
      <sz val="11"/>
      <name val="Calibri"/>
      <family val="2"/>
      <scheme val="minor"/>
    </font>
    <font>
      <b/>
      <sz val="11"/>
      <name val="Calibri"/>
      <family val="2"/>
      <scheme val="minor"/>
    </font>
    <font>
      <sz val="10"/>
      <color rgb="FF0070C0"/>
      <name val="Arial"/>
      <family val="2"/>
    </font>
    <font>
      <sz val="11"/>
      <color rgb="FF0070C0"/>
      <name val="Times New Roman"/>
      <family val="1"/>
    </font>
    <font>
      <sz val="11"/>
      <color rgb="FFFF0000"/>
      <name val="Times New Roman"/>
      <family val="1"/>
    </font>
  </fonts>
  <fills count="6">
    <fill>
      <patternFill patternType="none"/>
    </fill>
    <fill>
      <patternFill patternType="gray125"/>
    </fill>
    <fill>
      <patternFill patternType="solid">
        <fgColor theme="5" tint="0.39997558519241921"/>
        <bgColor indexed="65"/>
      </patternFill>
    </fill>
    <fill>
      <patternFill patternType="solid">
        <fgColor theme="6" tint="0.39997558519241921"/>
        <bgColor indexed="65"/>
      </patternFill>
    </fill>
    <fill>
      <patternFill patternType="solid">
        <fgColor theme="6" tint="0.59996337778862885"/>
        <bgColor indexed="64"/>
      </patternFill>
    </fill>
    <fill>
      <patternFill patternType="solid">
        <fgColor theme="0"/>
        <bgColor indexed="64"/>
      </patternFill>
    </fill>
  </fills>
  <borders count="2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thin">
        <color indexed="64"/>
      </top>
      <bottom/>
      <diagonal/>
    </border>
    <border>
      <left style="thin">
        <color indexed="64"/>
      </left>
      <right/>
      <top style="thin">
        <color indexed="64"/>
      </top>
      <bottom/>
      <diagonal/>
    </border>
    <border>
      <left style="dotted">
        <color auto="1"/>
      </left>
      <right style="dotted">
        <color auto="1"/>
      </right>
      <top style="dotted">
        <color auto="1"/>
      </top>
      <bottom style="dotted">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s>
  <cellStyleXfs count="21">
    <xf numFmtId="0" fontId="0" fillId="0" borderId="0"/>
    <xf numFmtId="0" fontId="1" fillId="0" borderId="0"/>
    <xf numFmtId="43" fontId="24" fillId="0" borderId="0" applyFont="0" applyFill="0" applyBorder="0" applyAlignment="0" applyProtection="0"/>
    <xf numFmtId="9" fontId="24" fillId="0" borderId="0" applyFont="0" applyFill="0" applyBorder="0" applyAlignment="0" applyProtection="0"/>
    <xf numFmtId="43" fontId="26" fillId="0" borderId="0" applyFont="0" applyFill="0" applyBorder="0" applyAlignment="0" applyProtection="0"/>
    <xf numFmtId="0" fontId="1" fillId="0" borderId="0"/>
    <xf numFmtId="0" fontId="12" fillId="0" borderId="0"/>
    <xf numFmtId="0" fontId="12" fillId="0" borderId="0"/>
    <xf numFmtId="9" fontId="12" fillId="0" borderId="0" applyFont="0" applyFill="0" applyBorder="0" applyAlignment="0" applyProtection="0"/>
    <xf numFmtId="43" fontId="12" fillId="0" borderId="0" applyFont="0" applyFill="0" applyBorder="0" applyAlignment="0" applyProtection="0"/>
    <xf numFmtId="0" fontId="24" fillId="0" borderId="0"/>
    <xf numFmtId="44" fontId="24" fillId="0" borderId="0" applyFont="0" applyFill="0" applyBorder="0" applyAlignment="0" applyProtection="0"/>
    <xf numFmtId="0" fontId="12" fillId="0" borderId="0"/>
    <xf numFmtId="44" fontId="12" fillId="0" borderId="0" applyFont="0" applyFill="0" applyBorder="0" applyAlignment="0" applyProtection="0"/>
    <xf numFmtId="0" fontId="38" fillId="2" borderId="0" applyNumberFormat="0" applyBorder="0" applyAlignment="0" applyProtection="0"/>
    <xf numFmtId="14" fontId="42" fillId="4" borderId="10" applyFont="0"/>
    <xf numFmtId="0" fontId="43" fillId="0" borderId="0">
      <alignment horizontal="right"/>
    </xf>
    <xf numFmtId="0" fontId="38" fillId="3" borderId="0" applyNumberFormat="0" applyBorder="0" applyAlignment="0" applyProtection="0"/>
    <xf numFmtId="9" fontId="12" fillId="0" borderId="0" applyFont="0" applyFill="0" applyBorder="0" applyAlignment="0" applyProtection="0"/>
    <xf numFmtId="0" fontId="44" fillId="0" borderId="0"/>
    <xf numFmtId="0" fontId="26" fillId="0" borderId="0"/>
  </cellStyleXfs>
  <cellXfs count="286">
    <xf numFmtId="0" fontId="0" fillId="0" borderId="0" xfId="0"/>
    <xf numFmtId="0" fontId="2" fillId="0" borderId="0" xfId="1" applyFont="1"/>
    <xf numFmtId="0" fontId="2" fillId="0" borderId="0" xfId="0" applyFont="1"/>
    <xf numFmtId="0" fontId="2" fillId="0" borderId="0" xfId="0" applyFont="1" applyAlignment="1">
      <alignment horizontal="center"/>
    </xf>
    <xf numFmtId="0" fontId="2" fillId="0" borderId="0" xfId="0" applyFont="1" applyAlignment="1">
      <alignment horizontal="right"/>
    </xf>
    <xf numFmtId="0" fontId="2" fillId="0" borderId="0" xfId="1" applyFont="1" applyAlignment="1">
      <alignment horizontal="center"/>
    </xf>
    <xf numFmtId="0" fontId="2" fillId="0" borderId="0" xfId="0" quotePrefix="1" applyFont="1" applyAlignment="1">
      <alignment horizontal="center"/>
    </xf>
    <xf numFmtId="0" fontId="2" fillId="0" borderId="0" xfId="1" applyFont="1" applyAlignment="1">
      <alignment horizontal="centerContinuous"/>
    </xf>
    <xf numFmtId="0" fontId="3" fillId="0" borderId="0" xfId="0" applyFont="1" applyAlignment="1">
      <alignment horizontal="centerContinuous"/>
    </xf>
    <xf numFmtId="0" fontId="4" fillId="0" borderId="0" xfId="1" applyFont="1" applyAlignment="1">
      <alignment horizontal="centerContinuous"/>
    </xf>
    <xf numFmtId="0" fontId="5" fillId="0" borderId="0" xfId="0" applyFont="1" applyAlignment="1">
      <alignment horizontal="centerContinuous"/>
    </xf>
    <xf numFmtId="0" fontId="5" fillId="0" borderId="0" xfId="0" applyFont="1" applyAlignment="1">
      <alignment horizontal="centerContinuous" vertical="center"/>
    </xf>
    <xf numFmtId="0" fontId="8" fillId="0" borderId="0" xfId="0" applyFont="1" applyAlignment="1">
      <alignment horizontal="centerContinuous" vertical="center"/>
    </xf>
    <xf numFmtId="0" fontId="9" fillId="0" borderId="0" xfId="0" applyFont="1" applyAlignment="1">
      <alignment horizontal="centerContinuous"/>
    </xf>
    <xf numFmtId="0" fontId="10" fillId="0" borderId="0" xfId="0" applyFont="1"/>
    <xf numFmtId="0" fontId="8" fillId="0" borderId="0" xfId="0" applyFont="1" applyAlignment="1">
      <alignment horizontal="centerContinuous"/>
    </xf>
    <xf numFmtId="0" fontId="8" fillId="0" borderId="0" xfId="0" applyFont="1" applyAlignment="1">
      <alignment horizontal="left"/>
    </xf>
    <xf numFmtId="0" fontId="8" fillId="0" borderId="0" xfId="1" applyFont="1" applyAlignment="1">
      <alignment horizontal="centerContinuous"/>
    </xf>
    <xf numFmtId="0" fontId="11" fillId="0" borderId="0" xfId="0" applyFont="1" applyAlignment="1">
      <alignment horizontal="centerContinuous"/>
    </xf>
    <xf numFmtId="0" fontId="10" fillId="0" borderId="0" xfId="0" applyFont="1" applyAlignment="1">
      <alignment horizontal="centerContinuous"/>
    </xf>
    <xf numFmtId="0" fontId="12" fillId="0" borderId="0" xfId="0" applyFont="1" applyAlignment="1">
      <alignment horizontal="center"/>
    </xf>
    <xf numFmtId="0" fontId="2" fillId="0" borderId="0" xfId="0" applyFont="1" applyAlignment="1">
      <alignment horizontal="centerContinuous"/>
    </xf>
    <xf numFmtId="0" fontId="12" fillId="0" borderId="0" xfId="0" applyFont="1" applyAlignment="1">
      <alignment vertical="top"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3" fillId="0" borderId="0" xfId="0" applyFont="1" applyAlignment="1">
      <alignment horizontal="center"/>
    </xf>
    <xf numFmtId="0" fontId="12" fillId="0" borderId="0" xfId="0" applyFont="1"/>
    <xf numFmtId="0" fontId="6" fillId="0" borderId="0" xfId="0" applyFont="1"/>
    <xf numFmtId="0" fontId="9" fillId="0" borderId="0" xfId="1" applyFont="1" applyAlignment="1">
      <alignment horizontal="centerContinuous"/>
    </xf>
    <xf numFmtId="0" fontId="12" fillId="0" borderId="2" xfId="0" applyFont="1" applyBorder="1" applyAlignment="1">
      <alignment horizontal="center" wrapText="1"/>
    </xf>
    <xf numFmtId="0" fontId="12" fillId="0" borderId="2" xfId="0" applyFont="1" applyBorder="1" applyAlignment="1">
      <alignment horizontal="center"/>
    </xf>
    <xf numFmtId="14" fontId="12" fillId="0" borderId="2" xfId="0" applyNumberFormat="1" applyFont="1" applyBorder="1" applyAlignment="1">
      <alignment horizontal="center" vertical="center" wrapText="1"/>
    </xf>
    <xf numFmtId="164" fontId="12" fillId="0" borderId="2" xfId="0" applyNumberFormat="1" applyFont="1" applyBorder="1" applyAlignment="1">
      <alignment horizontal="center" vertical="center" wrapText="1"/>
    </xf>
    <xf numFmtId="0" fontId="16" fillId="0" borderId="0" xfId="0" applyFont="1" applyAlignment="1">
      <alignment horizontal="centerContinuous" vertical="center"/>
    </xf>
    <xf numFmtId="0" fontId="17" fillId="0" borderId="0" xfId="0" applyFont="1" applyAlignment="1">
      <alignment horizontal="centerContinuous"/>
    </xf>
    <xf numFmtId="0" fontId="0" fillId="0" borderId="0" xfId="0" applyAlignment="1">
      <alignment horizontal="centerContinuous"/>
    </xf>
    <xf numFmtId="0" fontId="16" fillId="0" borderId="0" xfId="0" applyFont="1" applyAlignment="1">
      <alignment horizontal="centerContinuous"/>
    </xf>
    <xf numFmtId="0" fontId="9" fillId="0" borderId="0" xfId="1" applyFont="1"/>
    <xf numFmtId="0" fontId="9" fillId="0" borderId="0" xfId="0" applyFont="1"/>
    <xf numFmtId="0" fontId="17" fillId="0" borderId="0" xfId="0" applyFont="1"/>
    <xf numFmtId="0" fontId="7" fillId="0" borderId="0" xfId="0" applyFont="1" applyAlignment="1">
      <alignment horizontal="centerContinuous"/>
    </xf>
    <xf numFmtId="0" fontId="7" fillId="0" borderId="0" xfId="0" applyFont="1"/>
    <xf numFmtId="0" fontId="7" fillId="0" borderId="0" xfId="0" applyFont="1" applyAlignment="1">
      <alignment horizontal="right"/>
    </xf>
    <xf numFmtId="165" fontId="12" fillId="0" borderId="0" xfId="0" applyNumberFormat="1" applyFont="1" applyAlignment="1">
      <alignment horizontal="center"/>
    </xf>
    <xf numFmtId="0" fontId="9" fillId="0" borderId="3" xfId="1" applyFont="1" applyBorder="1" applyAlignment="1">
      <alignment horizontal="centerContinuous"/>
    </xf>
    <xf numFmtId="0" fontId="2" fillId="0" borderId="4" xfId="1" applyFont="1" applyBorder="1"/>
    <xf numFmtId="0" fontId="2" fillId="0" borderId="3" xfId="1" applyFont="1" applyBorder="1"/>
    <xf numFmtId="0" fontId="12" fillId="0" borderId="0" xfId="1" applyFont="1"/>
    <xf numFmtId="0" fontId="12" fillId="0" borderId="0" xfId="1" applyFont="1" applyAlignment="1">
      <alignment horizontal="center"/>
    </xf>
    <xf numFmtId="0" fontId="18" fillId="0" borderId="0" xfId="1" applyFont="1" applyAlignment="1">
      <alignment horizontal="center"/>
    </xf>
    <xf numFmtId="0" fontId="19" fillId="0" borderId="0" xfId="0" applyFont="1" applyAlignment="1">
      <alignment horizontal="center"/>
    </xf>
    <xf numFmtId="0" fontId="19" fillId="0" borderId="0" xfId="1" applyFont="1" applyAlignment="1">
      <alignment horizontal="center"/>
    </xf>
    <xf numFmtId="0" fontId="20" fillId="0" borderId="0" xfId="1" applyFont="1" applyAlignment="1">
      <alignment horizontal="center"/>
    </xf>
    <xf numFmtId="0" fontId="21" fillId="0" borderId="4" xfId="1" applyFont="1" applyBorder="1"/>
    <xf numFmtId="167" fontId="18" fillId="0" borderId="0" xfId="1" applyNumberFormat="1" applyFont="1" applyAlignment="1">
      <alignment horizontal="center"/>
    </xf>
    <xf numFmtId="0" fontId="23" fillId="0" borderId="0" xfId="1" applyFont="1"/>
    <xf numFmtId="3" fontId="12" fillId="0" borderId="0" xfId="0" applyNumberFormat="1" applyFont="1" applyAlignment="1">
      <alignment horizontal="right"/>
    </xf>
    <xf numFmtId="167" fontId="18" fillId="0" borderId="0" xfId="0" applyNumberFormat="1" applyFont="1" applyAlignment="1">
      <alignment horizontal="center"/>
    </xf>
    <xf numFmtId="0" fontId="23" fillId="0" borderId="0" xfId="0" applyFont="1"/>
    <xf numFmtId="0" fontId="2" fillId="0" borderId="5" xfId="1" applyFont="1" applyBorder="1"/>
    <xf numFmtId="0" fontId="12" fillId="0" borderId="1" xfId="1" applyFont="1" applyBorder="1"/>
    <xf numFmtId="0" fontId="2" fillId="0" borderId="6" xfId="1" applyFont="1" applyBorder="1"/>
    <xf numFmtId="0" fontId="12" fillId="0" borderId="0" xfId="1" quotePrefix="1" applyFont="1" applyAlignment="1">
      <alignment horizontal="left"/>
    </xf>
    <xf numFmtId="3" fontId="12" fillId="0" borderId="0" xfId="1" applyNumberFormat="1" applyFont="1" applyAlignment="1">
      <alignment horizontal="right"/>
    </xf>
    <xf numFmtId="166" fontId="18" fillId="0" borderId="0" xfId="1" applyNumberFormat="1" applyFont="1" applyAlignment="1">
      <alignment horizontal="center"/>
    </xf>
    <xf numFmtId="3" fontId="22" fillId="0" borderId="0" xfId="1" applyNumberFormat="1" applyFont="1" applyAlignment="1">
      <alignment horizontal="right"/>
    </xf>
    <xf numFmtId="0" fontId="18" fillId="0" borderId="0" xfId="0" applyFont="1" applyAlignment="1">
      <alignment horizontal="center"/>
    </xf>
    <xf numFmtId="0" fontId="20" fillId="0" borderId="0" xfId="0" applyFont="1" applyAlignment="1">
      <alignment horizontal="center"/>
    </xf>
    <xf numFmtId="0" fontId="12" fillId="0" borderId="0" xfId="0" quotePrefix="1" applyFont="1" applyAlignment="1">
      <alignment horizontal="center"/>
    </xf>
    <xf numFmtId="166" fontId="18" fillId="0" borderId="0" xfId="0" applyNumberFormat="1" applyFont="1" applyAlignment="1">
      <alignment horizontal="center"/>
    </xf>
    <xf numFmtId="3" fontId="12" fillId="0" borderId="0" xfId="2" applyNumberFormat="1" applyFont="1" applyFill="1" applyBorder="1" applyAlignment="1">
      <alignment horizontal="center"/>
    </xf>
    <xf numFmtId="39" fontId="12" fillId="0" borderId="0" xfId="2" applyNumberFormat="1" applyFont="1" applyFill="1" applyBorder="1" applyAlignment="1">
      <alignment horizontal="center"/>
    </xf>
    <xf numFmtId="165" fontId="12" fillId="0" borderId="0" xfId="3" applyNumberFormat="1" applyFont="1" applyBorder="1" applyAlignment="1">
      <alignment horizontal="center"/>
    </xf>
    <xf numFmtId="165" fontId="0" fillId="0" borderId="0" xfId="3" applyNumberFormat="1" applyFont="1" applyBorder="1"/>
    <xf numFmtId="0" fontId="7" fillId="0" borderId="0" xfId="0" applyFont="1" applyAlignment="1">
      <alignment vertical="center" wrapText="1"/>
    </xf>
    <xf numFmtId="0" fontId="25" fillId="0" borderId="0" xfId="0" applyFont="1"/>
    <xf numFmtId="0" fontId="7" fillId="0" borderId="7" xfId="0" applyFont="1" applyBorder="1" applyAlignment="1">
      <alignment horizontal="center" vertical="center" wrapText="1"/>
    </xf>
    <xf numFmtId="0" fontId="7" fillId="0" borderId="0" xfId="0" applyFont="1" applyAlignment="1">
      <alignment vertical="center"/>
    </xf>
    <xf numFmtId="0" fontId="7" fillId="0" borderId="0" xfId="0" applyFont="1" applyAlignment="1">
      <alignment horizontal="center" vertical="center" wrapText="1"/>
    </xf>
    <xf numFmtId="0" fontId="4" fillId="0" borderId="0" xfId="0" applyFont="1" applyAlignment="1">
      <alignment horizontal="centerContinuous"/>
    </xf>
    <xf numFmtId="0" fontId="27" fillId="0" borderId="0" xfId="0" applyFont="1" applyAlignment="1">
      <alignment horizontal="centerContinuous"/>
    </xf>
    <xf numFmtId="0" fontId="27" fillId="0" borderId="0" xfId="0" applyFont="1"/>
    <xf numFmtId="0" fontId="12" fillId="0" borderId="0" xfId="5" applyFont="1" applyAlignment="1">
      <alignment horizontal="centerContinuous"/>
    </xf>
    <xf numFmtId="0" fontId="12" fillId="0" borderId="0" xfId="6"/>
    <xf numFmtId="0" fontId="1" fillId="0" borderId="0" xfId="5"/>
    <xf numFmtId="0" fontId="22" fillId="0" borderId="0" xfId="5" applyFont="1"/>
    <xf numFmtId="0" fontId="1" fillId="0" borderId="0" xfId="5" applyAlignment="1">
      <alignment horizontal="center"/>
    </xf>
    <xf numFmtId="0" fontId="1" fillId="0" borderId="0" xfId="5" quotePrefix="1" applyAlignment="1">
      <alignment horizontal="center"/>
    </xf>
    <xf numFmtId="0" fontId="28" fillId="0" borderId="0" xfId="5" applyFont="1" applyAlignment="1">
      <alignment horizontal="center"/>
    </xf>
    <xf numFmtId="0" fontId="19" fillId="0" borderId="0" xfId="5" applyFont="1" applyAlignment="1">
      <alignment horizontal="center"/>
    </xf>
    <xf numFmtId="168" fontId="28" fillId="0" borderId="0" xfId="5" quotePrefix="1" applyNumberFormat="1" applyFont="1" applyAlignment="1">
      <alignment horizontal="center"/>
    </xf>
    <xf numFmtId="1" fontId="12" fillId="0" borderId="0" xfId="5" applyNumberFormat="1" applyFont="1" applyAlignment="1">
      <alignment horizontal="center"/>
    </xf>
    <xf numFmtId="3" fontId="12" fillId="0" borderId="0" xfId="5" applyNumberFormat="1" applyFont="1" applyAlignment="1">
      <alignment horizontal="center"/>
    </xf>
    <xf numFmtId="169" fontId="1" fillId="0" borderId="0" xfId="5" applyNumberFormat="1" applyAlignment="1">
      <alignment horizontal="center"/>
    </xf>
    <xf numFmtId="169" fontId="0" fillId="0" borderId="0" xfId="0" applyNumberFormat="1"/>
    <xf numFmtId="0" fontId="18" fillId="0" borderId="0" xfId="5" quotePrefix="1" applyFont="1" applyAlignment="1">
      <alignment horizontal="left"/>
    </xf>
    <xf numFmtId="3" fontId="12" fillId="0" borderId="0" xfId="5" applyNumberFormat="1" applyFont="1" applyAlignment="1">
      <alignment horizontal="right"/>
    </xf>
    <xf numFmtId="169" fontId="29" fillId="0" borderId="0" xfId="5" applyNumberFormat="1" applyFont="1" applyAlignment="1">
      <alignment horizontal="center"/>
    </xf>
    <xf numFmtId="0" fontId="30" fillId="0" borderId="0" xfId="0" applyFont="1"/>
    <xf numFmtId="0" fontId="7" fillId="0" borderId="0" xfId="0" applyFont="1" applyAlignment="1">
      <alignment horizontal="left" wrapText="1"/>
    </xf>
    <xf numFmtId="0" fontId="12" fillId="0" borderId="0" xfId="5" applyFont="1" applyAlignment="1">
      <alignment horizontal="center"/>
    </xf>
    <xf numFmtId="0" fontId="7" fillId="0" borderId="0" xfId="0" applyFont="1" applyAlignment="1">
      <alignment wrapText="1"/>
    </xf>
    <xf numFmtId="0" fontId="31" fillId="0" borderId="0" xfId="0" applyFont="1" applyAlignment="1">
      <alignment horizontal="centerContinuous"/>
    </xf>
    <xf numFmtId="0" fontId="5" fillId="0" borderId="0" xfId="0" applyFont="1" applyAlignment="1">
      <alignment horizontal="left"/>
    </xf>
    <xf numFmtId="0" fontId="16" fillId="0" borderId="0" xfId="0" applyFont="1"/>
    <xf numFmtId="0" fontId="32" fillId="0" borderId="0" xfId="0" applyFont="1" applyAlignment="1">
      <alignment horizontal="centerContinuous"/>
    </xf>
    <xf numFmtId="0" fontId="33" fillId="0" borderId="0" xfId="0" applyFont="1" applyAlignment="1">
      <alignment horizontal="centerContinuous"/>
    </xf>
    <xf numFmtId="0" fontId="34" fillId="0" borderId="0" xfId="0" applyFont="1" applyAlignment="1">
      <alignment horizontal="centerContinuous"/>
    </xf>
    <xf numFmtId="0" fontId="2" fillId="0" borderId="0" xfId="0" applyFont="1" applyAlignment="1">
      <alignment horizontal="left"/>
    </xf>
    <xf numFmtId="0" fontId="12" fillId="0" borderId="0" xfId="0" applyFont="1" applyAlignment="1">
      <alignment horizontal="left" vertical="top" wrapText="1"/>
    </xf>
    <xf numFmtId="0" fontId="12" fillId="0" borderId="0" xfId="5" applyFont="1"/>
    <xf numFmtId="0" fontId="35" fillId="0" borderId="0" xfId="0" applyFont="1" applyAlignment="1">
      <alignment horizontal="center"/>
    </xf>
    <xf numFmtId="0" fontId="12" fillId="0" borderId="0" xfId="0" applyFont="1" applyAlignment="1">
      <alignment horizontal="left"/>
    </xf>
    <xf numFmtId="0" fontId="12" fillId="0" borderId="0" xfId="0" applyFont="1" applyAlignment="1">
      <alignment horizontal="centerContinuous"/>
    </xf>
    <xf numFmtId="0" fontId="12" fillId="0" borderId="0" xfId="5" applyFont="1" applyAlignment="1">
      <alignment vertical="top" wrapText="1"/>
    </xf>
    <xf numFmtId="0" fontId="12" fillId="0" borderId="1" xfId="0" applyFont="1" applyBorder="1" applyAlignment="1">
      <alignment horizontal="centerContinuous"/>
    </xf>
    <xf numFmtId="165" fontId="12" fillId="0" borderId="0" xfId="3" applyNumberFormat="1" applyFont="1" applyFill="1" applyAlignment="1">
      <alignment horizontal="center"/>
    </xf>
    <xf numFmtId="0" fontId="12" fillId="0" borderId="0" xfId="0" applyFont="1" applyAlignment="1">
      <alignment horizontal="right"/>
    </xf>
    <xf numFmtId="165" fontId="12" fillId="0" borderId="0" xfId="3" applyNumberFormat="1" applyFont="1" applyAlignment="1">
      <alignment horizontal="center"/>
    </xf>
    <xf numFmtId="1" fontId="12" fillId="0" borderId="0" xfId="0" applyNumberFormat="1" applyFont="1" applyAlignment="1">
      <alignment horizontal="center"/>
    </xf>
    <xf numFmtId="14" fontId="12" fillId="0" borderId="0" xfId="0" applyNumberFormat="1" applyFont="1" applyAlignment="1">
      <alignment horizontal="center"/>
    </xf>
    <xf numFmtId="1" fontId="19" fillId="0" borderId="0" xfId="0" applyNumberFormat="1" applyFont="1" applyAlignment="1">
      <alignment horizontal="right"/>
    </xf>
    <xf numFmtId="0" fontId="19" fillId="0" borderId="0" xfId="0" applyFont="1" applyAlignment="1">
      <alignment horizontal="right"/>
    </xf>
    <xf numFmtId="167" fontId="12" fillId="0" borderId="0" xfId="0" applyNumberFormat="1" applyFont="1" applyAlignment="1">
      <alignment horizontal="right"/>
    </xf>
    <xf numFmtId="0" fontId="12" fillId="0" borderId="0" xfId="0" applyFont="1" applyAlignment="1">
      <alignment vertical="top"/>
    </xf>
    <xf numFmtId="0" fontId="7" fillId="0" borderId="0" xfId="0" applyFont="1" applyAlignment="1">
      <alignment vertical="top" wrapText="1"/>
    </xf>
    <xf numFmtId="0" fontId="12" fillId="0" borderId="0" xfId="7" quotePrefix="1" applyAlignment="1">
      <alignment horizontal="center"/>
    </xf>
    <xf numFmtId="0" fontId="12" fillId="0" borderId="0" xfId="7" applyAlignment="1">
      <alignment horizontal="center"/>
    </xf>
    <xf numFmtId="0" fontId="19" fillId="0" borderId="0" xfId="7" applyFont="1" applyAlignment="1">
      <alignment horizontal="center"/>
    </xf>
    <xf numFmtId="0" fontId="19" fillId="0" borderId="0" xfId="7" quotePrefix="1" applyFont="1" applyAlignment="1">
      <alignment horizontal="center"/>
    </xf>
    <xf numFmtId="3" fontId="18" fillId="0" borderId="0" xfId="7" applyNumberFormat="1" applyFont="1" applyAlignment="1">
      <alignment horizontal="center"/>
    </xf>
    <xf numFmtId="3" fontId="12" fillId="0" borderId="0" xfId="7" applyNumberFormat="1" applyAlignment="1">
      <alignment horizontal="center"/>
    </xf>
    <xf numFmtId="165" fontId="12" fillId="0" borderId="0" xfId="8" applyNumberFormat="1" applyFont="1" applyFill="1" applyAlignment="1">
      <alignment horizontal="center"/>
    </xf>
    <xf numFmtId="37" fontId="12" fillId="0" borderId="0" xfId="9" applyNumberFormat="1" applyFont="1" applyFill="1" applyAlignment="1">
      <alignment horizontal="center"/>
    </xf>
    <xf numFmtId="10" fontId="12" fillId="0" borderId="0" xfId="7" applyNumberFormat="1" applyAlignment="1">
      <alignment horizontal="center"/>
    </xf>
    <xf numFmtId="3" fontId="12" fillId="0" borderId="0" xfId="7" quotePrefix="1" applyNumberFormat="1" applyAlignment="1">
      <alignment horizontal="center"/>
    </xf>
    <xf numFmtId="170" fontId="12" fillId="0" borderId="0" xfId="7" applyNumberFormat="1" applyAlignment="1">
      <alignment horizontal="center"/>
    </xf>
    <xf numFmtId="0" fontId="12" fillId="0" borderId="0" xfId="7"/>
    <xf numFmtId="0" fontId="12" fillId="0" borderId="0" xfId="10" applyFont="1"/>
    <xf numFmtId="3" fontId="12" fillId="0" borderId="0" xfId="7" applyNumberFormat="1"/>
    <xf numFmtId="0" fontId="12" fillId="0" borderId="0" xfId="7" applyAlignment="1">
      <alignment horizontal="right"/>
    </xf>
    <xf numFmtId="0" fontId="12" fillId="0" borderId="1" xfId="0" applyFont="1" applyBorder="1" applyAlignment="1">
      <alignment horizontal="center"/>
    </xf>
    <xf numFmtId="0" fontId="36" fillId="0" borderId="0" xfId="0" applyFont="1" applyAlignment="1">
      <alignment horizontal="center"/>
    </xf>
    <xf numFmtId="0" fontId="37" fillId="0" borderId="0" xfId="0" quotePrefix="1" applyFont="1" applyAlignment="1">
      <alignment horizontal="center" vertical="center"/>
    </xf>
    <xf numFmtId="0" fontId="0" fillId="0" borderId="0" xfId="0" quotePrefix="1" applyAlignment="1">
      <alignment horizontal="center" vertical="center"/>
    </xf>
    <xf numFmtId="0" fontId="0" fillId="0" borderId="0" xfId="0" applyAlignment="1">
      <alignment horizontal="center" vertical="center" wrapText="1"/>
    </xf>
    <xf numFmtId="8" fontId="0" fillId="0" borderId="0" xfId="0" applyNumberFormat="1"/>
    <xf numFmtId="0" fontId="0" fillId="0" borderId="0" xfId="0" applyAlignment="1">
      <alignment horizontal="left" vertical="center"/>
    </xf>
    <xf numFmtId="10" fontId="10" fillId="0" borderId="0" xfId="0" applyNumberFormat="1" applyFont="1"/>
    <xf numFmtId="8" fontId="10" fillId="0" borderId="0" xfId="0" applyNumberFormat="1" applyFont="1"/>
    <xf numFmtId="165" fontId="10" fillId="0" borderId="0" xfId="0" applyNumberFormat="1" applyFont="1"/>
    <xf numFmtId="0" fontId="2" fillId="0" borderId="0" xfId="12" applyFont="1" applyAlignment="1">
      <alignment horizontal="centerContinuous"/>
    </xf>
    <xf numFmtId="0" fontId="39" fillId="0" borderId="0" xfId="12" applyFont="1" applyAlignment="1">
      <alignment horizontal="centerContinuous"/>
    </xf>
    <xf numFmtId="0" fontId="39" fillId="0" borderId="0" xfId="12" applyFont="1"/>
    <xf numFmtId="0" fontId="12" fillId="0" borderId="0" xfId="12" quotePrefix="1"/>
    <xf numFmtId="0" fontId="12" fillId="0" borderId="0" xfId="12"/>
    <xf numFmtId="0" fontId="39" fillId="0" borderId="0" xfId="12" quotePrefix="1" applyFont="1" applyAlignment="1">
      <alignment horizontal="center"/>
    </xf>
    <xf numFmtId="1" fontId="12" fillId="0" borderId="0" xfId="12" quotePrefix="1" applyNumberFormat="1" applyAlignment="1">
      <alignment horizontal="center"/>
    </xf>
    <xf numFmtId="1" fontId="12" fillId="0" borderId="0" xfId="12" quotePrefix="1" applyNumberFormat="1" applyAlignment="1">
      <alignment horizontal="centerContinuous"/>
    </xf>
    <xf numFmtId="0" fontId="12" fillId="0" borderId="0" xfId="12" quotePrefix="1" applyAlignment="1">
      <alignment horizontal="centerContinuous"/>
    </xf>
    <xf numFmtId="0" fontId="12" fillId="0" borderId="0" xfId="12" applyAlignment="1">
      <alignment horizontal="centerContinuous"/>
    </xf>
    <xf numFmtId="0" fontId="26" fillId="0" borderId="0" xfId="12" applyFont="1"/>
    <xf numFmtId="0" fontId="12" fillId="0" borderId="0" xfId="12" quotePrefix="1" applyAlignment="1">
      <alignment horizontal="center"/>
    </xf>
    <xf numFmtId="1" fontId="12" fillId="0" borderId="0" xfId="12" applyNumberFormat="1" applyAlignment="1">
      <alignment horizontal="centerContinuous"/>
    </xf>
    <xf numFmtId="0" fontId="19" fillId="0" borderId="0" xfId="12" applyFont="1" applyAlignment="1">
      <alignment horizontal="center"/>
    </xf>
    <xf numFmtId="1" fontId="19" fillId="0" borderId="0" xfId="12" applyNumberFormat="1" applyFont="1" applyAlignment="1">
      <alignment horizontal="centerContinuous"/>
    </xf>
    <xf numFmtId="0" fontId="19" fillId="0" borderId="0" xfId="12" applyFont="1" applyAlignment="1">
      <alignment horizontal="centerContinuous"/>
    </xf>
    <xf numFmtId="171" fontId="12" fillId="0" borderId="0" xfId="13" applyNumberFormat="1" applyFont="1"/>
    <xf numFmtId="170" fontId="12" fillId="0" borderId="0" xfId="12" applyNumberFormat="1"/>
    <xf numFmtId="171" fontId="12" fillId="0" borderId="0" xfId="13" applyNumberFormat="1" applyFont="1" applyFill="1"/>
    <xf numFmtId="4" fontId="12" fillId="0" borderId="0" xfId="12" applyNumberFormat="1"/>
    <xf numFmtId="165" fontId="12" fillId="0" borderId="0" xfId="3" applyNumberFormat="1" applyFont="1"/>
    <xf numFmtId="4" fontId="40" fillId="0" borderId="0" xfId="12" applyNumberFormat="1" applyFont="1"/>
    <xf numFmtId="0" fontId="41" fillId="0" borderId="0" xfId="12" applyFont="1"/>
    <xf numFmtId="4" fontId="41" fillId="0" borderId="0" xfId="12" applyNumberFormat="1" applyFont="1"/>
    <xf numFmtId="4" fontId="39" fillId="0" borderId="0" xfId="12" applyNumberFormat="1" applyFont="1"/>
    <xf numFmtId="43" fontId="12" fillId="0" borderId="0" xfId="12" applyNumberFormat="1"/>
    <xf numFmtId="2" fontId="12" fillId="0" borderId="0" xfId="12" applyNumberFormat="1"/>
    <xf numFmtId="164" fontId="12" fillId="0" borderId="0" xfId="12" quotePrefix="1" applyNumberFormat="1" applyAlignment="1">
      <alignment horizontal="right"/>
    </xf>
    <xf numFmtId="164" fontId="12" fillId="0" borderId="0" xfId="12" applyNumberFormat="1"/>
    <xf numFmtId="0" fontId="12" fillId="0" borderId="0" xfId="12" quotePrefix="1" applyAlignment="1">
      <alignment horizontal="left"/>
    </xf>
    <xf numFmtId="0" fontId="26" fillId="0" borderId="0" xfId="12" applyFont="1" applyAlignment="1">
      <alignment vertical="top" textRotation="180" wrapText="1"/>
    </xf>
    <xf numFmtId="44" fontId="7" fillId="0" borderId="0" xfId="11" applyFont="1" applyAlignment="1"/>
    <xf numFmtId="172" fontId="7" fillId="0" borderId="0" xfId="11" applyNumberFormat="1" applyFont="1" applyAlignment="1"/>
    <xf numFmtId="172" fontId="7" fillId="0" borderId="0" xfId="11" applyNumberFormat="1" applyFont="1" applyAlignment="1">
      <alignment horizontal="left"/>
    </xf>
    <xf numFmtId="172" fontId="12" fillId="0" borderId="0" xfId="12" applyNumberFormat="1"/>
    <xf numFmtId="172" fontId="12" fillId="0" borderId="0" xfId="12" applyNumberFormat="1" applyAlignment="1">
      <alignment horizontal="left"/>
    </xf>
    <xf numFmtId="4" fontId="22" fillId="0" borderId="0" xfId="12" applyNumberFormat="1" applyFont="1"/>
    <xf numFmtId="0" fontId="0" fillId="0" borderId="0" xfId="0" applyAlignment="1">
      <alignment horizontal="center"/>
    </xf>
    <xf numFmtId="0" fontId="45" fillId="0" borderId="0" xfId="0" applyFont="1" applyAlignment="1">
      <alignment horizontal="centerContinuous"/>
    </xf>
    <xf numFmtId="3" fontId="0" fillId="0" borderId="0" xfId="0" applyNumberFormat="1"/>
    <xf numFmtId="172" fontId="0" fillId="0" borderId="0" xfId="0" applyNumberFormat="1"/>
    <xf numFmtId="0" fontId="0" fillId="0" borderId="11" xfId="0" applyBorder="1"/>
    <xf numFmtId="0" fontId="27" fillId="5" borderId="11" xfId="0" applyFont="1" applyFill="1" applyBorder="1" applyAlignment="1">
      <alignment horizontal="centerContinuous"/>
    </xf>
    <xf numFmtId="0" fontId="0" fillId="5" borderId="12" xfId="0" applyFill="1" applyBorder="1" applyAlignment="1">
      <alignment horizontal="centerContinuous"/>
    </xf>
    <xf numFmtId="0" fontId="0" fillId="0" borderId="12" xfId="0" applyBorder="1" applyAlignment="1">
      <alignment horizontal="centerContinuous"/>
    </xf>
    <xf numFmtId="0" fontId="0" fillId="5" borderId="13" xfId="0" applyFill="1" applyBorder="1" applyAlignment="1">
      <alignment horizontal="centerContinuous"/>
    </xf>
    <xf numFmtId="0" fontId="27" fillId="0" borderId="14" xfId="0" applyFont="1" applyBorder="1" applyAlignment="1">
      <alignment horizontal="centerContinuous"/>
    </xf>
    <xf numFmtId="0" fontId="10" fillId="0" borderId="15" xfId="20" applyFont="1" applyBorder="1" applyAlignment="1">
      <alignment horizontal="center" vertical="center" wrapText="1"/>
    </xf>
    <xf numFmtId="0" fontId="10" fillId="5" borderId="16" xfId="20" applyFont="1" applyFill="1" applyBorder="1" applyAlignment="1">
      <alignment horizontal="center" vertical="center" wrapText="1"/>
    </xf>
    <xf numFmtId="0" fontId="10" fillId="5" borderId="17" xfId="20" applyFont="1" applyFill="1" applyBorder="1" applyAlignment="1">
      <alignment horizontal="center" vertical="center" wrapText="1"/>
    </xf>
    <xf numFmtId="0" fontId="10" fillId="0" borderId="17" xfId="20" applyFont="1" applyBorder="1" applyAlignment="1">
      <alignment horizontal="center" vertical="center" wrapText="1"/>
    </xf>
    <xf numFmtId="0" fontId="10" fillId="5" borderId="18" xfId="20" applyFont="1" applyFill="1" applyBorder="1" applyAlignment="1">
      <alignment horizontal="center" vertical="center" wrapText="1"/>
    </xf>
    <xf numFmtId="0" fontId="10" fillId="5" borderId="19" xfId="20" applyFont="1" applyFill="1" applyBorder="1" applyAlignment="1">
      <alignment horizontal="center" vertical="center" wrapText="1"/>
    </xf>
    <xf numFmtId="0" fontId="10" fillId="0" borderId="20" xfId="20" applyFont="1" applyBorder="1" applyAlignment="1">
      <alignment horizontal="center" vertical="center" wrapText="1"/>
    </xf>
    <xf numFmtId="0" fontId="12" fillId="0" borderId="0" xfId="20" applyFont="1" applyAlignment="1">
      <alignment horizontal="center"/>
    </xf>
    <xf numFmtId="49" fontId="10" fillId="0" borderId="21" xfId="12" applyNumberFormat="1" applyFont="1" applyBorder="1" applyAlignment="1">
      <alignment horizontal="center" wrapText="1"/>
    </xf>
    <xf numFmtId="3" fontId="0" fillId="0" borderId="2" xfId="0" applyNumberFormat="1" applyBorder="1" applyAlignment="1">
      <alignment horizontal="center"/>
    </xf>
    <xf numFmtId="165" fontId="0" fillId="0" borderId="2" xfId="3" applyNumberFormat="1" applyFont="1" applyBorder="1" applyAlignment="1">
      <alignment horizontal="center"/>
    </xf>
    <xf numFmtId="173" fontId="24" fillId="5" borderId="2" xfId="2" applyNumberFormat="1" applyFont="1" applyFill="1" applyBorder="1" applyAlignment="1">
      <alignment horizontal="center"/>
    </xf>
    <xf numFmtId="173" fontId="10" fillId="0" borderId="22" xfId="2" applyNumberFormat="1" applyFont="1" applyFill="1" applyBorder="1" applyAlignment="1">
      <alignment horizontal="center" wrapText="1"/>
    </xf>
    <xf numFmtId="173" fontId="24" fillId="5" borderId="22" xfId="2" applyNumberFormat="1" applyFont="1" applyFill="1" applyBorder="1" applyAlignment="1">
      <alignment horizontal="center"/>
    </xf>
    <xf numFmtId="173" fontId="10" fillId="5" borderId="23" xfId="2" applyNumberFormat="1" applyFont="1" applyFill="1" applyBorder="1" applyAlignment="1">
      <alignment horizontal="center"/>
    </xf>
    <xf numFmtId="173" fontId="10" fillId="0" borderId="2" xfId="11" applyNumberFormat="1" applyFont="1" applyFill="1" applyBorder="1" applyAlignment="1">
      <alignment horizontal="center" wrapText="1"/>
    </xf>
    <xf numFmtId="44" fontId="0" fillId="0" borderId="0" xfId="0" applyNumberFormat="1"/>
    <xf numFmtId="9" fontId="0" fillId="0" borderId="0" xfId="3" applyFont="1" applyBorder="1"/>
    <xf numFmtId="0" fontId="47" fillId="0" borderId="15" xfId="20" applyFont="1" applyBorder="1" applyAlignment="1">
      <alignment horizontal="center" wrapText="1"/>
    </xf>
    <xf numFmtId="173" fontId="27" fillId="5" borderId="16" xfId="0" applyNumberFormat="1" applyFont="1" applyFill="1" applyBorder="1" applyAlignment="1">
      <alignment horizontal="center"/>
    </xf>
    <xf numFmtId="173" fontId="27" fillId="0" borderId="20" xfId="11" applyNumberFormat="1" applyFont="1" applyBorder="1" applyAlignment="1">
      <alignment horizontal="center"/>
    </xf>
    <xf numFmtId="0" fontId="25" fillId="5" borderId="0" xfId="0" applyFont="1" applyFill="1" applyAlignment="1">
      <alignment vertical="center"/>
    </xf>
    <xf numFmtId="0" fontId="0" fillId="5" borderId="0" xfId="0" applyFill="1"/>
    <xf numFmtId="3" fontId="0" fillId="5" borderId="0" xfId="0" applyNumberFormat="1" applyFill="1" applyAlignment="1">
      <alignment horizontal="center"/>
    </xf>
    <xf numFmtId="3" fontId="27" fillId="5" borderId="15" xfId="0" applyNumberFormat="1" applyFont="1" applyFill="1" applyBorder="1" applyAlignment="1">
      <alignment horizontal="center"/>
    </xf>
    <xf numFmtId="165" fontId="0" fillId="0" borderId="25" xfId="3" applyNumberFormat="1" applyFont="1" applyBorder="1" applyAlignment="1">
      <alignment horizontal="center"/>
    </xf>
    <xf numFmtId="165" fontId="0" fillId="0" borderId="24" xfId="3" applyNumberFormat="1" applyFont="1" applyBorder="1" applyAlignment="1">
      <alignment horizontal="center"/>
    </xf>
    <xf numFmtId="173" fontId="27" fillId="5" borderId="15" xfId="0" applyNumberFormat="1" applyFont="1" applyFill="1" applyBorder="1" applyAlignment="1">
      <alignment horizontal="center"/>
    </xf>
    <xf numFmtId="173" fontId="10" fillId="0" borderId="9" xfId="2" applyNumberFormat="1" applyFont="1" applyFill="1" applyBorder="1" applyAlignment="1">
      <alignment horizontal="center" wrapText="1"/>
    </xf>
    <xf numFmtId="173" fontId="24" fillId="5" borderId="9" xfId="2" applyNumberFormat="1" applyFont="1" applyFill="1" applyBorder="1" applyAlignment="1">
      <alignment horizontal="center"/>
    </xf>
    <xf numFmtId="173" fontId="10" fillId="5" borderId="26" xfId="2" applyNumberFormat="1" applyFont="1" applyFill="1" applyBorder="1" applyAlignment="1">
      <alignment horizontal="center"/>
    </xf>
    <xf numFmtId="173" fontId="10" fillId="0" borderId="15" xfId="11" applyNumberFormat="1" applyFont="1" applyFill="1" applyBorder="1" applyAlignment="1">
      <alignment horizontal="center" wrapText="1"/>
    </xf>
    <xf numFmtId="173" fontId="10" fillId="0" borderId="18" xfId="11" applyNumberFormat="1" applyFont="1" applyFill="1" applyBorder="1" applyAlignment="1">
      <alignment horizontal="center" wrapText="1"/>
    </xf>
    <xf numFmtId="173" fontId="24" fillId="5" borderId="18" xfId="11" applyNumberFormat="1" applyFont="1" applyFill="1" applyBorder="1" applyAlignment="1">
      <alignment horizontal="center"/>
    </xf>
    <xf numFmtId="173" fontId="10" fillId="5" borderId="19" xfId="11" applyNumberFormat="1" applyFont="1" applyFill="1" applyBorder="1" applyAlignment="1">
      <alignment horizontal="center"/>
    </xf>
    <xf numFmtId="165" fontId="12" fillId="0" borderId="0" xfId="3" applyNumberFormat="1" applyFont="1" applyFill="1"/>
    <xf numFmtId="0" fontId="12" fillId="0" borderId="2" xfId="0" quotePrefix="1" applyFont="1" applyBorder="1" applyAlignment="1">
      <alignment horizontal="center" vertical="center" wrapText="1"/>
    </xf>
    <xf numFmtId="171" fontId="22" fillId="0" borderId="0" xfId="13" applyNumberFormat="1" applyFont="1" applyFill="1"/>
    <xf numFmtId="4" fontId="48" fillId="0" borderId="0" xfId="12" applyNumberFormat="1" applyFont="1"/>
    <xf numFmtId="167" fontId="12" fillId="0" borderId="0" xfId="12" applyNumberFormat="1"/>
    <xf numFmtId="167" fontId="12" fillId="0" borderId="0" xfId="13" applyNumberFormat="1" applyFont="1" applyFill="1"/>
    <xf numFmtId="167" fontId="12" fillId="0" borderId="0" xfId="13" applyNumberFormat="1" applyFont="1"/>
    <xf numFmtId="2" fontId="12" fillId="0" borderId="0" xfId="11" applyNumberFormat="1" applyFont="1"/>
    <xf numFmtId="0" fontId="49" fillId="0" borderId="0" xfId="12" applyFont="1"/>
    <xf numFmtId="172" fontId="7" fillId="0" borderId="0" xfId="11" applyNumberFormat="1" applyFont="1" applyFill="1" applyAlignment="1"/>
    <xf numFmtId="44" fontId="7" fillId="0" borderId="0" xfId="11" applyFont="1" applyFill="1" applyAlignment="1"/>
    <xf numFmtId="172" fontId="7" fillId="0" borderId="0" xfId="11" applyNumberFormat="1" applyFont="1" applyFill="1" applyAlignment="1">
      <alignment horizontal="left"/>
    </xf>
    <xf numFmtId="0" fontId="50" fillId="0" borderId="0" xfId="12" applyFont="1"/>
    <xf numFmtId="2" fontId="12" fillId="0" borderId="0" xfId="11" applyNumberFormat="1" applyFont="1" applyFill="1"/>
    <xf numFmtId="2" fontId="12" fillId="0" borderId="0" xfId="11" quotePrefix="1" applyNumberFormat="1" applyFont="1"/>
    <xf numFmtId="2" fontId="12" fillId="0" borderId="0" xfId="13" applyNumberFormat="1" applyFont="1"/>
    <xf numFmtId="2" fontId="12" fillId="0" borderId="0" xfId="13" applyNumberFormat="1" applyFont="1" applyFill="1"/>
    <xf numFmtId="44" fontId="12" fillId="0" borderId="0" xfId="11" applyFont="1"/>
    <xf numFmtId="1" fontId="12" fillId="0" borderId="0" xfId="11" applyNumberFormat="1" applyFont="1"/>
    <xf numFmtId="0" fontId="12" fillId="0" borderId="0" xfId="11" applyNumberFormat="1" applyFont="1"/>
    <xf numFmtId="3" fontId="27" fillId="5" borderId="16" xfId="0" applyNumberFormat="1" applyFont="1" applyFill="1" applyBorder="1" applyAlignment="1">
      <alignment horizontal="center"/>
    </xf>
    <xf numFmtId="164" fontId="0" fillId="0" borderId="2" xfId="2" applyNumberFormat="1" applyFont="1" applyBorder="1" applyAlignment="1">
      <alignment horizontal="center"/>
    </xf>
    <xf numFmtId="49" fontId="10" fillId="0" borderId="27" xfId="12" applyNumberFormat="1" applyFont="1" applyBorder="1" applyAlignment="1">
      <alignment horizontal="center" wrapText="1"/>
    </xf>
    <xf numFmtId="44" fontId="12" fillId="0" borderId="0" xfId="12" applyNumberFormat="1"/>
    <xf numFmtId="0" fontId="5" fillId="0" borderId="0" xfId="0" applyFont="1" applyAlignment="1">
      <alignment vertical="center"/>
    </xf>
    <xf numFmtId="0" fontId="5" fillId="0" borderId="0" xfId="0" applyFont="1"/>
    <xf numFmtId="0" fontId="4" fillId="0" borderId="0" xfId="1" applyFont="1"/>
    <xf numFmtId="0" fontId="10" fillId="0" borderId="0" xfId="0" applyFont="1" applyAlignment="1">
      <alignment vertical="center" wrapText="1"/>
    </xf>
    <xf numFmtId="0" fontId="19" fillId="0" borderId="0" xfId="0" applyFont="1" applyAlignment="1">
      <alignment horizontal="center"/>
    </xf>
    <xf numFmtId="0" fontId="12" fillId="0" borderId="0" xfId="0" applyFont="1" applyAlignment="1">
      <alignment horizontal="center"/>
    </xf>
    <xf numFmtId="0" fontId="7" fillId="0" borderId="0" xfId="0" applyFont="1" applyAlignment="1">
      <alignment horizontal="left" wrapText="1"/>
    </xf>
    <xf numFmtId="0" fontId="12" fillId="0" borderId="8" xfId="0" applyFont="1" applyBorder="1" applyAlignment="1">
      <alignment horizontal="center"/>
    </xf>
    <xf numFmtId="165" fontId="12" fillId="0" borderId="0" xfId="3" applyNumberFormat="1" applyFont="1" applyFill="1" applyAlignment="1">
      <alignment horizontal="center"/>
    </xf>
    <xf numFmtId="0" fontId="7" fillId="0" borderId="0" xfId="0" applyFont="1" applyAlignment="1">
      <alignment horizontal="left" vertical="top" wrapText="1"/>
    </xf>
    <xf numFmtId="0" fontId="12" fillId="0" borderId="0" xfId="5" applyFont="1" applyAlignment="1">
      <alignment horizontal="left" vertical="top" wrapText="1"/>
    </xf>
    <xf numFmtId="1" fontId="12" fillId="0" borderId="0" xfId="5" applyNumberFormat="1" applyFont="1" applyAlignment="1">
      <alignment horizontal="center"/>
    </xf>
    <xf numFmtId="3" fontId="12" fillId="0" borderId="0" xfId="5" applyNumberFormat="1" applyFont="1" applyAlignment="1">
      <alignment horizontal="center"/>
    </xf>
    <xf numFmtId="0" fontId="12" fillId="0" borderId="0" xfId="0" applyFont="1" applyAlignment="1">
      <alignment horizontal="left" vertical="top" wrapText="1"/>
    </xf>
    <xf numFmtId="0" fontId="5" fillId="0" borderId="0" xfId="0" applyFont="1" applyAlignment="1">
      <alignment horizontal="center" vertical="center"/>
    </xf>
    <xf numFmtId="0" fontId="5" fillId="0" borderId="0" xfId="0" applyFont="1" applyAlignment="1">
      <alignment horizontal="center"/>
    </xf>
    <xf numFmtId="0" fontId="4" fillId="0" borderId="0" xfId="1" applyFont="1" applyAlignment="1">
      <alignment horizontal="center"/>
    </xf>
    <xf numFmtId="0" fontId="12" fillId="0" borderId="0" xfId="7" quotePrefix="1" applyAlignment="1">
      <alignment horizontal="left" vertical="top" wrapText="1"/>
    </xf>
    <xf numFmtId="0" fontId="19" fillId="0" borderId="0" xfId="12" applyFont="1" applyAlignment="1">
      <alignment horizontal="center"/>
    </xf>
    <xf numFmtId="0" fontId="12" fillId="0" borderId="0" xfId="12" applyAlignment="1">
      <alignment horizontal="center"/>
    </xf>
    <xf numFmtId="0" fontId="12" fillId="0" borderId="0" xfId="12" quotePrefix="1" applyAlignment="1">
      <alignment horizontal="center"/>
    </xf>
    <xf numFmtId="1" fontId="19" fillId="0" borderId="0" xfId="12" applyNumberFormat="1" applyFont="1" applyAlignment="1">
      <alignment horizontal="center"/>
    </xf>
    <xf numFmtId="0" fontId="10" fillId="0" borderId="0" xfId="0" applyFont="1" applyAlignment="1">
      <alignment horizontal="center" vertical="center" wrapText="1"/>
    </xf>
    <xf numFmtId="0" fontId="2" fillId="0" borderId="0" xfId="1" applyFont="1" applyAlignment="1">
      <alignment horizontal="center" vertical="center" wrapText="1"/>
    </xf>
    <xf numFmtId="0" fontId="2" fillId="0" borderId="0" xfId="1" applyFont="1" applyAlignment="1">
      <alignment horizontal="center" vertical="center"/>
    </xf>
    <xf numFmtId="0" fontId="2" fillId="0" borderId="0" xfId="1" applyFont="1" applyAlignment="1">
      <alignment horizontal="left" vertical="center" wrapText="1"/>
    </xf>
    <xf numFmtId="0" fontId="2" fillId="0" borderId="0" xfId="1" applyFont="1" applyAlignment="1">
      <alignment horizontal="left" vertical="center"/>
    </xf>
    <xf numFmtId="0" fontId="12" fillId="0" borderId="0" xfId="20" applyFont="1" applyAlignment="1">
      <alignment horizontal="left" wrapText="1"/>
    </xf>
    <xf numFmtId="0" fontId="0" fillId="0" borderId="0" xfId="0" applyAlignment="1">
      <alignment wrapText="1"/>
    </xf>
  </cellXfs>
  <cellStyles count="21">
    <cellStyle name="60% - Accent2 2" xfId="14" xr:uid="{3709DF22-6BC0-49ED-AC75-9D769DFE9A34}"/>
    <cellStyle name="60% - Accent3 2" xfId="17" xr:uid="{9E2CCEBE-3214-4CAB-8E2F-6392F2A5118C}"/>
    <cellStyle name="Comma" xfId="2" builtinId="3"/>
    <cellStyle name="Comma 2 2" xfId="4" xr:uid="{D22EA1EF-F054-4F86-83E3-B6E10BAAFF3D}"/>
    <cellStyle name="Comma 6" xfId="9" xr:uid="{4B7F0860-6F3D-402A-926D-90962175BDE8}"/>
    <cellStyle name="Currency" xfId="11" builtinId="4"/>
    <cellStyle name="Currency 2" xfId="13" xr:uid="{78370657-9453-468A-89A7-6192CA51DB43}"/>
    <cellStyle name="Normal" xfId="0" builtinId="0"/>
    <cellStyle name="Normal 12" xfId="6" xr:uid="{5BB99610-F569-4328-99D9-2CF8DB6A3C67}"/>
    <cellStyle name="Normal 17" xfId="10" xr:uid="{C802D9F3-4A88-4CBC-A9EC-430858658838}"/>
    <cellStyle name="Normal 2" xfId="12" xr:uid="{D0C61AC0-5D54-4902-B18E-8BAB584E1D9B}"/>
    <cellStyle name="Normal 2 2" xfId="1" xr:uid="{4B278EE9-5F3C-4A4B-8850-1794CDDD3D91}"/>
    <cellStyle name="Normal 2 3" xfId="20" xr:uid="{57360CFB-4C71-490C-B689-A7A62E77C45E}"/>
    <cellStyle name="Normal 3" xfId="19" xr:uid="{15F40908-E3E3-4842-B003-E12B19485639}"/>
    <cellStyle name="Normal 9" xfId="7" xr:uid="{44CC2EEE-FCD4-4278-B892-C2E556FE62EE}"/>
    <cellStyle name="Normal_PLQUERY" xfId="5" xr:uid="{1C337904-7116-4522-972A-E085601041AF}"/>
    <cellStyle name="Percent" xfId="3" builtinId="5"/>
    <cellStyle name="Percent 2" xfId="18" xr:uid="{0A68ADE6-648D-48D7-BA9F-5AED4F470768}"/>
    <cellStyle name="Percent 5" xfId="8" xr:uid="{F30BD8DD-9492-4900-BE8E-0D4B5E41E23A}"/>
    <cellStyle name="Style 1" xfId="15" xr:uid="{C8E896E7-6FE9-42A0-98BC-2E995ADD2629}"/>
    <cellStyle name="Style 2" xfId="16" xr:uid="{1C9E7971-64D5-43DA-B134-FCC8F45D00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pr.statefarm.org\DFS\PCACT\00\WORKGROUP\P-C%20ACTUARIAL\AUTO\STATE%20FILES\California\REVISIONS\2023\4-1-2023%20Rate%20Filing\SOC\CA%20SO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mplate%20Updater%202022-4Q%20BIPD%20Split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pr.statefarm.org\dfs\PCACT\00\WORKGROUP\P-C%20ACTUARIAL\AUTO\STATE%20FILES\California\CDI%20Indications\2022\2022%204Q\Template%20Updater%202022-4Q%20BIPD%20Spli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R1"/>
      <sheetName val="QR2"/>
      <sheetName val="ROC"/>
      <sheetName val="ROC Exh"/>
      <sheetName val="Terr"/>
      <sheetName val="Base_STAR"/>
      <sheetName val="MCY ROC"/>
      <sheetName val="Drvr_Detl-YL"/>
      <sheetName val="REC ROC"/>
      <sheetName val="MCY_Class"/>
      <sheetName val="Drvr_Detl-YL (Proposal)"/>
      <sheetName val="FINAL SOC"/>
      <sheetName val="SOC"/>
      <sheetName val="Max-Min Change"/>
      <sheetName val="CDI SOC"/>
      <sheetName val="BROs"/>
      <sheetName val="BRE"/>
      <sheetName val="SQL"/>
      <sheetName val="Rate Effects for Int Comm"/>
      <sheetName val="Data"/>
      <sheetName val="BRO"/>
    </sheetNames>
    <sheetDataSet>
      <sheetData sheetId="0">
        <row r="28">
          <cell r="E28" t="str">
            <v>0001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Rate History"/>
      <sheetName val="Inputs"/>
      <sheetName val="MiscL Complement"/>
      <sheetName val="PremiumTrend - 5"/>
      <sheetName val="PremExpo SQL"/>
      <sheetName val="LossDev - 7"/>
      <sheetName val="LossDev SQL"/>
      <sheetName val="LossDev Data"/>
      <sheetName val="LossDev Pd Claims"/>
      <sheetName val="Loss Trends - 8"/>
      <sheetName val="Loss Trend SQL"/>
      <sheetName val="2nd Sev SQL"/>
      <sheetName val="Selections Dashboard"/>
      <sheetName val="Sheet4"/>
      <sheetName val="BIPD Implied Data"/>
      <sheetName val="8A Adjustment"/>
      <sheetName val="Ind. Calc."/>
      <sheetName val="CDI Rate Template"/>
      <sheetName val="Exhibit 1"/>
      <sheetName val="Exhibit 2"/>
      <sheetName val="Exhibit 3"/>
      <sheetName val="Exhibit 4"/>
      <sheetName val="Exhibit 6"/>
      <sheetName val="Supp Exh 8"/>
      <sheetName val="Exhibit 9"/>
      <sheetName val="Exhibit 9- p2"/>
      <sheetName val="Exhibit 10"/>
      <sheetName val="Exhibit 11"/>
      <sheetName val="Exhibit 13 - 1A"/>
      <sheetName val="Exhibit 13 Supplemental"/>
      <sheetName val="Exhibit 13 Support pt1"/>
      <sheetName val="Exhibit 13 Support pt2"/>
      <sheetName val="Exhibit 13 2A"/>
      <sheetName val="Exhibit 15"/>
      <sheetName val="Exhibit 16"/>
      <sheetName val="Exhibit 17"/>
      <sheetName val="Exhibit 20"/>
      <sheetName val="App 4"/>
      <sheetName val="App 5"/>
      <sheetName val="App 6"/>
      <sheetName val="App 7"/>
      <sheetName val="RTF Info"/>
      <sheetName val="Output for Graphs"/>
    </sheetNames>
    <sheetDataSet>
      <sheetData sheetId="0"/>
      <sheetData sheetId="1"/>
      <sheetData sheetId="2">
        <row r="14">
          <cell r="B14">
            <v>45475</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Rate History"/>
      <sheetName val="Inputs"/>
      <sheetName val="MiscL Complement"/>
      <sheetName val="PremiumTrend - 5"/>
      <sheetName val="PremExpo SQL"/>
      <sheetName val="LossDev - 7"/>
      <sheetName val="LossDev SQL"/>
      <sheetName val="LossDev Data"/>
      <sheetName val="LossDev Pd Claims"/>
      <sheetName val="Loss Trends - 8"/>
      <sheetName val="Loss Trend SQL"/>
      <sheetName val="2nd Sev SQL"/>
      <sheetName val="Selections Dashboard"/>
      <sheetName val="Sheet4"/>
      <sheetName val="BIPD Implied Data"/>
      <sheetName val="8A Adjustment"/>
      <sheetName val="Ind. Calc."/>
      <sheetName val="CDI Rate Template"/>
      <sheetName val="Exhibit 1"/>
      <sheetName val="Exhibit 2"/>
      <sheetName val="Exhibit 3"/>
      <sheetName val="Exhibit 4"/>
      <sheetName val="Exhibit 6"/>
      <sheetName val="Supp Exh 8"/>
      <sheetName val="Exhibit 9"/>
      <sheetName val="Exhibit 9- p2"/>
      <sheetName val="Exhibit 10"/>
      <sheetName val="Exhibit 11"/>
      <sheetName val="Exhibit 13 - 1A"/>
      <sheetName val="Exhibit 13 Supplemental"/>
      <sheetName val="Exhibit 13 Support pt1"/>
      <sheetName val="Exhibit 13 Support pt2"/>
      <sheetName val="Exhibit 13 2A"/>
      <sheetName val="Exhibit 15"/>
      <sheetName val="Exhibit 16"/>
      <sheetName val="Exhibit 17"/>
      <sheetName val="Exhibit 20"/>
      <sheetName val="App 4"/>
      <sheetName val="App 5"/>
      <sheetName val="App 6"/>
      <sheetName val="App 7"/>
      <sheetName val="RTF Info"/>
      <sheetName val="Output for Graphs"/>
    </sheetNames>
    <sheetDataSet>
      <sheetData sheetId="0"/>
      <sheetData sheetId="1"/>
      <sheetData sheetId="2">
        <row r="15">
          <cell r="C15">
            <v>2.258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BC1A2-4EE9-4D8F-8B21-41508BACD000}">
  <dimension ref="A1:E19"/>
  <sheetViews>
    <sheetView tabSelected="1" workbookViewId="0"/>
  </sheetViews>
  <sheetFormatPr defaultColWidth="9.109375" defaultRowHeight="14.4" x14ac:dyDescent="0.3"/>
  <cols>
    <col min="1" max="2" width="16.33203125" style="14" customWidth="1"/>
    <col min="3" max="3" width="8.33203125" style="14" customWidth="1"/>
    <col min="4" max="4" width="34" style="14" customWidth="1"/>
    <col min="5" max="5" width="16.33203125" style="14" customWidth="1"/>
    <col min="6" max="6" width="9.6640625" style="14" bestFit="1" customWidth="1"/>
    <col min="7" max="16384" width="9.109375" style="14"/>
  </cols>
  <sheetData>
    <row r="1" spans="1:5" ht="17.399999999999999" x14ac:dyDescent="0.3">
      <c r="A1" s="12" t="s">
        <v>3</v>
      </c>
      <c r="B1" s="13"/>
      <c r="C1" s="13"/>
      <c r="D1" s="13"/>
      <c r="E1" s="13"/>
    </row>
    <row r="2" spans="1:5" ht="17.399999999999999" x14ac:dyDescent="0.3">
      <c r="A2" s="15" t="s">
        <v>2</v>
      </c>
      <c r="B2" s="13"/>
      <c r="C2" s="13"/>
      <c r="D2" s="13"/>
      <c r="E2" s="13"/>
    </row>
    <row r="3" spans="1:5" ht="17.399999999999999" x14ac:dyDescent="0.3">
      <c r="A3" s="16"/>
      <c r="B3" s="13"/>
      <c r="C3" s="13"/>
      <c r="D3" s="13"/>
      <c r="E3" s="13"/>
    </row>
    <row r="4" spans="1:5" ht="17.399999999999999" x14ac:dyDescent="0.3">
      <c r="A4" s="17" t="s">
        <v>7</v>
      </c>
      <c r="B4" s="13"/>
      <c r="C4" s="13"/>
      <c r="D4" s="13"/>
      <c r="E4" s="13"/>
    </row>
    <row r="5" spans="1:5" ht="18" x14ac:dyDescent="0.35">
      <c r="A5" s="18"/>
      <c r="B5" s="13"/>
      <c r="C5" s="13"/>
      <c r="D5" s="13"/>
      <c r="E5" s="13"/>
    </row>
    <row r="6" spans="1:5" x14ac:dyDescent="0.3">
      <c r="A6" s="19"/>
      <c r="B6" s="20" t="s">
        <v>8</v>
      </c>
      <c r="D6" s="20" t="s">
        <v>8</v>
      </c>
      <c r="E6" s="21"/>
    </row>
    <row r="7" spans="1:5" ht="15" customHeight="1" x14ac:dyDescent="0.3">
      <c r="A7" s="22"/>
      <c r="B7" s="23" t="s">
        <v>9</v>
      </c>
      <c r="D7" s="23" t="s">
        <v>10</v>
      </c>
      <c r="E7" s="22"/>
    </row>
    <row r="8" spans="1:5" x14ac:dyDescent="0.3">
      <c r="A8" s="22"/>
      <c r="B8" s="24"/>
      <c r="D8" s="24"/>
      <c r="E8" s="22"/>
    </row>
    <row r="9" spans="1:5" x14ac:dyDescent="0.3">
      <c r="B9" s="20" t="s">
        <v>18</v>
      </c>
      <c r="C9" s="24"/>
      <c r="D9" s="25" t="s">
        <v>17</v>
      </c>
    </row>
    <row r="10" spans="1:5" x14ac:dyDescent="0.3">
      <c r="B10" s="20"/>
      <c r="C10" s="24"/>
      <c r="D10" s="25"/>
    </row>
    <row r="11" spans="1:5" x14ac:dyDescent="0.3">
      <c r="B11" s="20" t="s">
        <v>19</v>
      </c>
      <c r="C11" s="24"/>
      <c r="D11" s="25" t="s">
        <v>16</v>
      </c>
    </row>
    <row r="12" spans="1:5" x14ac:dyDescent="0.3">
      <c r="B12" s="20"/>
      <c r="C12" s="24"/>
      <c r="D12" s="25"/>
    </row>
    <row r="13" spans="1:5" x14ac:dyDescent="0.3">
      <c r="B13" s="20" t="s">
        <v>20</v>
      </c>
      <c r="C13" s="24"/>
      <c r="D13" s="25" t="s">
        <v>17</v>
      </c>
    </row>
    <row r="14" spans="1:5" x14ac:dyDescent="0.3">
      <c r="B14" s="20"/>
      <c r="C14" s="24"/>
      <c r="D14" s="25"/>
    </row>
    <row r="15" spans="1:5" x14ac:dyDescent="0.3">
      <c r="B15" s="20" t="s">
        <v>21</v>
      </c>
      <c r="C15" s="24"/>
      <c r="D15" s="25" t="s">
        <v>22</v>
      </c>
    </row>
    <row r="16" spans="1:5" x14ac:dyDescent="0.3">
      <c r="B16" s="20"/>
      <c r="C16" s="24"/>
      <c r="D16" s="25"/>
    </row>
    <row r="17" spans="2:4" x14ac:dyDescent="0.3">
      <c r="B17" s="261" t="s">
        <v>110</v>
      </c>
      <c r="C17" s="262"/>
      <c r="D17" s="262"/>
    </row>
    <row r="18" spans="2:4" x14ac:dyDescent="0.3">
      <c r="B18" s="20" t="s">
        <v>14</v>
      </c>
      <c r="D18" s="25" t="s">
        <v>111</v>
      </c>
    </row>
    <row r="19" spans="2:4" x14ac:dyDescent="0.3">
      <c r="B19" s="20" t="s">
        <v>14</v>
      </c>
      <c r="D19" s="25" t="s">
        <v>112</v>
      </c>
    </row>
  </sheetData>
  <mergeCells count="1">
    <mergeCell ref="B17:D1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91F8C-BCA2-4480-89DF-14FC720A6910}">
  <dimension ref="A1:Q99"/>
  <sheetViews>
    <sheetView zoomScaleNormal="100" zoomScaleSheetLayoutView="100" workbookViewId="0">
      <selection activeCell="D14" sqref="D14"/>
    </sheetView>
  </sheetViews>
  <sheetFormatPr defaultRowHeight="14.4" x14ac:dyDescent="0.3"/>
  <cols>
    <col min="1" max="1" width="12.6640625" customWidth="1"/>
    <col min="2" max="2" width="10.5546875" bestFit="1" customWidth="1"/>
    <col min="3" max="3" width="14" customWidth="1"/>
    <col min="4" max="4" width="14.6640625" customWidth="1"/>
    <col min="5" max="6" width="18.44140625" bestFit="1" customWidth="1"/>
    <col min="7" max="7" width="17.6640625" customWidth="1"/>
    <col min="8" max="8" width="23.109375" bestFit="1" customWidth="1"/>
    <col min="9" max="9" width="13.88671875" bestFit="1" customWidth="1"/>
    <col min="10" max="10" width="9.5546875" bestFit="1" customWidth="1"/>
    <col min="11" max="11" width="10.109375" bestFit="1" customWidth="1"/>
    <col min="12" max="13" width="14.88671875" bestFit="1" customWidth="1"/>
    <col min="14" max="14" width="6.5546875" customWidth="1"/>
    <col min="15" max="15" width="17" bestFit="1" customWidth="1"/>
    <col min="16" max="16" width="6.5546875" customWidth="1"/>
    <col min="17" max="18" width="14.5546875" bestFit="1" customWidth="1"/>
  </cols>
  <sheetData>
    <row r="1" spans="1:17" ht="18" customHeight="1" x14ac:dyDescent="0.3">
      <c r="A1" s="271" t="s">
        <v>3</v>
      </c>
      <c r="B1" s="271"/>
      <c r="C1" s="271"/>
      <c r="D1" s="271"/>
      <c r="E1" s="271"/>
      <c r="F1" s="271"/>
      <c r="G1" s="271"/>
      <c r="H1" s="271"/>
      <c r="I1" s="271"/>
      <c r="J1" s="271"/>
      <c r="K1" s="271"/>
      <c r="L1" s="271"/>
      <c r="M1" s="271"/>
      <c r="N1" s="1"/>
      <c r="O1" s="1"/>
      <c r="P1" s="1"/>
      <c r="Q1" s="1"/>
    </row>
    <row r="2" spans="1:17" ht="18" customHeight="1" x14ac:dyDescent="0.3">
      <c r="A2" s="272" t="s">
        <v>2</v>
      </c>
      <c r="B2" s="272"/>
      <c r="C2" s="272"/>
      <c r="D2" s="272"/>
      <c r="E2" s="272"/>
      <c r="F2" s="272"/>
      <c r="G2" s="272"/>
      <c r="H2" s="272"/>
      <c r="I2" s="272"/>
      <c r="J2" s="272"/>
      <c r="K2" s="272"/>
      <c r="L2" s="272"/>
      <c r="M2" s="272"/>
      <c r="N2" s="1"/>
      <c r="O2" s="1"/>
      <c r="P2" s="1"/>
      <c r="Q2" s="1"/>
    </row>
    <row r="3" spans="1:17" ht="17.399999999999999" x14ac:dyDescent="0.3">
      <c r="A3" s="10"/>
      <c r="B3" s="28"/>
      <c r="C3" s="28"/>
      <c r="D3" s="28"/>
      <c r="E3" s="28"/>
      <c r="F3" s="28"/>
      <c r="G3" s="28"/>
      <c r="H3" s="28"/>
      <c r="I3" s="1"/>
      <c r="J3" s="1"/>
      <c r="K3" s="1"/>
      <c r="L3" s="1"/>
      <c r="M3" s="1"/>
      <c r="N3" s="1"/>
      <c r="O3" s="1"/>
      <c r="P3" s="1"/>
      <c r="Q3" s="1"/>
    </row>
    <row r="4" spans="1:17" ht="18" customHeight="1" x14ac:dyDescent="0.3">
      <c r="A4" s="273" t="s">
        <v>170</v>
      </c>
      <c r="B4" s="273"/>
      <c r="C4" s="273"/>
      <c r="D4" s="273"/>
      <c r="E4" s="273"/>
      <c r="F4" s="273"/>
      <c r="G4" s="273"/>
      <c r="H4" s="273"/>
      <c r="I4" s="273"/>
      <c r="J4" s="273"/>
      <c r="K4" s="273"/>
      <c r="L4" s="273"/>
      <c r="M4" s="273"/>
      <c r="N4" s="1"/>
      <c r="O4" s="1"/>
      <c r="P4" s="1"/>
      <c r="Q4" s="1"/>
    </row>
    <row r="5" spans="1:17" x14ac:dyDescent="0.3">
      <c r="A5" s="1"/>
      <c r="B5" s="1"/>
      <c r="C5" s="1"/>
      <c r="D5" s="1"/>
      <c r="E5" s="1"/>
      <c r="F5" s="1"/>
      <c r="G5" s="1"/>
      <c r="H5" s="1"/>
      <c r="I5" s="1"/>
      <c r="J5" s="1"/>
      <c r="K5" s="1"/>
      <c r="L5" s="1"/>
      <c r="M5" s="1"/>
      <c r="N5" s="1"/>
      <c r="O5" s="1"/>
      <c r="P5" s="1"/>
      <c r="Q5" s="1"/>
    </row>
    <row r="6" spans="1:17" x14ac:dyDescent="0.3">
      <c r="A6" s="1"/>
      <c r="B6" s="1"/>
      <c r="C6" s="1"/>
      <c r="D6" s="1"/>
      <c r="E6" s="1"/>
      <c r="F6" s="1"/>
      <c r="G6" s="1"/>
      <c r="H6" s="1"/>
      <c r="I6" s="1"/>
      <c r="J6" s="1"/>
      <c r="K6" s="1"/>
      <c r="L6" s="1"/>
      <c r="M6" s="1"/>
      <c r="N6" s="1"/>
      <c r="O6" s="1"/>
      <c r="P6" s="1"/>
      <c r="Q6" s="1"/>
    </row>
    <row r="7" spans="1:17" x14ac:dyDescent="0.3">
      <c r="A7" s="126" t="s">
        <v>171</v>
      </c>
      <c r="B7" s="126" t="s">
        <v>172</v>
      </c>
      <c r="C7" s="126" t="s">
        <v>173</v>
      </c>
      <c r="D7" s="126" t="s">
        <v>174</v>
      </c>
      <c r="E7" s="126" t="s">
        <v>175</v>
      </c>
      <c r="F7" s="126" t="s">
        <v>176</v>
      </c>
      <c r="G7" s="126" t="s">
        <v>177</v>
      </c>
      <c r="H7" s="126" t="s">
        <v>178</v>
      </c>
      <c r="I7" s="126" t="s">
        <v>179</v>
      </c>
      <c r="J7" s="126" t="s">
        <v>180</v>
      </c>
      <c r="K7" s="126" t="s">
        <v>181</v>
      </c>
      <c r="L7" s="126" t="s">
        <v>182</v>
      </c>
      <c r="M7" s="126" t="s">
        <v>183</v>
      </c>
      <c r="N7" s="1"/>
      <c r="O7" s="1"/>
      <c r="P7" s="1"/>
      <c r="Q7" s="1"/>
    </row>
    <row r="8" spans="1:17" x14ac:dyDescent="0.3">
      <c r="A8" s="127"/>
      <c r="B8" s="127" t="s">
        <v>184</v>
      </c>
      <c r="C8" s="127" t="s">
        <v>185</v>
      </c>
      <c r="D8" s="127" t="s">
        <v>184</v>
      </c>
      <c r="E8" s="127" t="s">
        <v>184</v>
      </c>
      <c r="F8" s="127" t="s">
        <v>184</v>
      </c>
      <c r="G8" s="127" t="s">
        <v>184</v>
      </c>
      <c r="H8" s="127" t="s">
        <v>184</v>
      </c>
      <c r="I8" s="127" t="s">
        <v>185</v>
      </c>
      <c r="J8" s="127" t="s">
        <v>184</v>
      </c>
      <c r="K8" s="127" t="s">
        <v>184</v>
      </c>
      <c r="L8" s="127" t="s">
        <v>123</v>
      </c>
      <c r="M8" s="127" t="s">
        <v>186</v>
      </c>
      <c r="N8" s="1"/>
      <c r="O8" s="1"/>
      <c r="P8" s="1"/>
      <c r="Q8" s="1"/>
    </row>
    <row r="9" spans="1:17" x14ac:dyDescent="0.3">
      <c r="A9" s="127"/>
      <c r="B9" s="127" t="s">
        <v>187</v>
      </c>
      <c r="C9" s="127" t="s">
        <v>188</v>
      </c>
      <c r="D9" s="127" t="s">
        <v>189</v>
      </c>
      <c r="E9" s="127" t="s">
        <v>190</v>
      </c>
      <c r="F9" s="127" t="s">
        <v>191</v>
      </c>
      <c r="G9" s="127" t="s">
        <v>192</v>
      </c>
      <c r="H9" s="127" t="s">
        <v>193</v>
      </c>
      <c r="I9" s="127" t="s">
        <v>194</v>
      </c>
      <c r="J9" s="127" t="s">
        <v>195</v>
      </c>
      <c r="K9" s="127" t="s">
        <v>196</v>
      </c>
      <c r="L9" s="127" t="s">
        <v>184</v>
      </c>
      <c r="M9" s="127" t="s">
        <v>170</v>
      </c>
      <c r="N9" s="1"/>
      <c r="O9" s="1"/>
      <c r="P9" s="1"/>
      <c r="Q9" s="1"/>
    </row>
    <row r="10" spans="1:17" x14ac:dyDescent="0.3">
      <c r="A10" s="127"/>
      <c r="B10" s="127" t="s">
        <v>197</v>
      </c>
      <c r="C10" s="127" t="s">
        <v>198</v>
      </c>
      <c r="D10" s="127" t="s">
        <v>199</v>
      </c>
      <c r="E10" s="127" t="s">
        <v>199</v>
      </c>
      <c r="F10" s="127" t="s">
        <v>195</v>
      </c>
      <c r="G10" s="127" t="s">
        <v>200</v>
      </c>
      <c r="H10" s="127" t="s">
        <v>201</v>
      </c>
      <c r="I10" s="127" t="s">
        <v>202</v>
      </c>
      <c r="J10" s="127" t="s">
        <v>203</v>
      </c>
      <c r="K10" s="127" t="s">
        <v>204</v>
      </c>
      <c r="L10" s="127" t="s">
        <v>170</v>
      </c>
      <c r="M10" s="127" t="s">
        <v>205</v>
      </c>
      <c r="N10" s="1"/>
      <c r="O10" s="1"/>
      <c r="P10" s="1"/>
      <c r="Q10" s="1"/>
    </row>
    <row r="11" spans="1:17" x14ac:dyDescent="0.3">
      <c r="A11" s="128" t="s">
        <v>121</v>
      </c>
      <c r="B11" s="128" t="s">
        <v>206</v>
      </c>
      <c r="C11" s="128" t="s">
        <v>204</v>
      </c>
      <c r="D11" s="128" t="s">
        <v>40</v>
      </c>
      <c r="E11" s="128" t="s">
        <v>40</v>
      </c>
      <c r="F11" s="129" t="s">
        <v>207</v>
      </c>
      <c r="G11" s="129" t="s">
        <v>208</v>
      </c>
      <c r="H11" s="129" t="s">
        <v>209</v>
      </c>
      <c r="I11" s="128" t="s">
        <v>40</v>
      </c>
      <c r="J11" s="128" t="s">
        <v>210</v>
      </c>
      <c r="K11" s="128" t="s">
        <v>211</v>
      </c>
      <c r="L11" s="128" t="s">
        <v>212</v>
      </c>
      <c r="M11" s="129" t="s">
        <v>213</v>
      </c>
      <c r="N11" s="1"/>
      <c r="O11" s="1"/>
      <c r="P11" s="1"/>
      <c r="Q11" s="1"/>
    </row>
    <row r="12" spans="1:17" x14ac:dyDescent="0.3">
      <c r="A12" s="127">
        <v>2019</v>
      </c>
      <c r="B12" s="130">
        <v>17359486.782951269</v>
      </c>
      <c r="C12" s="131">
        <v>-5109824</v>
      </c>
      <c r="D12" s="131">
        <v>3967349292.0300002</v>
      </c>
      <c r="E12" s="131">
        <v>123141021.73</v>
      </c>
      <c r="F12" s="131">
        <f>D12+E12</f>
        <v>4090490313.7600002</v>
      </c>
      <c r="G12" s="132">
        <f>D12/F12</f>
        <v>0.96989577965366014</v>
      </c>
      <c r="H12" s="133">
        <f>B12*G12</f>
        <v>16836892.967737928</v>
      </c>
      <c r="I12" s="131">
        <v>39905695775</v>
      </c>
      <c r="J12" s="134">
        <f>D12/I12</f>
        <v>9.9418121022098641E-2</v>
      </c>
      <c r="K12" s="131">
        <f>C12*J12</f>
        <v>-508009.10083362414</v>
      </c>
      <c r="L12" s="131">
        <f>H12+K12</f>
        <v>16328883.866904303</v>
      </c>
      <c r="M12" s="134">
        <f>L12/D12</f>
        <v>4.1158170518808025E-3</v>
      </c>
      <c r="N12" s="1"/>
      <c r="O12" s="1"/>
      <c r="P12" s="1"/>
      <c r="Q12" s="1"/>
    </row>
    <row r="13" spans="1:17" x14ac:dyDescent="0.3">
      <c r="A13" s="127">
        <v>2020</v>
      </c>
      <c r="B13" s="130">
        <v>10305783.225784404</v>
      </c>
      <c r="C13" s="131">
        <v>-5491184</v>
      </c>
      <c r="D13" s="131">
        <v>3873849974.9499998</v>
      </c>
      <c r="E13" s="131">
        <v>120605646.36</v>
      </c>
      <c r="F13" s="131">
        <f t="shared" ref="F13:F14" si="0">D13+E13</f>
        <v>3994455621.3099999</v>
      </c>
      <c r="G13" s="132">
        <f t="shared" ref="G13:G14" si="1">D13/F13</f>
        <v>0.96980673768996661</v>
      </c>
      <c r="H13" s="133">
        <f t="shared" ref="H13:H14" si="2">B13*G13</f>
        <v>9994618.0095379539</v>
      </c>
      <c r="I13" s="131">
        <v>39458699247</v>
      </c>
      <c r="J13" s="134">
        <f t="shared" ref="J13:J14" si="3">D13/I13</f>
        <v>9.8174801726251135E-2</v>
      </c>
      <c r="K13" s="131">
        <f>C13*J13</f>
        <v>-539095.90044236265</v>
      </c>
      <c r="L13" s="131">
        <f t="shared" ref="L13:L14" si="4">H13+K13</f>
        <v>9455522.1090955921</v>
      </c>
      <c r="M13" s="134">
        <f t="shared" ref="M13:M14" si="5">L13/D13</f>
        <v>2.4408591376122238E-3</v>
      </c>
      <c r="N13" s="1"/>
      <c r="O13" s="1"/>
      <c r="P13" s="1"/>
      <c r="Q13" s="1"/>
    </row>
    <row r="14" spans="1:17" x14ac:dyDescent="0.3">
      <c r="A14" s="127">
        <v>2021</v>
      </c>
      <c r="B14" s="130">
        <v>23202.923924868144</v>
      </c>
      <c r="C14" s="135">
        <v>-5478077</v>
      </c>
      <c r="D14" s="131">
        <v>3822754870.1599998</v>
      </c>
      <c r="E14" s="131">
        <v>132024710.95999999</v>
      </c>
      <c r="F14" s="131">
        <f t="shared" si="0"/>
        <v>3954779581.1199999</v>
      </c>
      <c r="G14" s="132">
        <f t="shared" si="1"/>
        <v>0.9666164173623526</v>
      </c>
      <c r="H14" s="133">
        <f t="shared" si="2"/>
        <v>22428.327196587263</v>
      </c>
      <c r="I14" s="131">
        <v>40624420247</v>
      </c>
      <c r="J14" s="134">
        <f t="shared" si="3"/>
        <v>9.4099924304576379E-2</v>
      </c>
      <c r="K14" s="131">
        <f>C14*J14</f>
        <v>-515486.63103464089</v>
      </c>
      <c r="L14" s="131">
        <f t="shared" si="4"/>
        <v>-493058.3038380536</v>
      </c>
      <c r="M14" s="134">
        <f t="shared" si="5"/>
        <v>-1.2897983799244151E-4</v>
      </c>
      <c r="N14" s="1"/>
      <c r="O14" s="1"/>
      <c r="P14" s="1"/>
      <c r="Q14" s="1"/>
    </row>
    <row r="15" spans="1:17" x14ac:dyDescent="0.3">
      <c r="A15" s="127"/>
      <c r="B15" s="135"/>
      <c r="C15" s="131"/>
      <c r="D15" s="131"/>
      <c r="E15" s="131"/>
      <c r="F15" s="131"/>
      <c r="G15" s="136"/>
      <c r="H15" s="127"/>
      <c r="I15" s="137"/>
      <c r="J15" s="137"/>
      <c r="K15" s="137"/>
      <c r="L15" s="137"/>
      <c r="M15" s="137"/>
      <c r="N15" s="1"/>
      <c r="O15" s="1"/>
      <c r="P15" s="1"/>
      <c r="Q15" s="1"/>
    </row>
    <row r="16" spans="1:17" x14ac:dyDescent="0.3">
      <c r="A16" s="137" t="s">
        <v>214</v>
      </c>
      <c r="B16" s="127" t="s">
        <v>215</v>
      </c>
      <c r="C16" s="137" t="s">
        <v>216</v>
      </c>
      <c r="D16" s="131"/>
      <c r="E16" s="131"/>
      <c r="F16" s="131"/>
      <c r="G16" s="136"/>
      <c r="H16" s="127"/>
      <c r="I16" s="131"/>
      <c r="J16" s="137"/>
      <c r="K16" s="137"/>
      <c r="L16" s="137"/>
      <c r="M16" s="137"/>
      <c r="N16" s="1"/>
      <c r="O16" s="1"/>
      <c r="P16" s="1"/>
      <c r="Q16" s="1"/>
    </row>
    <row r="17" spans="1:17" x14ac:dyDescent="0.3">
      <c r="A17" s="137"/>
      <c r="B17" s="127" t="s">
        <v>217</v>
      </c>
      <c r="C17" s="138" t="s">
        <v>218</v>
      </c>
      <c r="D17" s="131"/>
      <c r="E17" s="131"/>
      <c r="F17" s="131"/>
      <c r="G17" s="136"/>
      <c r="H17" s="127"/>
      <c r="I17" s="137"/>
      <c r="J17" s="137"/>
      <c r="K17" s="137"/>
      <c r="L17" s="137"/>
      <c r="M17" s="137"/>
      <c r="N17" s="1"/>
      <c r="O17" s="1"/>
      <c r="P17" s="1"/>
      <c r="Q17" s="1"/>
    </row>
    <row r="18" spans="1:17" x14ac:dyDescent="0.3">
      <c r="A18" s="137"/>
      <c r="B18" s="127" t="s">
        <v>219</v>
      </c>
      <c r="C18" s="137" t="s">
        <v>220</v>
      </c>
      <c r="D18" s="131"/>
      <c r="E18" s="131"/>
      <c r="F18" s="131"/>
      <c r="G18" s="136"/>
      <c r="H18" s="127"/>
      <c r="I18" s="139"/>
      <c r="J18" s="137"/>
      <c r="K18" s="137"/>
      <c r="L18" s="137"/>
      <c r="M18" s="137"/>
      <c r="N18" s="1"/>
      <c r="O18" s="1"/>
      <c r="P18" s="1"/>
      <c r="Q18" s="1"/>
    </row>
    <row r="19" spans="1:17" x14ac:dyDescent="0.3">
      <c r="A19" s="137"/>
      <c r="B19" s="127" t="s">
        <v>221</v>
      </c>
      <c r="C19" s="137" t="s">
        <v>222</v>
      </c>
      <c r="D19" s="131"/>
      <c r="E19" s="131"/>
      <c r="F19" s="131"/>
      <c r="G19" s="136"/>
      <c r="H19" s="127"/>
      <c r="I19" s="137"/>
      <c r="J19" s="137"/>
      <c r="K19" s="137"/>
      <c r="L19" s="137"/>
      <c r="M19" s="137"/>
      <c r="N19" s="1"/>
      <c r="O19" s="1"/>
      <c r="P19" s="1"/>
      <c r="Q19" s="1"/>
    </row>
    <row r="20" spans="1:17" x14ac:dyDescent="0.3">
      <c r="A20" s="137"/>
      <c r="B20" s="127" t="s">
        <v>223</v>
      </c>
      <c r="C20" s="137" t="s">
        <v>224</v>
      </c>
      <c r="D20" s="137"/>
      <c r="E20" s="137"/>
      <c r="F20" s="137"/>
      <c r="G20" s="137"/>
      <c r="H20" s="140"/>
      <c r="I20" s="137"/>
      <c r="J20" s="137"/>
      <c r="K20" s="137"/>
      <c r="L20" s="137"/>
      <c r="M20" s="137"/>
      <c r="N20" s="1"/>
      <c r="O20" s="1"/>
      <c r="P20" s="1"/>
      <c r="Q20" s="1"/>
    </row>
    <row r="21" spans="1:17" x14ac:dyDescent="0.3">
      <c r="A21" s="137"/>
      <c r="B21" s="137"/>
      <c r="C21" s="137"/>
      <c r="D21" s="137"/>
      <c r="E21" s="137"/>
      <c r="F21" s="137"/>
      <c r="G21" s="137"/>
      <c r="H21" s="137"/>
      <c r="I21" s="137"/>
      <c r="J21" s="137"/>
      <c r="K21" s="137"/>
      <c r="L21" s="137"/>
      <c r="M21" s="137"/>
      <c r="N21" s="1"/>
      <c r="O21" s="1"/>
      <c r="P21" s="1"/>
      <c r="Q21" s="1"/>
    </row>
    <row r="22" spans="1:17" x14ac:dyDescent="0.3">
      <c r="A22" s="274" t="s">
        <v>225</v>
      </c>
      <c r="B22" s="274"/>
      <c r="C22" s="274"/>
      <c r="D22" s="274"/>
      <c r="E22" s="274"/>
      <c r="F22" s="274"/>
      <c r="G22" s="274"/>
      <c r="H22" s="274"/>
      <c r="I22" s="274"/>
      <c r="J22" s="274"/>
      <c r="K22" s="274"/>
      <c r="L22" s="274"/>
      <c r="M22" s="274"/>
      <c r="N22" s="1"/>
      <c r="O22" s="1"/>
      <c r="P22" s="1"/>
      <c r="Q22" s="1"/>
    </row>
    <row r="23" spans="1:17" x14ac:dyDescent="0.3">
      <c r="A23" s="274"/>
      <c r="B23" s="274"/>
      <c r="C23" s="274"/>
      <c r="D23" s="274"/>
      <c r="E23" s="274"/>
      <c r="F23" s="274"/>
      <c r="G23" s="274"/>
      <c r="H23" s="274"/>
      <c r="I23" s="274"/>
      <c r="J23" s="274"/>
      <c r="K23" s="274"/>
      <c r="L23" s="274"/>
      <c r="M23" s="274"/>
      <c r="N23" s="1"/>
      <c r="O23" s="1"/>
      <c r="P23" s="1"/>
      <c r="Q23" s="1"/>
    </row>
    <row r="24" spans="1:17" x14ac:dyDescent="0.3">
      <c r="A24" s="1"/>
      <c r="B24" s="1"/>
      <c r="C24" s="1"/>
      <c r="D24" s="1"/>
      <c r="E24" s="1"/>
      <c r="F24" s="1"/>
      <c r="G24" s="1"/>
      <c r="H24" s="1"/>
      <c r="I24" s="1"/>
      <c r="J24" s="1"/>
      <c r="K24" s="1"/>
      <c r="L24" s="1"/>
      <c r="M24" s="1"/>
      <c r="N24" s="1"/>
      <c r="O24" s="1"/>
      <c r="P24" s="1"/>
      <c r="Q24" s="1"/>
    </row>
    <row r="25" spans="1:17" x14ac:dyDescent="0.3">
      <c r="A25" s="1"/>
      <c r="B25" s="1"/>
      <c r="C25" s="1"/>
      <c r="D25" s="1"/>
      <c r="E25" s="1"/>
      <c r="F25" s="1"/>
      <c r="G25" s="1"/>
      <c r="H25" s="1"/>
      <c r="I25" s="1"/>
      <c r="J25" s="1"/>
      <c r="K25" s="1"/>
      <c r="L25" s="1"/>
      <c r="M25" s="1"/>
      <c r="N25" s="1"/>
      <c r="O25" s="1"/>
      <c r="P25" s="1"/>
      <c r="Q25" s="1"/>
    </row>
    <row r="26" spans="1:17" x14ac:dyDescent="0.3">
      <c r="A26" s="1"/>
      <c r="B26" s="1"/>
      <c r="C26" s="1"/>
      <c r="D26" s="1"/>
      <c r="E26" s="1"/>
      <c r="F26" s="1"/>
      <c r="G26" s="1"/>
      <c r="H26" s="1"/>
      <c r="I26" s="1"/>
      <c r="J26" s="1"/>
      <c r="K26" s="1"/>
      <c r="L26" s="1"/>
      <c r="M26" s="1"/>
      <c r="N26" s="1"/>
      <c r="O26" s="1"/>
      <c r="P26" s="1"/>
      <c r="Q26" s="1"/>
    </row>
    <row r="27" spans="1:17" x14ac:dyDescent="0.3">
      <c r="A27" s="1"/>
      <c r="B27" s="1"/>
      <c r="C27" s="1"/>
      <c r="D27" s="1"/>
      <c r="E27" s="1"/>
      <c r="F27" s="1"/>
      <c r="G27" s="1"/>
      <c r="H27" s="1"/>
      <c r="I27" s="1"/>
      <c r="J27" s="1"/>
      <c r="K27" s="1"/>
      <c r="L27" s="1"/>
      <c r="M27" s="1"/>
      <c r="N27" s="1"/>
      <c r="O27" s="1"/>
      <c r="P27" s="1"/>
      <c r="Q27" s="1"/>
    </row>
    <row r="28" spans="1:17" x14ac:dyDescent="0.3">
      <c r="A28" s="1"/>
      <c r="B28" s="1"/>
      <c r="C28" s="1"/>
      <c r="D28" s="1"/>
      <c r="E28" s="1"/>
      <c r="F28" s="1"/>
      <c r="G28" s="1"/>
      <c r="H28" s="1"/>
      <c r="I28" s="1"/>
      <c r="J28" s="1"/>
      <c r="K28" s="1"/>
      <c r="L28" s="1"/>
      <c r="M28" s="1"/>
      <c r="N28" s="1"/>
      <c r="O28" s="1"/>
      <c r="P28" s="1"/>
      <c r="Q28" s="1"/>
    </row>
    <row r="29" spans="1:17" x14ac:dyDescent="0.3">
      <c r="A29" s="1"/>
      <c r="B29" s="1"/>
      <c r="C29" s="1"/>
      <c r="D29" s="1"/>
      <c r="E29" s="1"/>
      <c r="F29" s="1"/>
      <c r="G29" s="1"/>
      <c r="H29" s="1"/>
      <c r="I29" s="1"/>
      <c r="J29" s="1"/>
      <c r="K29" s="1"/>
      <c r="L29" s="1"/>
      <c r="M29" s="1"/>
      <c r="N29" s="1"/>
      <c r="O29" s="1"/>
      <c r="P29" s="1"/>
      <c r="Q29" s="1"/>
    </row>
    <row r="30" spans="1:17" x14ac:dyDescent="0.3">
      <c r="A30" s="1"/>
      <c r="B30" s="1"/>
      <c r="C30" s="1"/>
      <c r="D30" s="1"/>
      <c r="E30" s="1"/>
      <c r="F30" s="1"/>
      <c r="G30" s="1"/>
      <c r="H30" s="1"/>
      <c r="I30" s="1"/>
      <c r="J30" s="1"/>
      <c r="K30" s="1"/>
      <c r="L30" s="1"/>
      <c r="M30" s="1"/>
      <c r="N30" s="1"/>
      <c r="O30" s="1"/>
      <c r="P30" s="1"/>
      <c r="Q30" s="1"/>
    </row>
    <row r="31" spans="1:17" x14ac:dyDescent="0.3">
      <c r="A31" s="1"/>
      <c r="B31" s="1"/>
      <c r="C31" s="1"/>
      <c r="D31" s="1"/>
      <c r="E31" s="1"/>
      <c r="F31" s="1"/>
      <c r="G31" s="1"/>
      <c r="H31" s="1"/>
      <c r="I31" s="1"/>
      <c r="J31" s="1"/>
      <c r="K31" s="1"/>
      <c r="L31" s="1"/>
      <c r="M31" s="1"/>
      <c r="N31" s="1"/>
      <c r="O31" s="1"/>
      <c r="P31" s="1"/>
      <c r="Q31" s="1"/>
    </row>
    <row r="32" spans="1:17" x14ac:dyDescent="0.3">
      <c r="A32" s="1"/>
      <c r="B32" s="1"/>
      <c r="C32" s="1"/>
      <c r="D32" s="1"/>
      <c r="E32" s="1"/>
      <c r="F32" s="1"/>
      <c r="G32" s="1"/>
      <c r="H32" s="1"/>
      <c r="I32" s="1"/>
      <c r="J32" s="1"/>
      <c r="K32" s="1"/>
      <c r="L32" s="1"/>
      <c r="M32" s="1"/>
      <c r="N32" s="1"/>
      <c r="O32" s="1"/>
      <c r="P32" s="1"/>
      <c r="Q32" s="1"/>
    </row>
    <row r="33" spans="1:17" x14ac:dyDescent="0.3">
      <c r="A33" s="1"/>
      <c r="B33" s="1"/>
      <c r="C33" s="1"/>
      <c r="D33" s="1"/>
      <c r="E33" s="1"/>
      <c r="F33" s="1"/>
      <c r="G33" s="1"/>
      <c r="H33" s="1"/>
      <c r="I33" s="1"/>
      <c r="J33" s="1"/>
      <c r="K33" s="1"/>
      <c r="L33" s="1"/>
      <c r="M33" s="1"/>
      <c r="N33" s="1"/>
      <c r="O33" s="1"/>
      <c r="P33" s="1"/>
      <c r="Q33" s="1"/>
    </row>
    <row r="34" spans="1:17" x14ac:dyDescent="0.3">
      <c r="A34" s="1"/>
      <c r="B34" s="1"/>
      <c r="C34" s="1"/>
      <c r="D34" s="1"/>
      <c r="E34" s="1"/>
      <c r="F34" s="1"/>
      <c r="G34" s="1"/>
      <c r="H34" s="1"/>
      <c r="I34" s="1"/>
      <c r="J34" s="1"/>
      <c r="K34" s="1"/>
      <c r="L34" s="1"/>
      <c r="M34" s="1"/>
      <c r="N34" s="1"/>
      <c r="O34" s="1"/>
      <c r="P34" s="1"/>
      <c r="Q34" s="1"/>
    </row>
    <row r="35" spans="1:17" x14ac:dyDescent="0.3">
      <c r="A35" s="1"/>
      <c r="B35" s="1"/>
      <c r="C35" s="1"/>
      <c r="D35" s="1"/>
      <c r="E35" s="1"/>
      <c r="F35" s="1"/>
      <c r="G35" s="1"/>
      <c r="H35" s="1"/>
      <c r="I35" s="1"/>
      <c r="J35" s="1"/>
      <c r="K35" s="1"/>
      <c r="L35" s="1"/>
      <c r="M35" s="1"/>
      <c r="N35" s="1"/>
      <c r="O35" s="1"/>
      <c r="P35" s="1"/>
      <c r="Q35" s="1"/>
    </row>
    <row r="36" spans="1:17" x14ac:dyDescent="0.3">
      <c r="A36" s="1"/>
      <c r="B36" s="1"/>
      <c r="C36" s="1"/>
      <c r="D36" s="1"/>
      <c r="E36" s="1"/>
      <c r="F36" s="1"/>
      <c r="G36" s="1"/>
      <c r="H36" s="1"/>
      <c r="I36" s="1"/>
      <c r="J36" s="1"/>
      <c r="K36" s="1"/>
      <c r="L36" s="1"/>
      <c r="M36" s="1"/>
      <c r="N36" s="1"/>
      <c r="O36" s="1"/>
      <c r="P36" s="1"/>
      <c r="Q36" s="1"/>
    </row>
    <row r="37" spans="1:17" x14ac:dyDescent="0.3">
      <c r="A37" s="1"/>
      <c r="B37" s="1"/>
      <c r="C37" s="1"/>
      <c r="D37" s="1"/>
      <c r="E37" s="1"/>
      <c r="F37" s="1"/>
      <c r="G37" s="1"/>
      <c r="H37" s="1"/>
      <c r="I37" s="1"/>
      <c r="J37" s="1"/>
      <c r="K37" s="1"/>
      <c r="L37" s="1"/>
      <c r="M37" s="1"/>
      <c r="N37" s="1"/>
      <c r="O37" s="1"/>
      <c r="P37" s="1"/>
      <c r="Q37" s="1"/>
    </row>
    <row r="38" spans="1:17" x14ac:dyDescent="0.3">
      <c r="A38" s="1"/>
      <c r="B38" s="1"/>
      <c r="C38" s="1"/>
      <c r="D38" s="1"/>
      <c r="E38" s="1"/>
      <c r="F38" s="1"/>
      <c r="G38" s="1"/>
      <c r="H38" s="1"/>
      <c r="I38" s="1"/>
      <c r="J38" s="1"/>
      <c r="K38" s="1"/>
      <c r="L38" s="1"/>
      <c r="M38" s="1"/>
      <c r="N38" s="1"/>
      <c r="O38" s="1"/>
      <c r="P38" s="1"/>
      <c r="Q38" s="1"/>
    </row>
    <row r="39" spans="1:17" x14ac:dyDescent="0.3">
      <c r="A39" s="1"/>
      <c r="B39" s="1"/>
      <c r="C39" s="1"/>
      <c r="D39" s="1"/>
      <c r="E39" s="1"/>
      <c r="F39" s="1"/>
      <c r="G39" s="1"/>
      <c r="H39" s="1"/>
      <c r="I39" s="1"/>
      <c r="J39" s="1"/>
      <c r="K39" s="1"/>
      <c r="L39" s="1"/>
      <c r="M39" s="1"/>
      <c r="N39" s="1"/>
      <c r="O39" s="1"/>
      <c r="P39" s="1"/>
      <c r="Q39" s="1"/>
    </row>
    <row r="40" spans="1:17" x14ac:dyDescent="0.3">
      <c r="A40" s="1"/>
      <c r="B40" s="1"/>
      <c r="C40" s="1"/>
      <c r="D40" s="1"/>
      <c r="E40" s="1"/>
      <c r="F40" s="1"/>
      <c r="G40" s="1"/>
      <c r="H40" s="1"/>
      <c r="I40" s="1"/>
      <c r="J40" s="1"/>
      <c r="K40" s="1"/>
      <c r="L40" s="1"/>
      <c r="M40" s="1"/>
      <c r="N40" s="1"/>
      <c r="O40" s="1"/>
      <c r="P40" s="1"/>
      <c r="Q40" s="1"/>
    </row>
    <row r="41" spans="1:17" x14ac:dyDescent="0.3">
      <c r="A41" s="1"/>
      <c r="B41" s="1"/>
      <c r="C41" s="1"/>
      <c r="D41" s="1"/>
      <c r="E41" s="1"/>
      <c r="F41" s="1"/>
      <c r="G41" s="1"/>
      <c r="H41" s="1"/>
      <c r="I41" s="1"/>
      <c r="J41" s="1"/>
      <c r="K41" s="1"/>
      <c r="L41" s="1"/>
      <c r="M41" s="1"/>
      <c r="N41" s="1"/>
      <c r="O41" s="1"/>
      <c r="P41" s="1"/>
      <c r="Q41" s="1"/>
    </row>
    <row r="42" spans="1:17" x14ac:dyDescent="0.3">
      <c r="A42" s="1"/>
      <c r="B42" s="1"/>
      <c r="C42" s="1"/>
      <c r="D42" s="1"/>
      <c r="E42" s="1"/>
      <c r="F42" s="1"/>
      <c r="G42" s="1"/>
      <c r="H42" s="1"/>
      <c r="I42" s="1"/>
      <c r="J42" s="1"/>
      <c r="K42" s="1"/>
      <c r="L42" s="1"/>
      <c r="M42" s="1"/>
      <c r="N42" s="1"/>
      <c r="O42" s="1"/>
      <c r="P42" s="1"/>
      <c r="Q42" s="1"/>
    </row>
    <row r="43" spans="1:17" x14ac:dyDescent="0.3">
      <c r="A43" s="1"/>
      <c r="B43" s="1"/>
      <c r="C43" s="1"/>
      <c r="D43" s="1"/>
      <c r="E43" s="1"/>
      <c r="F43" s="1"/>
      <c r="G43" s="1"/>
      <c r="H43" s="1"/>
      <c r="I43" s="1"/>
      <c r="J43" s="1"/>
      <c r="K43" s="1"/>
      <c r="L43" s="1"/>
      <c r="M43" s="1"/>
      <c r="N43" s="1"/>
      <c r="O43" s="1"/>
      <c r="P43" s="1"/>
      <c r="Q43" s="1"/>
    </row>
    <row r="44" spans="1:17" x14ac:dyDescent="0.3">
      <c r="A44" s="1"/>
      <c r="B44" s="1"/>
      <c r="C44" s="1"/>
      <c r="D44" s="1"/>
      <c r="E44" s="1"/>
      <c r="F44" s="1"/>
      <c r="G44" s="1"/>
      <c r="H44" s="1"/>
      <c r="I44" s="1"/>
      <c r="J44" s="1"/>
      <c r="K44" s="1"/>
      <c r="L44" s="1"/>
      <c r="M44" s="1"/>
      <c r="N44" s="1"/>
      <c r="O44" s="1"/>
      <c r="P44" s="1"/>
      <c r="Q44" s="1"/>
    </row>
    <row r="45" spans="1:17" x14ac:dyDescent="0.3">
      <c r="A45" s="1"/>
      <c r="B45" s="1"/>
      <c r="C45" s="1"/>
      <c r="D45" s="1"/>
      <c r="E45" s="1"/>
      <c r="F45" s="1"/>
      <c r="G45" s="1"/>
      <c r="H45" s="1"/>
      <c r="I45" s="1"/>
      <c r="J45" s="1"/>
      <c r="K45" s="1"/>
      <c r="L45" s="1"/>
      <c r="M45" s="1"/>
      <c r="N45" s="1"/>
      <c r="O45" s="1"/>
      <c r="P45" s="1"/>
      <c r="Q45" s="1"/>
    </row>
    <row r="46" spans="1:17" x14ac:dyDescent="0.3">
      <c r="A46" s="1"/>
      <c r="B46" s="1"/>
      <c r="C46" s="1"/>
      <c r="D46" s="1"/>
      <c r="E46" s="1"/>
      <c r="F46" s="1"/>
      <c r="G46" s="1"/>
      <c r="H46" s="1"/>
      <c r="I46" s="1"/>
      <c r="J46" s="1"/>
      <c r="K46" s="1"/>
      <c r="L46" s="1"/>
      <c r="M46" s="1"/>
      <c r="N46" s="1"/>
      <c r="O46" s="1"/>
      <c r="P46" s="1"/>
      <c r="Q46" s="1"/>
    </row>
    <row r="47" spans="1:17" x14ac:dyDescent="0.3">
      <c r="A47" s="1"/>
      <c r="B47" s="1"/>
      <c r="C47" s="1"/>
      <c r="D47" s="1"/>
      <c r="E47" s="1"/>
      <c r="F47" s="1"/>
      <c r="G47" s="1"/>
      <c r="H47" s="1"/>
      <c r="I47" s="1"/>
      <c r="J47" s="1"/>
      <c r="K47" s="1"/>
      <c r="L47" s="1"/>
      <c r="M47" s="1"/>
      <c r="N47" s="1"/>
      <c r="O47" s="1"/>
      <c r="P47" s="1"/>
      <c r="Q47" s="1"/>
    </row>
    <row r="48" spans="1:17" x14ac:dyDescent="0.3">
      <c r="A48" s="1"/>
      <c r="B48" s="1"/>
      <c r="C48" s="1"/>
      <c r="D48" s="1"/>
      <c r="E48" s="1"/>
      <c r="F48" s="1"/>
      <c r="G48" s="1"/>
      <c r="H48" s="1"/>
      <c r="I48" s="1"/>
      <c r="J48" s="1"/>
      <c r="K48" s="1"/>
      <c r="L48" s="1"/>
      <c r="M48" s="1"/>
      <c r="N48" s="1"/>
      <c r="O48" s="1"/>
      <c r="P48" s="1"/>
      <c r="Q48" s="1"/>
    </row>
    <row r="49" spans="1:17" x14ac:dyDescent="0.3">
      <c r="A49" s="1"/>
      <c r="B49" s="1"/>
      <c r="C49" s="1"/>
      <c r="D49" s="1"/>
      <c r="E49" s="1"/>
      <c r="F49" s="1"/>
      <c r="G49" s="1"/>
      <c r="H49" s="1"/>
      <c r="I49" s="1"/>
      <c r="J49" s="1"/>
      <c r="K49" s="1"/>
      <c r="L49" s="1"/>
      <c r="M49" s="1"/>
      <c r="N49" s="1"/>
      <c r="O49" s="1"/>
      <c r="P49" s="1"/>
      <c r="Q49" s="1"/>
    </row>
    <row r="50" spans="1:17" x14ac:dyDescent="0.3">
      <c r="A50" s="1"/>
      <c r="B50" s="1"/>
      <c r="C50" s="1"/>
      <c r="D50" s="1"/>
      <c r="E50" s="1"/>
      <c r="F50" s="1"/>
      <c r="G50" s="1"/>
      <c r="H50" s="1"/>
      <c r="I50" s="1"/>
      <c r="J50" s="1"/>
      <c r="K50" s="1"/>
      <c r="L50" s="1"/>
      <c r="M50" s="1"/>
      <c r="N50" s="1"/>
      <c r="O50" s="1"/>
      <c r="P50" s="1"/>
      <c r="Q50" s="1"/>
    </row>
    <row r="51" spans="1:17" x14ac:dyDescent="0.3">
      <c r="A51" s="1"/>
      <c r="B51" s="1"/>
      <c r="C51" s="1"/>
      <c r="D51" s="1"/>
      <c r="E51" s="1"/>
      <c r="F51" s="1"/>
      <c r="G51" s="1"/>
      <c r="H51" s="1"/>
      <c r="I51" s="1"/>
      <c r="J51" s="1"/>
      <c r="K51" s="1"/>
      <c r="L51" s="1"/>
      <c r="M51" s="1"/>
      <c r="N51" s="1"/>
      <c r="O51" s="1"/>
      <c r="P51" s="1"/>
      <c r="Q51" s="1"/>
    </row>
    <row r="52" spans="1:17" x14ac:dyDescent="0.3">
      <c r="A52" s="1"/>
      <c r="B52" s="1"/>
      <c r="C52" s="1"/>
      <c r="D52" s="1"/>
      <c r="E52" s="1"/>
      <c r="F52" s="1"/>
      <c r="G52" s="1"/>
      <c r="H52" s="1"/>
      <c r="I52" s="1"/>
      <c r="J52" s="1"/>
      <c r="K52" s="1"/>
      <c r="L52" s="1"/>
      <c r="M52" s="1"/>
      <c r="N52" s="1"/>
      <c r="O52" s="1"/>
      <c r="P52" s="1"/>
      <c r="Q52" s="1"/>
    </row>
    <row r="53" spans="1:17" x14ac:dyDescent="0.3">
      <c r="A53" s="1"/>
      <c r="B53" s="1"/>
      <c r="C53" s="1"/>
      <c r="D53" s="1"/>
      <c r="E53" s="1"/>
      <c r="F53" s="1"/>
      <c r="G53" s="1"/>
      <c r="H53" s="1"/>
      <c r="I53" s="1"/>
      <c r="J53" s="1"/>
      <c r="K53" s="1"/>
      <c r="L53" s="1"/>
      <c r="M53" s="1"/>
      <c r="N53" s="1"/>
      <c r="O53" s="1"/>
      <c r="P53" s="1"/>
      <c r="Q53" s="1"/>
    </row>
    <row r="54" spans="1:17" x14ac:dyDescent="0.3">
      <c r="A54" s="1"/>
      <c r="B54" s="1"/>
      <c r="C54" s="1"/>
      <c r="D54" s="1"/>
      <c r="E54" s="1"/>
      <c r="F54" s="1"/>
      <c r="G54" s="1"/>
      <c r="H54" s="1"/>
      <c r="I54" s="1"/>
      <c r="J54" s="1"/>
      <c r="K54" s="1"/>
      <c r="L54" s="1"/>
      <c r="M54" s="1"/>
      <c r="N54" s="1"/>
      <c r="O54" s="1"/>
      <c r="P54" s="1"/>
      <c r="Q54" s="1"/>
    </row>
    <row r="55" spans="1:17" x14ac:dyDescent="0.3">
      <c r="A55" s="1"/>
      <c r="B55" s="1"/>
      <c r="C55" s="1"/>
      <c r="D55" s="1"/>
      <c r="E55" s="1"/>
      <c r="F55" s="1"/>
      <c r="G55" s="1"/>
      <c r="H55" s="1"/>
      <c r="I55" s="1"/>
      <c r="J55" s="1"/>
      <c r="K55" s="1"/>
      <c r="L55" s="1"/>
      <c r="M55" s="1"/>
      <c r="N55" s="1"/>
      <c r="O55" s="1"/>
      <c r="P55" s="1"/>
      <c r="Q55" s="1"/>
    </row>
    <row r="56" spans="1:17" x14ac:dyDescent="0.3">
      <c r="A56" s="1"/>
      <c r="B56" s="1"/>
      <c r="C56" s="1"/>
      <c r="D56" s="1"/>
      <c r="E56" s="1"/>
      <c r="F56" s="1"/>
      <c r="G56" s="1"/>
      <c r="H56" s="1"/>
      <c r="I56" s="1"/>
      <c r="J56" s="1"/>
      <c r="K56" s="1"/>
      <c r="L56" s="1"/>
      <c r="M56" s="1"/>
      <c r="N56" s="1"/>
      <c r="O56" s="1"/>
      <c r="P56" s="1"/>
      <c r="Q56" s="1"/>
    </row>
    <row r="57" spans="1:17" x14ac:dyDescent="0.3">
      <c r="A57" s="1"/>
      <c r="B57" s="1"/>
      <c r="C57" s="1"/>
      <c r="D57" s="1"/>
      <c r="E57" s="1"/>
      <c r="F57" s="1"/>
      <c r="G57" s="1"/>
      <c r="H57" s="1"/>
      <c r="I57" s="1"/>
      <c r="J57" s="1"/>
      <c r="K57" s="1"/>
      <c r="L57" s="1"/>
      <c r="M57" s="1"/>
      <c r="N57" s="1"/>
      <c r="O57" s="1"/>
      <c r="P57" s="1"/>
      <c r="Q57" s="1"/>
    </row>
    <row r="58" spans="1:17" x14ac:dyDescent="0.3">
      <c r="A58" s="1"/>
      <c r="B58" s="1"/>
      <c r="C58" s="1"/>
      <c r="D58" s="1"/>
      <c r="E58" s="1"/>
      <c r="F58" s="1"/>
      <c r="G58" s="1"/>
      <c r="H58" s="1"/>
      <c r="I58" s="1"/>
      <c r="J58" s="1"/>
      <c r="K58" s="1"/>
      <c r="L58" s="1"/>
      <c r="M58" s="1"/>
      <c r="N58" s="1"/>
      <c r="O58" s="1"/>
      <c r="P58" s="1"/>
      <c r="Q58" s="1"/>
    </row>
    <row r="59" spans="1:17" x14ac:dyDescent="0.3">
      <c r="A59" s="1"/>
      <c r="B59" s="1"/>
      <c r="C59" s="1"/>
      <c r="D59" s="1"/>
      <c r="E59" s="1"/>
      <c r="F59" s="1"/>
      <c r="G59" s="1"/>
      <c r="H59" s="1"/>
      <c r="I59" s="1"/>
      <c r="J59" s="1"/>
      <c r="K59" s="1"/>
      <c r="L59" s="1"/>
      <c r="M59" s="1"/>
      <c r="N59" s="1"/>
      <c r="O59" s="1"/>
      <c r="P59" s="1"/>
      <c r="Q59" s="1"/>
    </row>
    <row r="60" spans="1:17" x14ac:dyDescent="0.3">
      <c r="A60" s="1"/>
      <c r="B60" s="1"/>
      <c r="C60" s="1"/>
      <c r="D60" s="1"/>
      <c r="E60" s="1"/>
      <c r="F60" s="1"/>
      <c r="G60" s="1"/>
      <c r="H60" s="1"/>
      <c r="I60" s="1"/>
      <c r="J60" s="1"/>
      <c r="K60" s="1"/>
      <c r="L60" s="1"/>
      <c r="M60" s="1"/>
      <c r="N60" s="1"/>
      <c r="O60" s="1"/>
      <c r="P60" s="1"/>
      <c r="Q60" s="1"/>
    </row>
    <row r="61" spans="1:17" x14ac:dyDescent="0.3">
      <c r="A61" s="1"/>
      <c r="B61" s="1"/>
      <c r="C61" s="1"/>
      <c r="D61" s="1"/>
      <c r="E61" s="1"/>
      <c r="F61" s="1"/>
      <c r="G61" s="1"/>
      <c r="H61" s="1"/>
      <c r="I61" s="1"/>
      <c r="J61" s="1"/>
      <c r="K61" s="1"/>
      <c r="L61" s="1"/>
      <c r="M61" s="1"/>
      <c r="N61" s="1"/>
      <c r="O61" s="1"/>
      <c r="P61" s="1"/>
      <c r="Q61" s="1"/>
    </row>
    <row r="62" spans="1:17" x14ac:dyDescent="0.3">
      <c r="A62" s="1"/>
      <c r="B62" s="1"/>
      <c r="C62" s="1"/>
      <c r="D62" s="1"/>
      <c r="E62" s="1"/>
      <c r="F62" s="1"/>
      <c r="G62" s="1"/>
      <c r="H62" s="1"/>
      <c r="I62" s="1"/>
      <c r="J62" s="1"/>
      <c r="K62" s="1"/>
      <c r="L62" s="1"/>
      <c r="M62" s="1"/>
      <c r="N62" s="1"/>
      <c r="O62" s="1"/>
      <c r="P62" s="1"/>
      <c r="Q62" s="1"/>
    </row>
    <row r="63" spans="1:17" x14ac:dyDescent="0.3">
      <c r="A63" s="1"/>
      <c r="B63" s="1"/>
      <c r="C63" s="1"/>
      <c r="D63" s="1"/>
      <c r="E63" s="1"/>
      <c r="F63" s="1"/>
      <c r="G63" s="1"/>
      <c r="H63" s="1"/>
      <c r="I63" s="1"/>
      <c r="J63" s="1"/>
      <c r="K63" s="1"/>
      <c r="L63" s="1"/>
      <c r="M63" s="1"/>
      <c r="N63" s="1"/>
      <c r="O63" s="1"/>
      <c r="P63" s="1"/>
      <c r="Q63" s="1"/>
    </row>
    <row r="64" spans="1:17" x14ac:dyDescent="0.3">
      <c r="A64" s="1"/>
      <c r="B64" s="1"/>
      <c r="C64" s="1"/>
      <c r="D64" s="1"/>
      <c r="E64" s="1"/>
      <c r="F64" s="1"/>
      <c r="G64" s="1"/>
      <c r="H64" s="1"/>
      <c r="I64" s="1"/>
      <c r="J64" s="1"/>
      <c r="K64" s="1"/>
      <c r="L64" s="1"/>
      <c r="M64" s="1"/>
      <c r="N64" s="1"/>
      <c r="O64" s="1"/>
      <c r="P64" s="1"/>
      <c r="Q64" s="1"/>
    </row>
    <row r="65" spans="1:17" x14ac:dyDescent="0.3">
      <c r="A65" s="1"/>
      <c r="B65" s="1"/>
      <c r="C65" s="1"/>
      <c r="D65" s="1"/>
      <c r="E65" s="1"/>
      <c r="F65" s="1"/>
      <c r="G65" s="1"/>
      <c r="H65" s="1"/>
      <c r="I65" s="1"/>
      <c r="J65" s="1"/>
      <c r="K65" s="1"/>
      <c r="L65" s="1"/>
      <c r="M65" s="1"/>
      <c r="N65" s="1"/>
      <c r="O65" s="1"/>
      <c r="P65" s="1"/>
      <c r="Q65" s="1"/>
    </row>
    <row r="66" spans="1:17" x14ac:dyDescent="0.3">
      <c r="A66" s="1"/>
      <c r="B66" s="1"/>
      <c r="C66" s="1"/>
      <c r="D66" s="1"/>
      <c r="E66" s="1"/>
      <c r="F66" s="1"/>
      <c r="G66" s="1"/>
      <c r="H66" s="1"/>
      <c r="I66" s="1"/>
      <c r="J66" s="1"/>
      <c r="K66" s="1"/>
      <c r="L66" s="1"/>
      <c r="M66" s="1"/>
      <c r="N66" s="1"/>
      <c r="O66" s="1"/>
      <c r="P66" s="1"/>
      <c r="Q66" s="1"/>
    </row>
    <row r="67" spans="1:17" x14ac:dyDescent="0.3">
      <c r="A67" s="1"/>
      <c r="B67" s="1"/>
      <c r="C67" s="1"/>
      <c r="D67" s="1"/>
      <c r="E67" s="1"/>
      <c r="F67" s="1"/>
      <c r="G67" s="1"/>
      <c r="H67" s="1"/>
      <c r="I67" s="1"/>
      <c r="J67" s="1"/>
      <c r="K67" s="1"/>
      <c r="L67" s="1"/>
      <c r="M67" s="1"/>
      <c r="N67" s="1"/>
      <c r="O67" s="1"/>
      <c r="P67" s="1"/>
      <c r="Q67" s="1"/>
    </row>
    <row r="68" spans="1:17" x14ac:dyDescent="0.3">
      <c r="A68" s="1"/>
      <c r="B68" s="1"/>
      <c r="C68" s="1"/>
      <c r="D68" s="1"/>
      <c r="E68" s="1"/>
      <c r="F68" s="1"/>
      <c r="G68" s="1"/>
      <c r="H68" s="1"/>
      <c r="I68" s="1"/>
      <c r="J68" s="1"/>
      <c r="K68" s="1"/>
      <c r="L68" s="1"/>
      <c r="M68" s="1"/>
      <c r="N68" s="1"/>
      <c r="O68" s="1"/>
      <c r="P68" s="1"/>
      <c r="Q68" s="1"/>
    </row>
    <row r="69" spans="1:17" x14ac:dyDescent="0.3">
      <c r="A69" s="1"/>
      <c r="B69" s="1"/>
      <c r="C69" s="1"/>
      <c r="D69" s="1"/>
      <c r="E69" s="1"/>
      <c r="F69" s="1"/>
      <c r="G69" s="1"/>
      <c r="H69" s="1"/>
      <c r="I69" s="1"/>
      <c r="J69" s="1"/>
      <c r="K69" s="1"/>
      <c r="L69" s="1"/>
      <c r="M69" s="1"/>
      <c r="N69" s="1"/>
      <c r="O69" s="1"/>
      <c r="P69" s="1"/>
      <c r="Q69" s="1"/>
    </row>
    <row r="70" spans="1:17" x14ac:dyDescent="0.3">
      <c r="A70" s="1"/>
      <c r="B70" s="1"/>
      <c r="C70" s="1"/>
      <c r="D70" s="1"/>
      <c r="E70" s="1"/>
      <c r="F70" s="1"/>
      <c r="G70" s="1"/>
      <c r="H70" s="1"/>
      <c r="I70" s="1"/>
      <c r="J70" s="1"/>
      <c r="K70" s="1"/>
      <c r="L70" s="1"/>
      <c r="M70" s="1"/>
      <c r="N70" s="1"/>
      <c r="O70" s="1"/>
      <c r="P70" s="1"/>
      <c r="Q70" s="1"/>
    </row>
    <row r="71" spans="1:17" x14ac:dyDescent="0.3">
      <c r="A71" s="1"/>
      <c r="B71" s="1"/>
      <c r="C71" s="1"/>
      <c r="D71" s="1"/>
      <c r="E71" s="1"/>
      <c r="F71" s="1"/>
      <c r="G71" s="1"/>
      <c r="H71" s="1"/>
      <c r="I71" s="1"/>
      <c r="J71" s="1"/>
      <c r="K71" s="1"/>
      <c r="L71" s="1"/>
      <c r="M71" s="1"/>
      <c r="N71" s="1"/>
      <c r="O71" s="1"/>
      <c r="P71" s="1"/>
      <c r="Q71" s="1"/>
    </row>
    <row r="72" spans="1:17" x14ac:dyDescent="0.3">
      <c r="A72" s="1"/>
      <c r="B72" s="1"/>
      <c r="C72" s="1"/>
      <c r="D72" s="1"/>
      <c r="E72" s="1"/>
      <c r="F72" s="1"/>
      <c r="G72" s="1"/>
      <c r="H72" s="1"/>
      <c r="I72" s="1"/>
      <c r="J72" s="1"/>
      <c r="K72" s="1"/>
      <c r="L72" s="1"/>
      <c r="M72" s="1"/>
      <c r="N72" s="1"/>
      <c r="O72" s="1"/>
      <c r="P72" s="1"/>
      <c r="Q72" s="1"/>
    </row>
    <row r="73" spans="1:17" x14ac:dyDescent="0.3">
      <c r="A73" s="1"/>
      <c r="B73" s="1"/>
      <c r="C73" s="1"/>
      <c r="D73" s="1"/>
      <c r="E73" s="1"/>
      <c r="F73" s="1"/>
      <c r="G73" s="1"/>
      <c r="H73" s="1"/>
      <c r="I73" s="1"/>
      <c r="J73" s="1"/>
      <c r="K73" s="1"/>
      <c r="L73" s="1"/>
      <c r="M73" s="1"/>
      <c r="N73" s="1"/>
      <c r="O73" s="1"/>
      <c r="P73" s="1"/>
      <c r="Q73" s="1"/>
    </row>
    <row r="74" spans="1:17" x14ac:dyDescent="0.3">
      <c r="A74" s="1"/>
      <c r="B74" s="1"/>
      <c r="C74" s="1"/>
      <c r="D74" s="1"/>
      <c r="E74" s="1"/>
      <c r="F74" s="1"/>
      <c r="G74" s="1"/>
      <c r="H74" s="1"/>
      <c r="I74" s="1"/>
      <c r="J74" s="1"/>
      <c r="K74" s="1"/>
      <c r="L74" s="1"/>
      <c r="M74" s="1"/>
      <c r="N74" s="1"/>
      <c r="O74" s="1"/>
      <c r="P74" s="1"/>
      <c r="Q74" s="1"/>
    </row>
    <row r="75" spans="1:17" x14ac:dyDescent="0.3">
      <c r="A75" s="1"/>
      <c r="B75" s="1"/>
      <c r="C75" s="1"/>
      <c r="D75" s="1"/>
      <c r="E75" s="1"/>
      <c r="F75" s="1"/>
      <c r="G75" s="1"/>
      <c r="H75" s="1"/>
      <c r="I75" s="1"/>
      <c r="J75" s="1"/>
      <c r="K75" s="1"/>
      <c r="L75" s="1"/>
      <c r="M75" s="1"/>
      <c r="N75" s="1"/>
      <c r="O75" s="1"/>
      <c r="P75" s="1"/>
      <c r="Q75" s="1"/>
    </row>
    <row r="76" spans="1:17" x14ac:dyDescent="0.3">
      <c r="A76" s="1"/>
      <c r="B76" s="1"/>
      <c r="C76" s="1"/>
      <c r="D76" s="1"/>
      <c r="E76" s="1"/>
      <c r="F76" s="1"/>
      <c r="G76" s="1"/>
      <c r="H76" s="1"/>
      <c r="I76" s="1"/>
      <c r="J76" s="1"/>
      <c r="K76" s="1"/>
      <c r="L76" s="1"/>
      <c r="M76" s="1"/>
      <c r="N76" s="1"/>
      <c r="O76" s="1"/>
      <c r="P76" s="1"/>
      <c r="Q76" s="1"/>
    </row>
    <row r="77" spans="1:17" x14ac:dyDescent="0.3">
      <c r="A77" s="1"/>
      <c r="B77" s="1"/>
      <c r="C77" s="1"/>
      <c r="D77" s="1"/>
      <c r="E77" s="1"/>
      <c r="F77" s="1"/>
      <c r="G77" s="1"/>
      <c r="H77" s="1"/>
      <c r="I77" s="1"/>
      <c r="J77" s="1"/>
      <c r="K77" s="1"/>
      <c r="L77" s="1"/>
      <c r="M77" s="1"/>
      <c r="N77" s="1"/>
      <c r="O77" s="1"/>
      <c r="P77" s="1"/>
      <c r="Q77" s="1"/>
    </row>
    <row r="78" spans="1:17" x14ac:dyDescent="0.3">
      <c r="A78" s="1"/>
      <c r="B78" s="1"/>
      <c r="C78" s="1"/>
      <c r="D78" s="1"/>
      <c r="E78" s="1"/>
      <c r="F78" s="1"/>
      <c r="G78" s="1"/>
      <c r="H78" s="1"/>
      <c r="I78" s="1"/>
      <c r="J78" s="1"/>
      <c r="K78" s="1"/>
      <c r="L78" s="1"/>
      <c r="M78" s="1"/>
      <c r="N78" s="1"/>
      <c r="O78" s="1"/>
      <c r="P78" s="1"/>
      <c r="Q78" s="1"/>
    </row>
    <row r="79" spans="1:17" x14ac:dyDescent="0.3">
      <c r="A79" s="1"/>
      <c r="B79" s="1"/>
      <c r="C79" s="1"/>
      <c r="D79" s="1"/>
      <c r="E79" s="1"/>
      <c r="F79" s="1"/>
      <c r="G79" s="1"/>
      <c r="H79" s="1"/>
      <c r="I79" s="1"/>
      <c r="J79" s="1"/>
      <c r="K79" s="1"/>
      <c r="L79" s="1"/>
      <c r="M79" s="1"/>
      <c r="N79" s="1"/>
      <c r="O79" s="1"/>
      <c r="P79" s="1"/>
      <c r="Q79" s="1"/>
    </row>
    <row r="80" spans="1:17" x14ac:dyDescent="0.3">
      <c r="A80" s="1"/>
      <c r="B80" s="1"/>
      <c r="C80" s="1"/>
      <c r="D80" s="1"/>
      <c r="E80" s="1"/>
      <c r="F80" s="1"/>
      <c r="G80" s="1"/>
      <c r="H80" s="1"/>
      <c r="I80" s="1"/>
      <c r="J80" s="1"/>
      <c r="K80" s="1"/>
      <c r="L80" s="1"/>
      <c r="M80" s="1"/>
      <c r="N80" s="1"/>
      <c r="O80" s="1"/>
      <c r="P80" s="1"/>
      <c r="Q80" s="1"/>
    </row>
    <row r="81" spans="1:17" x14ac:dyDescent="0.3">
      <c r="A81" s="1"/>
      <c r="B81" s="1"/>
      <c r="C81" s="1"/>
      <c r="D81" s="1"/>
      <c r="E81" s="1"/>
      <c r="F81" s="1"/>
      <c r="G81" s="1"/>
      <c r="H81" s="1"/>
      <c r="I81" s="1"/>
      <c r="J81" s="1"/>
      <c r="K81" s="1"/>
      <c r="L81" s="1"/>
      <c r="M81" s="1"/>
      <c r="N81" s="1"/>
      <c r="O81" s="1"/>
      <c r="P81" s="1"/>
      <c r="Q81" s="1"/>
    </row>
    <row r="82" spans="1:17" x14ac:dyDescent="0.3">
      <c r="A82" s="1"/>
      <c r="B82" s="1"/>
      <c r="C82" s="1"/>
      <c r="D82" s="1"/>
      <c r="E82" s="1"/>
      <c r="F82" s="1"/>
      <c r="G82" s="1"/>
      <c r="H82" s="1"/>
      <c r="I82" s="1"/>
      <c r="J82" s="1"/>
      <c r="K82" s="1"/>
      <c r="L82" s="1"/>
      <c r="M82" s="1"/>
      <c r="N82" s="1"/>
      <c r="O82" s="1"/>
      <c r="P82" s="1"/>
      <c r="Q82" s="1"/>
    </row>
    <row r="83" spans="1:17" x14ac:dyDescent="0.3">
      <c r="A83" s="1"/>
      <c r="B83" s="1"/>
      <c r="C83" s="1"/>
      <c r="D83" s="1"/>
      <c r="E83" s="1"/>
      <c r="F83" s="1"/>
      <c r="G83" s="1"/>
      <c r="H83" s="1"/>
      <c r="I83" s="1"/>
      <c r="J83" s="1"/>
      <c r="K83" s="1"/>
      <c r="L83" s="1"/>
      <c r="M83" s="1"/>
      <c r="N83" s="1"/>
      <c r="O83" s="1"/>
      <c r="P83" s="1"/>
      <c r="Q83" s="1"/>
    </row>
    <row r="84" spans="1:17" x14ac:dyDescent="0.3">
      <c r="A84" s="1"/>
      <c r="B84" s="1"/>
      <c r="C84" s="1"/>
      <c r="D84" s="1"/>
      <c r="E84" s="1"/>
      <c r="F84" s="1"/>
      <c r="G84" s="1"/>
      <c r="H84" s="1"/>
      <c r="I84" s="1"/>
      <c r="J84" s="1"/>
      <c r="K84" s="1"/>
      <c r="L84" s="1"/>
      <c r="M84" s="1"/>
      <c r="N84" s="1"/>
      <c r="O84" s="1"/>
      <c r="P84" s="1"/>
      <c r="Q84" s="1"/>
    </row>
    <row r="85" spans="1:17" x14ac:dyDescent="0.3">
      <c r="A85" s="1"/>
      <c r="B85" s="1"/>
      <c r="C85" s="1"/>
      <c r="D85" s="1"/>
      <c r="E85" s="1"/>
      <c r="F85" s="1"/>
      <c r="G85" s="1"/>
      <c r="H85" s="1"/>
      <c r="I85" s="1"/>
      <c r="J85" s="1"/>
      <c r="K85" s="1"/>
      <c r="L85" s="1"/>
      <c r="M85" s="1"/>
      <c r="N85" s="1"/>
      <c r="O85" s="1"/>
      <c r="P85" s="1"/>
      <c r="Q85" s="1"/>
    </row>
    <row r="86" spans="1:17" x14ac:dyDescent="0.3">
      <c r="A86" s="1"/>
      <c r="B86" s="1"/>
      <c r="C86" s="1"/>
      <c r="D86" s="1"/>
      <c r="E86" s="1"/>
      <c r="F86" s="1"/>
      <c r="G86" s="1"/>
      <c r="H86" s="1"/>
      <c r="I86" s="1"/>
      <c r="J86" s="1"/>
      <c r="K86" s="1"/>
      <c r="L86" s="1"/>
      <c r="M86" s="1"/>
      <c r="N86" s="1"/>
      <c r="O86" s="1"/>
      <c r="P86" s="1"/>
      <c r="Q86" s="1"/>
    </row>
    <row r="87" spans="1:17" x14ac:dyDescent="0.3">
      <c r="A87" s="1"/>
      <c r="B87" s="1"/>
      <c r="C87" s="1"/>
      <c r="D87" s="1"/>
      <c r="E87" s="1"/>
      <c r="F87" s="1"/>
      <c r="G87" s="1"/>
      <c r="H87" s="1"/>
      <c r="I87" s="1"/>
      <c r="J87" s="1"/>
      <c r="K87" s="1"/>
      <c r="L87" s="1"/>
      <c r="M87" s="1"/>
      <c r="N87" s="1"/>
      <c r="O87" s="1"/>
      <c r="P87" s="1"/>
      <c r="Q87" s="1"/>
    </row>
    <row r="88" spans="1:17" x14ac:dyDescent="0.3">
      <c r="A88" s="1"/>
      <c r="B88" s="1"/>
      <c r="C88" s="1"/>
      <c r="D88" s="1"/>
      <c r="E88" s="1"/>
      <c r="F88" s="1"/>
      <c r="G88" s="1"/>
      <c r="H88" s="1"/>
      <c r="I88" s="1"/>
      <c r="J88" s="1"/>
      <c r="K88" s="1"/>
      <c r="L88" s="1"/>
      <c r="M88" s="1"/>
      <c r="N88" s="1"/>
      <c r="O88" s="1"/>
      <c r="P88" s="1"/>
      <c r="Q88" s="1"/>
    </row>
    <row r="89" spans="1:17" x14ac:dyDescent="0.3">
      <c r="A89" s="1"/>
      <c r="B89" s="1"/>
      <c r="C89" s="1"/>
      <c r="D89" s="1"/>
      <c r="E89" s="1"/>
      <c r="F89" s="1"/>
      <c r="G89" s="1"/>
      <c r="H89" s="1"/>
      <c r="I89" s="1"/>
      <c r="J89" s="1"/>
      <c r="K89" s="1"/>
      <c r="L89" s="1"/>
      <c r="M89" s="1"/>
      <c r="N89" s="1"/>
      <c r="O89" s="1"/>
      <c r="P89" s="1"/>
      <c r="Q89" s="1"/>
    </row>
    <row r="90" spans="1:17" x14ac:dyDescent="0.3">
      <c r="A90" s="1"/>
      <c r="B90" s="1"/>
      <c r="C90" s="1"/>
      <c r="D90" s="1"/>
      <c r="E90" s="1"/>
      <c r="F90" s="1"/>
      <c r="G90" s="1"/>
      <c r="H90" s="1"/>
      <c r="I90" s="1"/>
      <c r="J90" s="1"/>
      <c r="K90" s="1"/>
      <c r="L90" s="1"/>
      <c r="M90" s="1"/>
      <c r="N90" s="1"/>
      <c r="O90" s="1"/>
      <c r="P90" s="1"/>
      <c r="Q90" s="1"/>
    </row>
    <row r="91" spans="1:17" x14ac:dyDescent="0.3">
      <c r="A91" s="1"/>
      <c r="B91" s="1"/>
      <c r="C91" s="1"/>
      <c r="D91" s="1"/>
      <c r="E91" s="1"/>
      <c r="F91" s="1"/>
      <c r="G91" s="1"/>
      <c r="H91" s="1"/>
      <c r="I91" s="1"/>
      <c r="J91" s="1"/>
      <c r="K91" s="1"/>
      <c r="L91" s="1"/>
      <c r="M91" s="1"/>
      <c r="N91" s="1"/>
      <c r="O91" s="1"/>
      <c r="P91" s="1"/>
      <c r="Q91" s="1"/>
    </row>
    <row r="92" spans="1:17" x14ac:dyDescent="0.3">
      <c r="A92" s="1"/>
      <c r="B92" s="1"/>
      <c r="C92" s="1"/>
      <c r="D92" s="1"/>
      <c r="E92" s="1"/>
      <c r="F92" s="1"/>
      <c r="G92" s="1"/>
      <c r="H92" s="1"/>
      <c r="I92" s="1"/>
      <c r="J92" s="1"/>
      <c r="K92" s="1"/>
      <c r="L92" s="1"/>
      <c r="M92" s="1"/>
      <c r="N92" s="1"/>
      <c r="O92" s="1"/>
      <c r="P92" s="1"/>
      <c r="Q92" s="1"/>
    </row>
    <row r="93" spans="1:17" x14ac:dyDescent="0.3">
      <c r="A93" s="1"/>
      <c r="B93" s="1"/>
      <c r="C93" s="1"/>
      <c r="D93" s="1"/>
      <c r="E93" s="1"/>
      <c r="F93" s="1"/>
      <c r="G93" s="1"/>
      <c r="H93" s="1"/>
      <c r="I93" s="1"/>
      <c r="J93" s="1"/>
      <c r="K93" s="1"/>
      <c r="L93" s="1"/>
      <c r="M93" s="1"/>
      <c r="N93" s="1"/>
      <c r="O93" s="1"/>
      <c r="P93" s="1"/>
      <c r="Q93" s="1"/>
    </row>
    <row r="94" spans="1:17" x14ac:dyDescent="0.3">
      <c r="A94" s="1"/>
      <c r="B94" s="1"/>
      <c r="C94" s="1"/>
      <c r="D94" s="1"/>
      <c r="E94" s="1"/>
      <c r="F94" s="1"/>
      <c r="G94" s="1"/>
      <c r="H94" s="1"/>
      <c r="I94" s="1"/>
      <c r="J94" s="1"/>
      <c r="K94" s="1"/>
      <c r="L94" s="1"/>
      <c r="M94" s="1"/>
      <c r="N94" s="1"/>
      <c r="O94" s="1"/>
      <c r="P94" s="1"/>
      <c r="Q94" s="1"/>
    </row>
    <row r="95" spans="1:17" x14ac:dyDescent="0.3">
      <c r="A95" s="1"/>
      <c r="B95" s="1"/>
      <c r="C95" s="1"/>
      <c r="D95" s="1"/>
      <c r="E95" s="1"/>
      <c r="F95" s="1"/>
      <c r="G95" s="1"/>
      <c r="H95" s="1"/>
      <c r="I95" s="1"/>
      <c r="J95" s="1"/>
      <c r="K95" s="1"/>
      <c r="L95" s="1"/>
      <c r="M95" s="1"/>
      <c r="N95" s="1"/>
      <c r="O95" s="1"/>
      <c r="P95" s="1"/>
      <c r="Q95" s="1"/>
    </row>
    <row r="96" spans="1:17" x14ac:dyDescent="0.3">
      <c r="A96" s="1"/>
      <c r="B96" s="1"/>
      <c r="C96" s="1"/>
      <c r="D96" s="1"/>
      <c r="E96" s="1"/>
      <c r="F96" s="1"/>
      <c r="G96" s="1"/>
      <c r="H96" s="1"/>
      <c r="I96" s="1"/>
      <c r="J96" s="1"/>
      <c r="K96" s="1"/>
      <c r="L96" s="1"/>
      <c r="M96" s="1"/>
      <c r="N96" s="1"/>
      <c r="O96" s="1"/>
      <c r="P96" s="1"/>
      <c r="Q96" s="1"/>
    </row>
    <row r="97" spans="1:17" x14ac:dyDescent="0.3">
      <c r="A97" s="1"/>
      <c r="B97" s="1"/>
      <c r="C97" s="1"/>
      <c r="D97" s="1"/>
      <c r="E97" s="1"/>
      <c r="F97" s="1"/>
      <c r="G97" s="1"/>
      <c r="H97" s="1"/>
      <c r="I97" s="1"/>
      <c r="J97" s="1"/>
      <c r="K97" s="1"/>
      <c r="L97" s="1"/>
      <c r="M97" s="1"/>
      <c r="N97" s="1"/>
      <c r="O97" s="1"/>
      <c r="P97" s="1"/>
      <c r="Q97" s="1"/>
    </row>
    <row r="98" spans="1:17" x14ac:dyDescent="0.3">
      <c r="A98" s="1"/>
      <c r="B98" s="1"/>
      <c r="C98" s="1"/>
      <c r="D98" s="1"/>
      <c r="E98" s="1"/>
      <c r="F98" s="1"/>
      <c r="G98" s="1"/>
      <c r="H98" s="1"/>
      <c r="I98" s="1"/>
      <c r="J98" s="1"/>
      <c r="K98" s="1"/>
      <c r="L98" s="1"/>
      <c r="M98" s="1"/>
      <c r="N98" s="1"/>
      <c r="O98" s="1"/>
      <c r="P98" s="1"/>
      <c r="Q98" s="1"/>
    </row>
    <row r="99" spans="1:17" x14ac:dyDescent="0.3">
      <c r="A99" s="1"/>
      <c r="B99" s="1"/>
      <c r="C99" s="1"/>
      <c r="D99" s="1"/>
      <c r="E99" s="1"/>
      <c r="F99" s="1"/>
      <c r="G99" s="1"/>
      <c r="H99" s="1"/>
      <c r="I99" s="1"/>
      <c r="J99" s="1"/>
      <c r="K99" s="1"/>
      <c r="L99" s="1"/>
      <c r="M99" s="1"/>
      <c r="N99" s="1"/>
      <c r="O99" s="1"/>
      <c r="P99" s="1"/>
      <c r="Q99" s="1"/>
    </row>
  </sheetData>
  <mergeCells count="4">
    <mergeCell ref="A1:M1"/>
    <mergeCell ref="A2:M2"/>
    <mergeCell ref="A4:M4"/>
    <mergeCell ref="A22:M23"/>
  </mergeCells>
  <printOptions horizontalCentered="1"/>
  <pageMargins left="0.5" right="0.5" top="0.75" bottom="0.5" header="0.5" footer="0.3"/>
  <pageSetup scale="67" orientation="landscape" r:id="rId1"/>
  <headerFooter>
    <oddHeader>&amp;R&amp;"Arial,Bold"&amp;10Exhibit 11</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87B4-ED9C-4BFF-AF25-561BDF13DD6F}">
  <dimension ref="A1:S41"/>
  <sheetViews>
    <sheetView zoomScaleNormal="100" workbookViewId="0"/>
  </sheetViews>
  <sheetFormatPr defaultColWidth="9.109375" defaultRowHeight="13.8" x14ac:dyDescent="0.25"/>
  <cols>
    <col min="1" max="1" width="29.33203125" style="153" customWidth="1"/>
    <col min="2" max="2" width="9.6640625" style="153" customWidth="1"/>
    <col min="3" max="3" width="3" style="153" customWidth="1"/>
    <col min="4" max="4" width="9.6640625" style="153" customWidth="1"/>
    <col min="5" max="5" width="3" style="153" customWidth="1"/>
    <col min="6" max="6" width="16" style="153" customWidth="1"/>
    <col min="7" max="7" width="2.33203125" style="153" customWidth="1"/>
    <col min="8" max="8" width="15.6640625" style="153" customWidth="1"/>
    <col min="9" max="9" width="1.44140625" style="153" customWidth="1"/>
    <col min="10" max="10" width="10.44140625" style="153" bestFit="1" customWidth="1"/>
    <col min="11" max="16384" width="9.109375" style="153"/>
  </cols>
  <sheetData>
    <row r="1" spans="1:19" ht="14.1" customHeight="1" x14ac:dyDescent="0.25">
      <c r="A1" s="11" t="s">
        <v>3</v>
      </c>
      <c r="B1" s="151"/>
      <c r="C1" s="151"/>
      <c r="D1" s="151"/>
      <c r="E1" s="151"/>
      <c r="F1" s="151"/>
      <c r="G1" s="151"/>
      <c r="H1" s="152"/>
      <c r="K1" s="152"/>
      <c r="L1" s="152"/>
    </row>
    <row r="2" spans="1:19" x14ac:dyDescent="0.25">
      <c r="A2" s="10" t="s">
        <v>2</v>
      </c>
      <c r="B2" s="151"/>
      <c r="C2" s="151"/>
      <c r="D2" s="151"/>
      <c r="E2" s="151"/>
      <c r="F2" s="151"/>
      <c r="G2" s="151"/>
      <c r="H2" s="152"/>
      <c r="K2" s="152"/>
      <c r="L2" s="152"/>
    </row>
    <row r="3" spans="1:19" ht="14.1" customHeight="1" x14ac:dyDescent="0.25">
      <c r="A3" s="103"/>
      <c r="B3" s="151"/>
      <c r="C3" s="151"/>
      <c r="D3" s="151"/>
      <c r="E3" s="151"/>
      <c r="F3" s="151"/>
      <c r="G3" s="151"/>
      <c r="H3" s="152"/>
      <c r="K3" s="152"/>
      <c r="L3" s="152"/>
    </row>
    <row r="4" spans="1:19" x14ac:dyDescent="0.25">
      <c r="A4" s="9" t="s">
        <v>230</v>
      </c>
      <c r="B4" s="151"/>
      <c r="C4" s="151"/>
      <c r="D4" s="151"/>
      <c r="E4" s="151"/>
      <c r="F4" s="151"/>
      <c r="G4" s="151"/>
      <c r="H4" s="152"/>
      <c r="K4" s="152"/>
      <c r="L4" s="152"/>
    </row>
    <row r="5" spans="1:19" ht="14.1" customHeight="1" x14ac:dyDescent="0.25">
      <c r="A5" s="151"/>
      <c r="B5" s="151"/>
      <c r="C5" s="151"/>
      <c r="D5" s="151"/>
      <c r="E5" s="151"/>
      <c r="F5" s="151"/>
      <c r="G5" s="151"/>
      <c r="H5" s="152"/>
      <c r="K5" s="152"/>
      <c r="L5" s="152"/>
    </row>
    <row r="6" spans="1:19" ht="14.1" customHeight="1" x14ac:dyDescent="0.25">
      <c r="A6" s="151" t="s">
        <v>231</v>
      </c>
      <c r="B6" s="151"/>
      <c r="C6" s="151"/>
      <c r="D6" s="151"/>
      <c r="E6" s="151"/>
      <c r="F6" s="151"/>
      <c r="G6" s="151"/>
      <c r="H6" s="152"/>
      <c r="K6" s="152"/>
      <c r="L6" s="152"/>
    </row>
    <row r="7" spans="1:19" x14ac:dyDescent="0.25">
      <c r="A7" s="151" t="s">
        <v>280</v>
      </c>
      <c r="B7" s="151"/>
      <c r="C7" s="151"/>
      <c r="D7" s="151"/>
      <c r="E7" s="151"/>
      <c r="F7" s="151"/>
      <c r="G7" s="151"/>
      <c r="H7" s="152"/>
      <c r="J7" s="155"/>
      <c r="K7" s="155"/>
      <c r="L7" s="155"/>
      <c r="M7" s="155"/>
    </row>
    <row r="8" spans="1:19" x14ac:dyDescent="0.25">
      <c r="A8" s="155"/>
      <c r="B8" s="155"/>
      <c r="C8" s="155"/>
      <c r="D8" s="155"/>
      <c r="E8" s="155"/>
      <c r="F8" s="155"/>
      <c r="G8" s="155"/>
      <c r="H8" s="155"/>
      <c r="J8" s="156"/>
    </row>
    <row r="9" spans="1:19" ht="13.95" customHeight="1" x14ac:dyDescent="0.25">
      <c r="A9" s="157" t="s">
        <v>171</v>
      </c>
      <c r="B9" s="158" t="s">
        <v>172</v>
      </c>
      <c r="C9" s="158"/>
      <c r="D9" s="158" t="s">
        <v>173</v>
      </c>
      <c r="E9" s="158"/>
      <c r="F9" s="277" t="s">
        <v>177</v>
      </c>
      <c r="G9" s="276"/>
      <c r="H9" s="158" t="s">
        <v>178</v>
      </c>
      <c r="I9" s="158"/>
      <c r="J9" s="277"/>
      <c r="K9" s="276"/>
      <c r="L9" s="156"/>
      <c r="M9" s="156"/>
      <c r="N9" s="156"/>
    </row>
    <row r="10" spans="1:19" x14ac:dyDescent="0.25">
      <c r="A10" s="157"/>
      <c r="B10" s="155"/>
      <c r="C10" s="155"/>
      <c r="D10" s="160" t="s">
        <v>233</v>
      </c>
      <c r="E10" s="160"/>
      <c r="F10" s="155"/>
      <c r="G10" s="155"/>
      <c r="H10" s="161"/>
      <c r="J10" s="162"/>
      <c r="K10" s="162"/>
      <c r="L10" s="162"/>
      <c r="M10" s="160"/>
    </row>
    <row r="11" spans="1:19" ht="13.95" customHeight="1" x14ac:dyDescent="0.25">
      <c r="A11" s="157"/>
      <c r="B11" s="160" t="s">
        <v>235</v>
      </c>
      <c r="C11" s="160"/>
      <c r="D11" s="160" t="s">
        <v>123</v>
      </c>
      <c r="E11" s="160"/>
      <c r="F11" s="276" t="s">
        <v>234</v>
      </c>
      <c r="G11" s="276"/>
      <c r="H11" s="276" t="s">
        <v>233</v>
      </c>
      <c r="I11" s="276"/>
      <c r="J11" s="155"/>
      <c r="K11" s="155"/>
      <c r="L11" s="155"/>
      <c r="M11" s="155"/>
    </row>
    <row r="12" spans="1:19" ht="13.95" customHeight="1" x14ac:dyDescent="0.25">
      <c r="A12" s="164" t="s">
        <v>46</v>
      </c>
      <c r="B12" s="166" t="s">
        <v>237</v>
      </c>
      <c r="C12" s="166"/>
      <c r="D12" s="166" t="s">
        <v>237</v>
      </c>
      <c r="E12" s="160"/>
      <c r="F12" s="275" t="s">
        <v>40</v>
      </c>
      <c r="G12" s="276"/>
      <c r="H12" s="275" t="s">
        <v>40</v>
      </c>
      <c r="I12" s="276"/>
      <c r="J12" s="155"/>
      <c r="K12" s="155"/>
      <c r="L12" s="155"/>
      <c r="M12" s="155"/>
    </row>
    <row r="13" spans="1:19" x14ac:dyDescent="0.25">
      <c r="A13" s="155"/>
      <c r="B13" s="168"/>
      <c r="C13" s="155"/>
      <c r="D13" s="168"/>
      <c r="E13" s="155"/>
      <c r="F13" s="184"/>
      <c r="G13" s="182"/>
      <c r="H13" s="184"/>
      <c r="J13" s="155"/>
      <c r="K13" s="235"/>
      <c r="L13" s="235"/>
      <c r="M13" s="235"/>
      <c r="P13" s="172"/>
      <c r="Q13" s="173"/>
      <c r="R13" s="174"/>
      <c r="S13" s="175"/>
    </row>
    <row r="14" spans="1:19" x14ac:dyDescent="0.25">
      <c r="A14" s="155" t="s">
        <v>26</v>
      </c>
      <c r="B14" s="168">
        <v>35.6</v>
      </c>
      <c r="C14" s="155" t="s">
        <v>238</v>
      </c>
      <c r="D14" s="168">
        <v>22.2</v>
      </c>
      <c r="E14" s="155" t="s">
        <v>238</v>
      </c>
      <c r="F14" s="184">
        <f>'Exhibit 14 PP'!L14+'Exhibit 14 MCY'!L14+'Exhibit 14 MH'!J14+'Exhibit 14 ORV'!L14+'Exhibit 14 LCM'!L14</f>
        <v>1725898968.6199994</v>
      </c>
      <c r="G14" s="182"/>
      <c r="H14" s="184">
        <f>'Exhibit 14 PP'!N14+'Exhibit 14 MCY'!N14+'Exhibit 14 MH'!L14+'Exhibit 14 ORV'!N14+'Exhibit 14 LCM'!N14</f>
        <v>2109499040.1200202</v>
      </c>
      <c r="J14" s="155"/>
      <c r="K14" s="235"/>
      <c r="L14" s="235"/>
      <c r="M14" s="235"/>
      <c r="P14" s="172"/>
      <c r="Q14" s="173"/>
      <c r="R14" s="174"/>
      <c r="S14" s="175"/>
    </row>
    <row r="15" spans="1:19" x14ac:dyDescent="0.25">
      <c r="A15" s="155" t="s">
        <v>27</v>
      </c>
      <c r="B15" s="168">
        <v>27.9</v>
      </c>
      <c r="C15" s="155"/>
      <c r="D15" s="168">
        <v>22.2</v>
      </c>
      <c r="E15" s="155"/>
      <c r="F15" s="184">
        <f>'Exhibit 14 PP'!L15+'Exhibit 14 MH'!J15+'Exhibit 14 ORV'!L21+'Exhibit 14 LCM'!L15</f>
        <v>73472362.120000452</v>
      </c>
      <c r="G15" s="182"/>
      <c r="H15" s="184">
        <f>'Exhibit 14 PP'!N15+'Exhibit 14 MH'!L15+'Exhibit 14 ORV'!N21+'Exhibit 14 LCM'!N15</f>
        <v>89746921.080000341</v>
      </c>
      <c r="J15" s="155"/>
      <c r="K15" s="235"/>
      <c r="L15" s="235"/>
      <c r="M15" s="235"/>
      <c r="P15" s="172"/>
      <c r="Q15" s="173"/>
      <c r="R15" s="174"/>
      <c r="S15" s="175"/>
    </row>
    <row r="16" spans="1:19" x14ac:dyDescent="0.25">
      <c r="A16" s="155" t="s">
        <v>239</v>
      </c>
      <c r="B16" s="168">
        <v>36.5</v>
      </c>
      <c r="C16" s="155"/>
      <c r="D16" s="168">
        <v>15</v>
      </c>
      <c r="E16" s="155"/>
      <c r="F16" s="184">
        <f>'Exhibit 14 PP'!L16+'Exhibit 14 MCY'!L17+'Exhibit 14 MH'!J16+'Exhibit 14 ORV'!L42+'Exhibit 14 LCM'!L16</f>
        <v>338164316.80999988</v>
      </c>
      <c r="G16" s="182"/>
      <c r="H16" s="184">
        <f>'Exhibit 14 PP'!N16+'Exhibit 14 MCY'!N17+'Exhibit 14 MH'!L16+'Exhibit 14 ORV'!N42+'Exhibit 14 LCM'!N16</f>
        <v>388824545.46999913</v>
      </c>
      <c r="J16" s="155"/>
      <c r="K16" s="235"/>
      <c r="L16" s="235"/>
      <c r="M16" s="235"/>
      <c r="P16" s="172"/>
      <c r="Q16" s="173"/>
      <c r="R16" s="174"/>
      <c r="S16" s="175"/>
    </row>
    <row r="17" spans="1:19" x14ac:dyDescent="0.25">
      <c r="A17" s="155" t="s">
        <v>240</v>
      </c>
      <c r="B17" s="168">
        <v>36.5</v>
      </c>
      <c r="C17" s="155"/>
      <c r="D17" s="168">
        <v>15</v>
      </c>
      <c r="E17" s="155"/>
      <c r="F17" s="184">
        <f>'Exhibit 14 PP'!L17+'Exhibit 14 MCY'!L18+'Exhibit 14 MH'!J17+'Exhibit 14 ORV'!L43+'Exhibit 14 LCM'!L17</f>
        <v>35216059.80999998</v>
      </c>
      <c r="G17" s="182"/>
      <c r="H17" s="184">
        <f>'Exhibit 14 PP'!N17+'Exhibit 14 MCY'!N18+'Exhibit 14 MH'!L17+'Exhibit 14 ORV'!N43+'Exhibit 14 LCM'!N17</f>
        <v>40496883.620000042</v>
      </c>
      <c r="J17" s="155"/>
      <c r="K17" s="235"/>
      <c r="L17" s="235"/>
      <c r="M17" s="235"/>
      <c r="P17" s="172"/>
      <c r="Q17" s="173"/>
      <c r="R17" s="174"/>
      <c r="S17" s="175"/>
    </row>
    <row r="18" spans="1:19" x14ac:dyDescent="0.25">
      <c r="A18" s="155" t="s">
        <v>28</v>
      </c>
      <c r="B18" s="168">
        <v>26.5</v>
      </c>
      <c r="C18" s="155"/>
      <c r="D18" s="168">
        <v>26.6</v>
      </c>
      <c r="E18" s="155"/>
      <c r="F18" s="184">
        <f>'Exhibit 14 PP'!L18+'Exhibit 14 MCY'!L15+'Exhibit 14 MH'!J18+'Exhibit 14 ORV'!L28+'Exhibit 14 PPT'!L14+'Exhibit 14 TCT'!L14+'Exhibit 14 LCM'!L18</f>
        <v>558139083.79999471</v>
      </c>
      <c r="G18" s="182"/>
      <c r="H18" s="184">
        <f>'Exhibit 14 PP'!N18+'Exhibit 14 MCY'!N15+'Exhibit 14 MH'!L18+'Exhibit 14 ORV'!N28+'Exhibit 14 PPT'!N14+'Exhibit 14 TCT'!N14+'Exhibit 14 LCM'!N18</f>
        <v>706585781.86999512</v>
      </c>
      <c r="J18" s="155"/>
      <c r="K18" s="235"/>
      <c r="L18" s="235"/>
      <c r="M18" s="235"/>
      <c r="P18" s="172"/>
      <c r="Q18" s="173"/>
      <c r="R18" s="174"/>
      <c r="S18" s="175"/>
    </row>
    <row r="19" spans="1:19" x14ac:dyDescent="0.25">
      <c r="A19" s="155" t="s">
        <v>29</v>
      </c>
      <c r="B19" s="168">
        <v>37.5</v>
      </c>
      <c r="C19" s="155"/>
      <c r="D19" s="168">
        <v>19</v>
      </c>
      <c r="E19" s="155"/>
      <c r="F19" s="184">
        <f>'Exhibit 14 PP'!L19+'Exhibit 14 MCY'!L16+'Exhibit 14 MH'!J19+'Exhibit 14 ORV'!L35+'Exhibit 14 PPT'!L15+'Exhibit 14 TCT'!L15+'Exhibit 14 LCM'!L19</f>
        <v>1632184872.0400062</v>
      </c>
      <c r="G19" s="182"/>
      <c r="H19" s="184">
        <f>'Exhibit 14 PP'!N19+'Exhibit 14 MCY'!N16+'Exhibit 14 MH'!L19+'Exhibit 14 ORV'!N35+'Exhibit 14 PPT'!N15+'Exhibit 14 TCT'!N15+'Exhibit 14 LCM'!N19</f>
        <v>1942167885.9899948</v>
      </c>
      <c r="J19" s="155"/>
      <c r="K19" s="235"/>
      <c r="L19" s="235"/>
      <c r="M19" s="235"/>
      <c r="P19" s="172"/>
      <c r="Q19" s="173"/>
      <c r="R19" s="174"/>
      <c r="S19" s="175"/>
    </row>
    <row r="20" spans="1:19" x14ac:dyDescent="0.25">
      <c r="A20" s="155" t="s">
        <v>31</v>
      </c>
      <c r="B20" s="168">
        <v>32.4</v>
      </c>
      <c r="C20" s="155"/>
      <c r="D20" s="168">
        <v>21.3</v>
      </c>
      <c r="E20" s="155"/>
      <c r="F20" s="184"/>
      <c r="G20" s="182"/>
      <c r="H20" s="184"/>
      <c r="J20" s="155"/>
      <c r="K20" s="235"/>
      <c r="L20" s="235"/>
      <c r="M20" s="235"/>
      <c r="P20" s="172"/>
      <c r="Q20" s="173"/>
      <c r="R20" s="174"/>
      <c r="S20" s="175"/>
    </row>
    <row r="21" spans="1:19" x14ac:dyDescent="0.25">
      <c r="A21" s="155" t="s">
        <v>241</v>
      </c>
      <c r="B21" s="168"/>
      <c r="C21" s="155"/>
      <c r="D21" s="168"/>
      <c r="E21" s="155"/>
      <c r="F21" s="184">
        <f>'Exhibit 14 PP'!L21+'Exhibit 14 MH'!J21+'Exhibit 14 PPT'!L17+'Exhibit 14 LCM'!L21</f>
        <v>23449012.320000615</v>
      </c>
      <c r="G21" s="182"/>
      <c r="H21" s="184">
        <f>'Exhibit 14 PP'!N21+'Exhibit 14 MH'!L21+'Exhibit 14 PPT'!N17+'Exhibit 14 LCM'!N21</f>
        <v>28432101.620000862</v>
      </c>
      <c r="J21" s="155"/>
      <c r="K21" s="235"/>
      <c r="L21" s="235"/>
      <c r="M21" s="235"/>
      <c r="P21" s="172"/>
      <c r="Q21" s="173"/>
      <c r="R21" s="174"/>
      <c r="S21" s="175"/>
    </row>
    <row r="22" spans="1:19" x14ac:dyDescent="0.25">
      <c r="A22" s="155" t="s">
        <v>242</v>
      </c>
      <c r="B22" s="168"/>
      <c r="C22" s="155"/>
      <c r="D22" s="168"/>
      <c r="E22" s="155"/>
      <c r="F22" s="184">
        <f>'Exhibit 14 PP'!L22+'Exhibit 14 MH'!J22+'Exhibit 14 LCM'!L22</f>
        <v>75839567.52000393</v>
      </c>
      <c r="G22" s="182"/>
      <c r="H22" s="184">
        <f>'Exhibit 14 PP'!N22+'Exhibit 14 MH'!L22+'Exhibit 14 LCM'!N22</f>
        <v>92025046.939995542</v>
      </c>
      <c r="I22" s="155"/>
      <c r="J22" s="155"/>
      <c r="K22" s="235"/>
      <c r="L22" s="235"/>
      <c r="M22" s="235"/>
      <c r="P22" s="172"/>
      <c r="Q22" s="173"/>
      <c r="R22" s="174"/>
      <c r="S22" s="175"/>
    </row>
    <row r="23" spans="1:19" x14ac:dyDescent="0.25">
      <c r="A23" s="155" t="s">
        <v>32</v>
      </c>
      <c r="B23" s="168">
        <v>-7.7</v>
      </c>
      <c r="C23" s="155"/>
      <c r="D23" s="168">
        <v>-9.6</v>
      </c>
      <c r="E23" s="155"/>
      <c r="F23" s="184"/>
      <c r="G23" s="182"/>
      <c r="H23" s="184"/>
      <c r="J23" s="155"/>
      <c r="K23" s="235"/>
      <c r="L23" s="235"/>
      <c r="M23" s="235"/>
      <c r="P23" s="172"/>
      <c r="Q23" s="173"/>
      <c r="R23" s="174"/>
      <c r="S23" s="175"/>
    </row>
    <row r="24" spans="1:19" x14ac:dyDescent="0.25">
      <c r="A24" s="155" t="s">
        <v>243</v>
      </c>
      <c r="B24" s="168"/>
      <c r="C24" s="155"/>
      <c r="D24" s="168"/>
      <c r="E24" s="155"/>
      <c r="F24" s="184">
        <f>'Exhibit 14 PP'!L24+'Exhibit 14 MH'!J24+'Exhibit 14 LCM'!L24</f>
        <v>28387.660000000105</v>
      </c>
      <c r="G24" s="182"/>
      <c r="H24" s="184">
        <f>'Exhibit 14 PP'!N24+'Exhibit 14 MH'!L24+'Exhibit 14 LCM'!N24</f>
        <v>24558.540000002857</v>
      </c>
      <c r="J24" s="155"/>
      <c r="K24" s="235"/>
      <c r="L24" s="235"/>
      <c r="M24" s="235"/>
      <c r="P24" s="172"/>
      <c r="Q24" s="173"/>
      <c r="R24" s="174"/>
      <c r="S24" s="175"/>
    </row>
    <row r="25" spans="1:19" x14ac:dyDescent="0.25">
      <c r="A25" s="155" t="s">
        <v>244</v>
      </c>
      <c r="B25" s="168"/>
      <c r="C25" s="155"/>
      <c r="D25" s="168"/>
      <c r="E25" s="155"/>
      <c r="F25" s="184">
        <f>'Exhibit 14 PP'!L25+'Exhibit 14 MH'!J25+'Exhibit 14 LCM'!L25</f>
        <v>386052.28000001004</v>
      </c>
      <c r="G25" s="182"/>
      <c r="H25" s="184">
        <f>'Exhibit 14 PP'!N25+'Exhibit 14 MH'!L25+'Exhibit 14 LCM'!N25</f>
        <v>350581.49000002281</v>
      </c>
      <c r="J25" s="155"/>
      <c r="K25" s="235"/>
      <c r="L25" s="235"/>
      <c r="M25" s="235"/>
      <c r="P25" s="172"/>
      <c r="Q25" s="173"/>
      <c r="R25" s="174"/>
      <c r="S25" s="175"/>
    </row>
    <row r="26" spans="1:19" x14ac:dyDescent="0.25">
      <c r="A26" s="155" t="s">
        <v>245</v>
      </c>
      <c r="B26" s="168"/>
      <c r="C26" s="155"/>
      <c r="D26" s="168"/>
      <c r="E26" s="155"/>
      <c r="F26" s="184">
        <f>'Exhibit 14 PP'!L26+'Exhibit 14 MH'!J26+'Exhibit 14 LCM'!L26</f>
        <v>181706.74000001961</v>
      </c>
      <c r="G26" s="182"/>
      <c r="H26" s="184">
        <f>'Exhibit 14 PP'!N26+'Exhibit 14 MH'!L26+'Exhibit 14 LCM'!N26</f>
        <v>163787.0799999811</v>
      </c>
      <c r="J26" s="155"/>
      <c r="K26" s="235"/>
      <c r="L26" s="235"/>
      <c r="M26" s="235"/>
      <c r="P26" s="172"/>
      <c r="Q26" s="173"/>
      <c r="R26" s="174"/>
      <c r="S26" s="175"/>
    </row>
    <row r="27" spans="1:19" x14ac:dyDescent="0.25">
      <c r="A27" s="155"/>
      <c r="B27" s="168"/>
      <c r="C27" s="155"/>
      <c r="D27" s="168"/>
      <c r="E27" s="155"/>
      <c r="F27" s="184"/>
      <c r="G27" s="182"/>
      <c r="H27" s="184"/>
      <c r="J27" s="155"/>
      <c r="K27" s="235"/>
      <c r="L27" s="235"/>
      <c r="M27" s="235"/>
      <c r="P27" s="172"/>
      <c r="Q27" s="173"/>
      <c r="R27" s="174"/>
      <c r="S27" s="175"/>
    </row>
    <row r="28" spans="1:19" x14ac:dyDescent="0.25">
      <c r="A28" s="155" t="s">
        <v>246</v>
      </c>
      <c r="B28" s="168">
        <v>35</v>
      </c>
      <c r="C28" s="155" t="s">
        <v>238</v>
      </c>
      <c r="D28" s="168">
        <v>21</v>
      </c>
      <c r="E28" s="155" t="s">
        <v>238</v>
      </c>
      <c r="F28" s="184">
        <f>SUM(F14:F26)</f>
        <v>4462960389.720005</v>
      </c>
      <c r="G28" s="182"/>
      <c r="H28" s="184">
        <f>SUM(H14:H26)</f>
        <v>5398317133.8200054</v>
      </c>
      <c r="I28" s="155"/>
      <c r="J28" s="155"/>
      <c r="K28" s="235"/>
      <c r="L28" s="235"/>
      <c r="M28" s="235"/>
      <c r="P28" s="172"/>
      <c r="Q28" s="173"/>
      <c r="R28" s="174"/>
      <c r="S28" s="175"/>
    </row>
    <row r="29" spans="1:19" x14ac:dyDescent="0.25">
      <c r="A29" s="155"/>
      <c r="B29" s="155"/>
      <c r="C29" s="155"/>
      <c r="D29" s="155"/>
      <c r="E29" s="155"/>
      <c r="F29" s="185"/>
      <c r="G29" s="155"/>
      <c r="H29" s="161"/>
      <c r="J29" s="155"/>
      <c r="K29" s="155"/>
      <c r="L29" s="155"/>
      <c r="M29" s="155"/>
    </row>
    <row r="30" spans="1:19" x14ac:dyDescent="0.25">
      <c r="A30" s="155"/>
      <c r="B30" s="155"/>
      <c r="C30" s="155"/>
      <c r="D30" s="155"/>
      <c r="E30" s="155"/>
      <c r="F30" s="155"/>
      <c r="G30" s="155"/>
      <c r="H30" s="161"/>
    </row>
    <row r="31" spans="1:19" x14ac:dyDescent="0.25">
      <c r="A31" s="180" t="s">
        <v>247</v>
      </c>
      <c r="B31" s="155"/>
      <c r="C31" s="155"/>
      <c r="D31" s="155"/>
      <c r="E31" s="155"/>
      <c r="F31" s="155"/>
      <c r="G31" s="155"/>
      <c r="H31" s="161"/>
    </row>
    <row r="32" spans="1:19" x14ac:dyDescent="0.25">
      <c r="A32" s="154"/>
      <c r="B32" s="155"/>
      <c r="C32" s="155"/>
      <c r="D32" s="155"/>
      <c r="E32" s="155"/>
      <c r="F32" s="155"/>
      <c r="G32" s="155"/>
      <c r="H32" s="161"/>
    </row>
    <row r="33" spans="1:8" x14ac:dyDescent="0.25">
      <c r="A33" s="154" t="s">
        <v>279</v>
      </c>
      <c r="B33" s="155"/>
      <c r="C33" s="155"/>
      <c r="D33" s="155"/>
      <c r="E33" s="155"/>
      <c r="F33" s="155"/>
      <c r="G33" s="155"/>
      <c r="H33" s="161"/>
    </row>
    <row r="34" spans="1:8" x14ac:dyDescent="0.25">
      <c r="A34" s="180"/>
      <c r="B34" s="155"/>
      <c r="C34" s="155"/>
      <c r="D34" s="155"/>
      <c r="E34" s="155"/>
      <c r="F34" s="155"/>
      <c r="G34" s="155"/>
      <c r="H34" s="161"/>
    </row>
    <row r="35" spans="1:8" x14ac:dyDescent="0.25">
      <c r="A35" s="154"/>
      <c r="B35" s="155"/>
      <c r="C35" s="155"/>
      <c r="D35" s="155"/>
      <c r="E35" s="155"/>
      <c r="F35" s="155"/>
      <c r="G35" s="155"/>
      <c r="H35" s="161"/>
    </row>
    <row r="36" spans="1:8" x14ac:dyDescent="0.25">
      <c r="A36" s="154"/>
      <c r="B36" s="161"/>
      <c r="C36" s="161"/>
      <c r="D36" s="161"/>
      <c r="E36" s="161"/>
      <c r="F36" s="161"/>
      <c r="G36" s="181"/>
      <c r="H36" s="161"/>
    </row>
    <row r="37" spans="1:8" ht="15" customHeight="1" x14ac:dyDescent="0.25">
      <c r="A37" s="161"/>
      <c r="B37" s="161"/>
      <c r="C37" s="161"/>
      <c r="D37" s="161"/>
      <c r="E37" s="161"/>
      <c r="F37" s="161"/>
      <c r="G37" s="181"/>
      <c r="H37" s="161"/>
    </row>
    <row r="38" spans="1:8" x14ac:dyDescent="0.25">
      <c r="A38" s="161"/>
      <c r="B38" s="161"/>
      <c r="C38" s="161"/>
      <c r="D38" s="161"/>
      <c r="E38" s="161"/>
      <c r="F38" s="161"/>
      <c r="G38" s="181"/>
      <c r="H38" s="161"/>
    </row>
    <row r="39" spans="1:8" ht="15.75" customHeight="1" x14ac:dyDescent="0.25">
      <c r="A39" s="161"/>
      <c r="B39" s="161"/>
      <c r="C39" s="161"/>
      <c r="D39" s="161"/>
      <c r="E39" s="161"/>
      <c r="F39" s="161"/>
      <c r="G39" s="161"/>
      <c r="H39" s="161"/>
    </row>
    <row r="40" spans="1:8" ht="15" customHeight="1" x14ac:dyDescent="0.25">
      <c r="A40" s="161"/>
      <c r="B40" s="161"/>
      <c r="C40" s="161"/>
      <c r="D40" s="161"/>
      <c r="E40" s="161"/>
      <c r="F40" s="161"/>
      <c r="G40" s="161"/>
      <c r="H40" s="161"/>
    </row>
    <row r="41" spans="1:8" ht="15" customHeight="1" x14ac:dyDescent="0.25"/>
  </sheetData>
  <mergeCells count="6">
    <mergeCell ref="F12:G12"/>
    <mergeCell ref="H12:I12"/>
    <mergeCell ref="F9:G9"/>
    <mergeCell ref="J9:K9"/>
    <mergeCell ref="F11:G11"/>
    <mergeCell ref="H11:I11"/>
  </mergeCells>
  <printOptions horizontalCentered="1"/>
  <pageMargins left="0.7" right="0.7" top="0.75" bottom="0.75" header="0.3" footer="0.3"/>
  <pageSetup scale="98" orientation="landscape"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CC47-C15C-4F0C-87A6-518AD0453CF6}">
  <dimension ref="A1:Y41"/>
  <sheetViews>
    <sheetView view="pageBreakPreview" topLeftCell="A2" zoomScaleNormal="100" zoomScaleSheetLayoutView="100" workbookViewId="0"/>
  </sheetViews>
  <sheetFormatPr defaultColWidth="9.109375" defaultRowHeight="13.8" x14ac:dyDescent="0.25"/>
  <cols>
    <col min="1" max="1" width="29.33203125" style="153" customWidth="1"/>
    <col min="2" max="2" width="9.6640625" style="153" customWidth="1"/>
    <col min="3" max="3" width="3" style="153" customWidth="1"/>
    <col min="4" max="4" width="9.6640625" style="153" customWidth="1"/>
    <col min="5" max="5" width="3" style="153" customWidth="1"/>
    <col min="6" max="6" width="9.6640625" style="153" customWidth="1"/>
    <col min="7" max="7" width="1.88671875" style="153" customWidth="1"/>
    <col min="8" max="8" width="9.6640625" style="153" customWidth="1"/>
    <col min="9" max="9" width="1.88671875" style="153" customWidth="1"/>
    <col min="10" max="10" width="9.6640625" style="153" customWidth="1"/>
    <col min="11" max="11" width="1.6640625" style="153" customWidth="1"/>
    <col min="12" max="12" width="16" style="153" customWidth="1"/>
    <col min="13" max="13" width="2.33203125" style="153" customWidth="1"/>
    <col min="14" max="14" width="15.6640625" style="153" customWidth="1"/>
    <col min="15" max="15" width="1.44140625" style="153" customWidth="1"/>
    <col min="16" max="16" width="10.44140625" style="153" bestFit="1" customWidth="1"/>
    <col min="17" max="16384" width="9.109375" style="153"/>
  </cols>
  <sheetData>
    <row r="1" spans="1:20" ht="14.1" customHeight="1" x14ac:dyDescent="0.25">
      <c r="A1" s="11" t="s">
        <v>3</v>
      </c>
      <c r="B1" s="151"/>
      <c r="C1" s="151"/>
      <c r="D1" s="151"/>
      <c r="E1" s="151"/>
      <c r="F1" s="151"/>
      <c r="G1" s="151"/>
      <c r="H1" s="151"/>
      <c r="I1" s="151"/>
      <c r="J1" s="151"/>
      <c r="K1" s="151"/>
      <c r="L1" s="151"/>
      <c r="M1" s="151"/>
      <c r="N1" s="152"/>
      <c r="Q1" s="152"/>
      <c r="R1" s="152"/>
    </row>
    <row r="2" spans="1:20" x14ac:dyDescent="0.25">
      <c r="A2" s="10" t="s">
        <v>2</v>
      </c>
      <c r="B2" s="151"/>
      <c r="C2" s="151"/>
      <c r="D2" s="151"/>
      <c r="E2" s="151"/>
      <c r="F2" s="151"/>
      <c r="G2" s="151"/>
      <c r="H2" s="151"/>
      <c r="I2" s="151"/>
      <c r="J2" s="151"/>
      <c r="K2" s="151"/>
      <c r="L2" s="151"/>
      <c r="M2" s="151"/>
      <c r="N2" s="152"/>
      <c r="Q2" s="152"/>
      <c r="R2" s="152"/>
    </row>
    <row r="3" spans="1:20" ht="14.1" customHeight="1" x14ac:dyDescent="0.25">
      <c r="A3" s="103"/>
      <c r="B3" s="151"/>
      <c r="C3" s="151"/>
      <c r="D3" s="151"/>
      <c r="E3" s="151"/>
      <c r="F3" s="151"/>
      <c r="G3" s="151"/>
      <c r="H3" s="151"/>
      <c r="I3" s="151"/>
      <c r="J3" s="151"/>
      <c r="K3" s="151"/>
      <c r="L3" s="151"/>
      <c r="M3" s="151"/>
      <c r="N3" s="152"/>
      <c r="Q3" s="152"/>
      <c r="R3" s="152"/>
    </row>
    <row r="4" spans="1:20" x14ac:dyDescent="0.25">
      <c r="A4" s="9" t="s">
        <v>230</v>
      </c>
      <c r="B4" s="151"/>
      <c r="C4" s="151"/>
      <c r="D4" s="151"/>
      <c r="E4" s="151"/>
      <c r="F4" s="151"/>
      <c r="G4" s="151"/>
      <c r="H4" s="151"/>
      <c r="I4" s="151"/>
      <c r="J4" s="151"/>
      <c r="K4" s="151"/>
      <c r="L4" s="151"/>
      <c r="M4" s="151"/>
      <c r="N4" s="152"/>
      <c r="Q4" s="152"/>
      <c r="R4" s="152"/>
    </row>
    <row r="5" spans="1:20" ht="14.1" customHeight="1" x14ac:dyDescent="0.25">
      <c r="A5" s="151"/>
      <c r="B5" s="151"/>
      <c r="C5" s="151"/>
      <c r="D5" s="151"/>
      <c r="E5" s="151"/>
      <c r="F5" s="151"/>
      <c r="G5" s="151"/>
      <c r="H5" s="151"/>
      <c r="I5" s="151"/>
      <c r="J5" s="151"/>
      <c r="K5" s="151"/>
      <c r="L5" s="151"/>
      <c r="M5" s="151"/>
      <c r="N5" s="152"/>
      <c r="Q5" s="152"/>
      <c r="R5" s="152"/>
    </row>
    <row r="6" spans="1:20" ht="14.1" customHeight="1" x14ac:dyDescent="0.25">
      <c r="A6" s="151" t="s">
        <v>231</v>
      </c>
      <c r="B6" s="151"/>
      <c r="C6" s="151"/>
      <c r="D6" s="151"/>
      <c r="E6" s="151"/>
      <c r="F6" s="151"/>
      <c r="G6" s="151"/>
      <c r="H6" s="151"/>
      <c r="I6" s="151"/>
      <c r="J6" s="151"/>
      <c r="K6" s="151"/>
      <c r="L6" s="151"/>
      <c r="M6" s="151"/>
      <c r="N6" s="152"/>
      <c r="Q6" s="152"/>
      <c r="R6" s="152"/>
    </row>
    <row r="7" spans="1:20" x14ac:dyDescent="0.25">
      <c r="A7" s="151" t="s">
        <v>232</v>
      </c>
      <c r="B7" s="151"/>
      <c r="C7" s="151"/>
      <c r="D7" s="151"/>
      <c r="E7" s="151"/>
      <c r="F7" s="151"/>
      <c r="G7" s="151"/>
      <c r="H7" s="151"/>
      <c r="I7" s="151"/>
      <c r="J7" s="151"/>
      <c r="K7" s="151"/>
      <c r="L7" s="151"/>
      <c r="M7" s="151"/>
      <c r="N7" s="152"/>
      <c r="P7" s="155"/>
      <c r="Q7" s="155"/>
      <c r="R7" s="155"/>
      <c r="S7" s="155"/>
    </row>
    <row r="8" spans="1:20" x14ac:dyDescent="0.25">
      <c r="A8" s="155"/>
      <c r="B8" s="155"/>
      <c r="C8" s="155"/>
      <c r="D8" s="155"/>
      <c r="E8" s="155"/>
      <c r="F8" s="155"/>
      <c r="G8" s="155"/>
      <c r="H8" s="155"/>
      <c r="I8" s="155"/>
      <c r="J8" s="155"/>
      <c r="K8" s="155"/>
      <c r="L8" s="155"/>
      <c r="M8" s="155"/>
      <c r="N8" s="155"/>
      <c r="P8" s="156"/>
    </row>
    <row r="9" spans="1:20" x14ac:dyDescent="0.25">
      <c r="A9" s="157" t="s">
        <v>171</v>
      </c>
      <c r="B9" s="158" t="s">
        <v>172</v>
      </c>
      <c r="C9" s="158"/>
      <c r="D9" s="158" t="s">
        <v>173</v>
      </c>
      <c r="E9" s="158"/>
      <c r="F9" s="159" t="s">
        <v>174</v>
      </c>
      <c r="G9" s="159"/>
      <c r="H9" s="159" t="s">
        <v>175</v>
      </c>
      <c r="I9" s="160"/>
      <c r="J9" s="277" t="s">
        <v>176</v>
      </c>
      <c r="K9" s="276"/>
      <c r="L9" s="277" t="s">
        <v>177</v>
      </c>
      <c r="M9" s="276"/>
      <c r="N9" s="158" t="s">
        <v>178</v>
      </c>
      <c r="O9" s="158"/>
      <c r="P9" s="277"/>
      <c r="Q9" s="276"/>
      <c r="R9" s="156"/>
      <c r="S9" s="156"/>
      <c r="T9" s="156"/>
    </row>
    <row r="10" spans="1:20" x14ac:dyDescent="0.25">
      <c r="A10" s="157"/>
      <c r="B10" s="155"/>
      <c r="C10" s="155"/>
      <c r="D10" s="160" t="s">
        <v>233</v>
      </c>
      <c r="E10" s="160"/>
      <c r="F10" s="162"/>
      <c r="G10" s="162"/>
      <c r="H10" s="160"/>
      <c r="I10" s="160"/>
      <c r="J10" s="160"/>
      <c r="K10" s="160"/>
      <c r="L10" s="155"/>
      <c r="M10" s="155"/>
      <c r="N10" s="161"/>
      <c r="P10" s="162"/>
      <c r="Q10" s="162"/>
      <c r="R10" s="162"/>
      <c r="S10" s="160"/>
    </row>
    <row r="11" spans="1:20" x14ac:dyDescent="0.25">
      <c r="A11" s="157"/>
      <c r="B11" s="160" t="s">
        <v>235</v>
      </c>
      <c r="C11" s="160"/>
      <c r="D11" s="160" t="s">
        <v>123</v>
      </c>
      <c r="E11" s="160"/>
      <c r="F11" s="163" t="s">
        <v>234</v>
      </c>
      <c r="G11" s="163"/>
      <c r="H11" s="160" t="s">
        <v>233</v>
      </c>
      <c r="I11" s="160"/>
      <c r="J11" s="276" t="s">
        <v>282</v>
      </c>
      <c r="K11" s="276"/>
      <c r="L11" s="276" t="s">
        <v>234</v>
      </c>
      <c r="M11" s="276"/>
      <c r="N11" s="276" t="s">
        <v>233</v>
      </c>
      <c r="O11" s="276"/>
      <c r="P11" s="155"/>
      <c r="Q11" s="155"/>
      <c r="R11" s="155"/>
      <c r="S11" s="155"/>
    </row>
    <row r="12" spans="1:20" x14ac:dyDescent="0.25">
      <c r="A12" s="164" t="s">
        <v>46</v>
      </c>
      <c r="B12" s="166" t="s">
        <v>237</v>
      </c>
      <c r="C12" s="166"/>
      <c r="D12" s="166" t="s">
        <v>237</v>
      </c>
      <c r="E12" s="160"/>
      <c r="F12" s="165" t="s">
        <v>236</v>
      </c>
      <c r="G12" s="165"/>
      <c r="H12" s="166" t="s">
        <v>236</v>
      </c>
      <c r="I12" s="166"/>
      <c r="J12" s="275" t="s">
        <v>236</v>
      </c>
      <c r="K12" s="275"/>
      <c r="L12" s="275" t="s">
        <v>40</v>
      </c>
      <c r="M12" s="276"/>
      <c r="N12" s="275" t="s">
        <v>40</v>
      </c>
      <c r="O12" s="276"/>
      <c r="P12" s="155"/>
      <c r="Q12" s="155"/>
      <c r="R12" s="155"/>
      <c r="S12" s="155"/>
    </row>
    <row r="13" spans="1:20" x14ac:dyDescent="0.25">
      <c r="A13" s="155"/>
      <c r="B13" s="155"/>
      <c r="C13" s="155"/>
      <c r="D13" s="155"/>
      <c r="E13" s="155"/>
      <c r="F13" s="155"/>
      <c r="G13" s="155"/>
      <c r="H13" s="155"/>
      <c r="I13" s="155"/>
      <c r="J13" s="155"/>
      <c r="K13" s="155"/>
      <c r="L13" s="155"/>
      <c r="M13" s="155"/>
      <c r="N13" s="161"/>
      <c r="P13" s="155"/>
      <c r="Q13" s="155"/>
      <c r="R13" s="155"/>
      <c r="S13" s="155"/>
      <c r="T13" s="155"/>
    </row>
    <row r="14" spans="1:20" x14ac:dyDescent="0.25">
      <c r="A14" s="155" t="s">
        <v>26</v>
      </c>
      <c r="B14" s="168">
        <v>35.6</v>
      </c>
      <c r="C14" s="155" t="s">
        <v>238</v>
      </c>
      <c r="D14" s="168">
        <v>22.2</v>
      </c>
      <c r="E14" s="155" t="s">
        <v>238</v>
      </c>
      <c r="F14" s="167">
        <v>688</v>
      </c>
      <c r="G14" s="155"/>
      <c r="H14" s="169">
        <v>841.98</v>
      </c>
      <c r="I14" s="155"/>
      <c r="J14" s="171">
        <f t="shared" ref="J14:J19" si="0">H14/F14-1</f>
        <v>0.22380813953488365</v>
      </c>
      <c r="K14" s="155"/>
      <c r="L14" s="184">
        <v>1714304156.8099995</v>
      </c>
      <c r="M14" s="182"/>
      <c r="N14" s="183">
        <v>2097241968.6000202</v>
      </c>
      <c r="P14" s="155"/>
      <c r="Q14" s="235"/>
      <c r="R14" s="155"/>
      <c r="S14" s="168"/>
    </row>
    <row r="15" spans="1:20" x14ac:dyDescent="0.25">
      <c r="A15" s="155" t="s">
        <v>27</v>
      </c>
      <c r="B15" s="168">
        <v>27.9</v>
      </c>
      <c r="C15" s="155"/>
      <c r="D15" s="168">
        <v>22.2</v>
      </c>
      <c r="E15" s="155"/>
      <c r="F15" s="170">
        <v>75.099999999999994</v>
      </c>
      <c r="G15" s="155"/>
      <c r="H15" s="170">
        <v>91.88</v>
      </c>
      <c r="I15" s="155"/>
      <c r="J15" s="171">
        <f t="shared" si="0"/>
        <v>0.22343541944074574</v>
      </c>
      <c r="K15" s="155"/>
      <c r="L15" s="184">
        <v>72970537.710000455</v>
      </c>
      <c r="M15" s="182"/>
      <c r="N15" s="183">
        <v>89238835.290000334</v>
      </c>
      <c r="P15" s="155"/>
      <c r="Q15" s="187"/>
      <c r="R15" s="155"/>
      <c r="S15" s="168"/>
    </row>
    <row r="16" spans="1:20" x14ac:dyDescent="0.25">
      <c r="A16" s="155" t="s">
        <v>239</v>
      </c>
      <c r="B16" s="168">
        <v>36.5</v>
      </c>
      <c r="C16" s="155"/>
      <c r="D16" s="168">
        <v>15</v>
      </c>
      <c r="E16" s="155"/>
      <c r="F16" s="170">
        <v>74.55</v>
      </c>
      <c r="G16" s="155"/>
      <c r="H16" s="170">
        <v>86.2</v>
      </c>
      <c r="I16" s="155"/>
      <c r="J16" s="171">
        <f t="shared" si="0"/>
        <v>0.15627095908786059</v>
      </c>
      <c r="K16" s="155"/>
      <c r="L16" s="184">
        <v>325598644.89999986</v>
      </c>
      <c r="M16" s="182"/>
      <c r="N16" s="183">
        <v>376245483.3799991</v>
      </c>
      <c r="P16" s="155"/>
      <c r="Q16" s="236"/>
      <c r="R16" s="155"/>
      <c r="S16" s="168"/>
    </row>
    <row r="17" spans="1:25" x14ac:dyDescent="0.25">
      <c r="A17" s="155" t="s">
        <v>240</v>
      </c>
      <c r="B17" s="168">
        <v>36.5</v>
      </c>
      <c r="C17" s="155"/>
      <c r="D17" s="168">
        <v>15</v>
      </c>
      <c r="E17" s="155"/>
      <c r="F17" s="170">
        <v>28.4</v>
      </c>
      <c r="G17" s="155"/>
      <c r="H17" s="170">
        <v>32.85</v>
      </c>
      <c r="I17" s="155"/>
      <c r="J17" s="171">
        <f t="shared" si="0"/>
        <v>0.15669014084507049</v>
      </c>
      <c r="K17" s="155"/>
      <c r="L17" s="184">
        <v>33767589.210000001</v>
      </c>
      <c r="M17" s="182"/>
      <c r="N17" s="183">
        <v>39045864.150000043</v>
      </c>
      <c r="P17" s="155"/>
      <c r="Q17" s="170"/>
      <c r="R17" s="155"/>
      <c r="S17" s="168"/>
      <c r="V17" s="172"/>
      <c r="W17" s="173"/>
      <c r="X17" s="174"/>
      <c r="Y17" s="175"/>
    </row>
    <row r="18" spans="1:25" x14ac:dyDescent="0.25">
      <c r="A18" s="155" t="s">
        <v>28</v>
      </c>
      <c r="B18" s="168">
        <v>26.5</v>
      </c>
      <c r="C18" s="155"/>
      <c r="D18" s="168">
        <v>26.6</v>
      </c>
      <c r="E18" s="155"/>
      <c r="F18" s="170">
        <v>250.2</v>
      </c>
      <c r="G18" s="176"/>
      <c r="H18" s="170">
        <v>321.5</v>
      </c>
      <c r="I18" s="155"/>
      <c r="J18" s="171">
        <f t="shared" si="0"/>
        <v>0.2849720223820944</v>
      </c>
      <c r="K18" s="155"/>
      <c r="L18" s="184">
        <v>525690200.15999454</v>
      </c>
      <c r="M18" s="182"/>
      <c r="N18" s="183">
        <v>674136898.22999489</v>
      </c>
      <c r="P18" s="155"/>
      <c r="Q18" s="170"/>
      <c r="R18" s="155"/>
      <c r="S18" s="168"/>
      <c r="V18" s="172"/>
      <c r="W18" s="173"/>
      <c r="X18" s="174"/>
      <c r="Y18" s="175"/>
    </row>
    <row r="19" spans="1:25" x14ac:dyDescent="0.25">
      <c r="A19" s="155" t="s">
        <v>29</v>
      </c>
      <c r="B19" s="168">
        <v>37.5</v>
      </c>
      <c r="C19" s="155"/>
      <c r="D19" s="168">
        <v>19</v>
      </c>
      <c r="E19" s="155"/>
      <c r="F19" s="170">
        <v>728.2</v>
      </c>
      <c r="G19" s="176"/>
      <c r="H19" s="170">
        <v>869.39</v>
      </c>
      <c r="I19" s="155"/>
      <c r="J19" s="171">
        <f t="shared" si="0"/>
        <v>0.19388904147212305</v>
      </c>
      <c r="K19" s="155"/>
      <c r="L19" s="184">
        <v>1602778916.2900062</v>
      </c>
      <c r="M19" s="182"/>
      <c r="N19" s="183">
        <v>1912761930.2399948</v>
      </c>
      <c r="P19" s="155"/>
      <c r="Q19" s="170"/>
      <c r="R19" s="155"/>
      <c r="S19" s="168"/>
    </row>
    <row r="20" spans="1:25" x14ac:dyDescent="0.25">
      <c r="A20" s="155" t="s">
        <v>31</v>
      </c>
      <c r="B20" s="168">
        <v>32.4</v>
      </c>
      <c r="C20" s="155"/>
      <c r="D20" s="168">
        <v>21.3</v>
      </c>
      <c r="E20" s="155"/>
      <c r="F20" s="170"/>
      <c r="G20" s="176"/>
      <c r="H20" s="170"/>
      <c r="I20" s="155"/>
      <c r="J20" s="171"/>
      <c r="K20" s="155"/>
      <c r="L20" s="186"/>
      <c r="M20" s="171"/>
      <c r="N20" s="185"/>
      <c r="P20" s="155"/>
      <c r="Q20" s="170"/>
      <c r="R20" s="155"/>
      <c r="S20" s="168"/>
    </row>
    <row r="21" spans="1:25" x14ac:dyDescent="0.25">
      <c r="A21" s="155" t="s">
        <v>241</v>
      </c>
      <c r="B21" s="168"/>
      <c r="C21" s="155"/>
      <c r="D21" s="168"/>
      <c r="E21" s="155"/>
      <c r="F21" s="170">
        <v>5.7</v>
      </c>
      <c r="G21" s="176"/>
      <c r="H21" s="170">
        <v>6.93</v>
      </c>
      <c r="I21" s="155"/>
      <c r="J21" s="171">
        <f>H21/F21-1</f>
        <v>0.21578947368421053</v>
      </c>
      <c r="K21" s="155"/>
      <c r="L21" s="184">
        <v>23113082.240000617</v>
      </c>
      <c r="M21" s="182"/>
      <c r="N21" s="183">
        <v>28063689.640000869</v>
      </c>
      <c r="P21" s="155"/>
      <c r="Q21" s="170"/>
      <c r="R21" s="155"/>
      <c r="S21" s="168"/>
    </row>
    <row r="22" spans="1:25" x14ac:dyDescent="0.25">
      <c r="A22" s="155" t="s">
        <v>242</v>
      </c>
      <c r="B22" s="168"/>
      <c r="C22" s="155"/>
      <c r="D22" s="168"/>
      <c r="E22" s="155"/>
      <c r="F22" s="170">
        <v>16.899999999999999</v>
      </c>
      <c r="G22" s="176"/>
      <c r="H22" s="170">
        <v>20.52</v>
      </c>
      <c r="I22" s="155"/>
      <c r="J22" s="171">
        <f>H22/F22-1</f>
        <v>0.21420118343195282</v>
      </c>
      <c r="K22" s="155"/>
      <c r="L22" s="184">
        <v>75678368.690003917</v>
      </c>
      <c r="M22" s="182"/>
      <c r="N22" s="183">
        <v>91857982.009995535</v>
      </c>
      <c r="O22" s="155"/>
      <c r="P22" s="155"/>
      <c r="Q22" s="170"/>
      <c r="R22" s="155"/>
      <c r="S22" s="168"/>
    </row>
    <row r="23" spans="1:25" x14ac:dyDescent="0.25">
      <c r="A23" s="155" t="s">
        <v>32</v>
      </c>
      <c r="B23" s="168">
        <v>-7.7</v>
      </c>
      <c r="C23" s="155"/>
      <c r="D23" s="168">
        <v>-9.6</v>
      </c>
      <c r="E23" s="155"/>
      <c r="F23" s="170"/>
      <c r="G23" s="176"/>
      <c r="H23" s="170"/>
      <c r="I23" s="155"/>
      <c r="J23" s="171"/>
      <c r="K23" s="155"/>
      <c r="L23" s="184"/>
      <c r="M23" s="182"/>
      <c r="N23" s="183"/>
      <c r="O23" s="155"/>
      <c r="P23" s="155"/>
      <c r="Q23" s="170"/>
      <c r="R23" s="155"/>
      <c r="S23" s="168"/>
    </row>
    <row r="24" spans="1:25" x14ac:dyDescent="0.25">
      <c r="A24" s="154" t="s">
        <v>243</v>
      </c>
      <c r="B24" s="168"/>
      <c r="C24" s="155"/>
      <c r="D24" s="168"/>
      <c r="E24" s="155"/>
      <c r="F24" s="170">
        <v>0.49</v>
      </c>
      <c r="G24" s="176"/>
      <c r="H24" s="170">
        <v>0.42</v>
      </c>
      <c r="I24" s="155"/>
      <c r="J24" s="171">
        <f>H24/F24-1</f>
        <v>-0.1428571428571429</v>
      </c>
      <c r="K24" s="155"/>
      <c r="L24" s="184">
        <v>28291.360000000102</v>
      </c>
      <c r="M24" s="182"/>
      <c r="N24" s="183">
        <v>24462.740000002854</v>
      </c>
      <c r="O24" s="155"/>
      <c r="P24" s="155"/>
      <c r="Q24" s="170"/>
      <c r="R24" s="155"/>
      <c r="S24" s="168"/>
    </row>
    <row r="25" spans="1:25" x14ac:dyDescent="0.25">
      <c r="A25" s="154" t="s">
        <v>244</v>
      </c>
      <c r="B25" s="168"/>
      <c r="C25" s="155"/>
      <c r="D25" s="168"/>
      <c r="E25" s="155"/>
      <c r="F25" s="170">
        <v>0.98</v>
      </c>
      <c r="G25" s="176"/>
      <c r="H25" s="170">
        <v>0.89</v>
      </c>
      <c r="I25" s="155"/>
      <c r="J25" s="171">
        <f>H25/F25-1</f>
        <v>-9.1836734693877542E-2</v>
      </c>
      <c r="K25" s="155"/>
      <c r="L25" s="184">
        <v>385348.14000001008</v>
      </c>
      <c r="M25" s="182"/>
      <c r="N25" s="183">
        <v>349880.65000002284</v>
      </c>
      <c r="O25" s="155"/>
      <c r="P25" s="155"/>
      <c r="Q25" s="170"/>
      <c r="R25" s="155"/>
      <c r="S25" s="168"/>
    </row>
    <row r="26" spans="1:25" x14ac:dyDescent="0.25">
      <c r="A26" s="154" t="s">
        <v>245</v>
      </c>
      <c r="B26" s="168"/>
      <c r="C26" s="155"/>
      <c r="D26" s="168"/>
      <c r="E26" s="155"/>
      <c r="F26" s="170">
        <v>1.97</v>
      </c>
      <c r="G26" s="176"/>
      <c r="H26" s="170">
        <v>1.78</v>
      </c>
      <c r="I26" s="155"/>
      <c r="J26" s="171">
        <f>H26/F26-1</f>
        <v>-9.6446700507614169E-2</v>
      </c>
      <c r="K26" s="155"/>
      <c r="L26" s="184">
        <v>181233.84000001961</v>
      </c>
      <c r="M26" s="182"/>
      <c r="N26" s="183">
        <v>163319.1799999811</v>
      </c>
      <c r="O26" s="155"/>
      <c r="P26" s="155"/>
      <c r="Q26" s="170"/>
      <c r="R26" s="155"/>
      <c r="S26" s="168"/>
    </row>
    <row r="27" spans="1:25" x14ac:dyDescent="0.25">
      <c r="A27" s="155"/>
      <c r="B27" s="168"/>
      <c r="C27" s="155"/>
      <c r="D27" s="177"/>
      <c r="E27" s="177"/>
      <c r="F27" s="177"/>
      <c r="G27" s="155"/>
      <c r="H27" s="177"/>
      <c r="I27" s="177"/>
      <c r="J27" s="177"/>
      <c r="K27" s="177"/>
      <c r="L27" s="155"/>
      <c r="M27" s="155"/>
      <c r="N27" s="155"/>
      <c r="O27" s="155"/>
      <c r="P27" s="155"/>
      <c r="Q27" s="177"/>
      <c r="R27" s="155"/>
      <c r="S27" s="177"/>
    </row>
    <row r="28" spans="1:25" x14ac:dyDescent="0.25">
      <c r="A28" s="154" t="s">
        <v>246</v>
      </c>
      <c r="B28" s="168">
        <v>35</v>
      </c>
      <c r="C28" s="155" t="s">
        <v>238</v>
      </c>
      <c r="D28" s="168">
        <v>21</v>
      </c>
      <c r="E28" s="155" t="s">
        <v>238</v>
      </c>
      <c r="F28" s="170"/>
      <c r="G28" s="176"/>
      <c r="H28" s="170"/>
      <c r="I28" s="155"/>
      <c r="J28" s="171"/>
      <c r="K28" s="155"/>
      <c r="L28" s="184">
        <f>SUM(L14:L26)</f>
        <v>4374496369.3500051</v>
      </c>
      <c r="M28" s="182"/>
      <c r="N28" s="184">
        <f>SUM(N14:N26)</f>
        <v>5309130314.1100054</v>
      </c>
      <c r="O28" s="155"/>
      <c r="P28" s="155"/>
      <c r="Q28" s="170"/>
      <c r="R28" s="155"/>
      <c r="S28" s="168"/>
    </row>
    <row r="29" spans="1:25" x14ac:dyDescent="0.25">
      <c r="A29" s="155"/>
      <c r="B29" s="155"/>
      <c r="C29" s="155"/>
      <c r="D29" s="155"/>
      <c r="E29" s="155"/>
      <c r="F29" s="155"/>
      <c r="G29" s="155"/>
      <c r="H29" s="155"/>
      <c r="I29" s="155"/>
      <c r="J29" s="155"/>
      <c r="K29" s="155"/>
      <c r="L29" s="256"/>
      <c r="M29" s="155"/>
      <c r="N29" s="161"/>
      <c r="P29" s="155"/>
      <c r="Q29" s="155"/>
      <c r="R29" s="155"/>
      <c r="S29" s="155"/>
    </row>
    <row r="30" spans="1:25" x14ac:dyDescent="0.25">
      <c r="A30" s="155"/>
      <c r="B30" s="155"/>
      <c r="C30" s="155"/>
      <c r="D30" s="155"/>
      <c r="E30" s="155"/>
      <c r="F30" s="155"/>
      <c r="G30" s="155"/>
      <c r="H30" s="155"/>
      <c r="I30" s="155"/>
      <c r="J30" s="155"/>
      <c r="K30" s="155"/>
      <c r="L30" s="185"/>
      <c r="M30" s="155"/>
      <c r="N30" s="161"/>
    </row>
    <row r="31" spans="1:25" x14ac:dyDescent="0.25">
      <c r="A31" s="180" t="s">
        <v>247</v>
      </c>
      <c r="B31" s="155"/>
      <c r="C31" s="155"/>
      <c r="D31" s="155"/>
      <c r="E31" s="155"/>
      <c r="F31" s="155"/>
      <c r="G31" s="155"/>
      <c r="H31" s="155"/>
      <c r="I31" s="155"/>
      <c r="J31" s="155"/>
      <c r="K31" s="155"/>
      <c r="L31" s="155"/>
      <c r="M31" s="155"/>
      <c r="N31" s="161"/>
    </row>
    <row r="32" spans="1:25" x14ac:dyDescent="0.25">
      <c r="A32" s="154"/>
      <c r="B32" s="155"/>
      <c r="C32" s="155"/>
      <c r="D32" s="155"/>
      <c r="E32" s="155"/>
      <c r="F32" s="155"/>
      <c r="G32" s="155"/>
      <c r="H32" s="155"/>
      <c r="I32" s="155"/>
      <c r="J32" s="155"/>
      <c r="K32" s="155"/>
      <c r="L32" s="155"/>
      <c r="M32" s="155"/>
      <c r="N32" s="161"/>
    </row>
    <row r="33" spans="1:14" x14ac:dyDescent="0.25">
      <c r="A33" s="180" t="s">
        <v>322</v>
      </c>
      <c r="B33" s="155"/>
      <c r="C33" s="155"/>
      <c r="D33" s="155"/>
      <c r="E33" s="155"/>
      <c r="F33" s="155"/>
      <c r="G33" s="155"/>
      <c r="H33" s="155"/>
      <c r="I33" s="155"/>
      <c r="J33" s="155"/>
      <c r="K33" s="155"/>
      <c r="L33" s="155"/>
      <c r="M33" s="155"/>
      <c r="N33" s="161"/>
    </row>
    <row r="34" spans="1:14" x14ac:dyDescent="0.25">
      <c r="A34" s="154"/>
      <c r="B34" s="155"/>
      <c r="C34" s="155"/>
      <c r="D34" s="155"/>
      <c r="E34" s="155"/>
      <c r="F34" s="155"/>
      <c r="G34" s="155"/>
      <c r="H34" s="155"/>
      <c r="I34" s="155"/>
      <c r="J34" s="155"/>
      <c r="K34" s="155"/>
      <c r="L34" s="155"/>
      <c r="M34" s="155"/>
      <c r="N34" s="161"/>
    </row>
    <row r="35" spans="1:14" x14ac:dyDescent="0.25">
      <c r="A35" s="180" t="s">
        <v>281</v>
      </c>
      <c r="B35" s="155"/>
      <c r="C35" s="155"/>
      <c r="D35" s="155"/>
      <c r="E35" s="155"/>
      <c r="F35" s="155"/>
      <c r="G35" s="155"/>
      <c r="H35" s="155"/>
      <c r="I35" s="155"/>
      <c r="J35" s="155"/>
      <c r="K35" s="155"/>
      <c r="L35" s="155"/>
      <c r="M35" s="155"/>
      <c r="N35" s="161"/>
    </row>
    <row r="36" spans="1:14" x14ac:dyDescent="0.25">
      <c r="A36" s="154"/>
      <c r="B36" s="155"/>
      <c r="C36" s="155"/>
      <c r="D36" s="155"/>
      <c r="E36" s="155"/>
      <c r="F36" s="155"/>
      <c r="G36" s="155"/>
      <c r="H36" s="155"/>
      <c r="I36" s="155"/>
      <c r="J36" s="155"/>
      <c r="K36" s="155"/>
      <c r="L36" s="155"/>
      <c r="M36" s="155"/>
      <c r="N36" s="161"/>
    </row>
    <row r="37" spans="1:14" ht="15" customHeight="1" x14ac:dyDescent="0.25">
      <c r="A37" s="154" t="s">
        <v>279</v>
      </c>
      <c r="B37" s="161"/>
      <c r="C37" s="161"/>
      <c r="D37" s="161"/>
      <c r="E37" s="161"/>
      <c r="F37" s="161"/>
      <c r="G37" s="161"/>
      <c r="H37" s="161"/>
      <c r="I37" s="161"/>
      <c r="J37" s="161"/>
      <c r="K37" s="161"/>
      <c r="L37" s="161"/>
      <c r="M37" s="181"/>
      <c r="N37" s="161"/>
    </row>
    <row r="38" spans="1:14" x14ac:dyDescent="0.25">
      <c r="A38" s="161"/>
      <c r="B38" s="161"/>
      <c r="C38" s="161"/>
      <c r="D38" s="161"/>
      <c r="E38" s="161"/>
      <c r="F38" s="161"/>
      <c r="G38" s="161"/>
      <c r="H38" s="161"/>
      <c r="I38" s="161"/>
      <c r="J38" s="161"/>
      <c r="K38" s="161"/>
      <c r="L38" s="161"/>
      <c r="M38" s="181"/>
      <c r="N38" s="161"/>
    </row>
    <row r="39" spans="1:14" ht="15.75" customHeight="1" x14ac:dyDescent="0.25">
      <c r="A39" s="161"/>
      <c r="B39" s="161"/>
      <c r="C39" s="161"/>
      <c r="D39" s="161"/>
      <c r="E39" s="161"/>
      <c r="F39" s="161"/>
      <c r="G39" s="161"/>
      <c r="H39" s="161"/>
      <c r="I39" s="161"/>
      <c r="J39" s="161"/>
      <c r="K39" s="161"/>
      <c r="L39" s="161"/>
      <c r="M39" s="161"/>
      <c r="N39" s="161"/>
    </row>
    <row r="40" spans="1:14" ht="15" customHeight="1" x14ac:dyDescent="0.25">
      <c r="A40" s="161"/>
      <c r="B40" s="161"/>
      <c r="C40" s="161"/>
      <c r="D40" s="161"/>
      <c r="E40" s="161"/>
      <c r="F40" s="161"/>
      <c r="G40" s="161"/>
      <c r="H40" s="161"/>
      <c r="I40" s="161"/>
      <c r="J40" s="161"/>
      <c r="K40" s="161"/>
      <c r="L40" s="161"/>
      <c r="M40" s="161"/>
      <c r="N40" s="161"/>
    </row>
    <row r="41" spans="1:14" ht="15" customHeight="1" x14ac:dyDescent="0.25"/>
  </sheetData>
  <mergeCells count="9">
    <mergeCell ref="N11:O11"/>
    <mergeCell ref="N12:O12"/>
    <mergeCell ref="P9:Q9"/>
    <mergeCell ref="J11:K11"/>
    <mergeCell ref="J12:K12"/>
    <mergeCell ref="J9:K9"/>
    <mergeCell ref="L9:M9"/>
    <mergeCell ref="L11:M11"/>
    <mergeCell ref="L12:M12"/>
  </mergeCells>
  <printOptions horizontalCentered="1"/>
  <pageMargins left="0.7" right="0.7" top="0.75" bottom="0.5" header="0.3" footer="0.3"/>
  <pageSetup scale="98"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51FF6-8C6A-46EE-8DB8-50BAE0C56ED7}">
  <dimension ref="A1:O37"/>
  <sheetViews>
    <sheetView view="pageBreakPreview" zoomScale="110" zoomScaleNormal="100" zoomScaleSheetLayoutView="110" workbookViewId="0"/>
  </sheetViews>
  <sheetFormatPr defaultColWidth="9.109375" defaultRowHeight="13.8" x14ac:dyDescent="0.25"/>
  <cols>
    <col min="1" max="1" width="29.33203125" style="153" customWidth="1"/>
    <col min="2" max="2" width="14.44140625" style="153" customWidth="1"/>
    <col min="3" max="3" width="3" style="153" customWidth="1"/>
    <col min="4" max="4" width="9.6640625" style="153" customWidth="1"/>
    <col min="5" max="5" width="3" style="153" customWidth="1"/>
    <col min="6" max="6" width="9.6640625" style="153" customWidth="1"/>
    <col min="7" max="7" width="1.88671875" style="153" customWidth="1"/>
    <col min="8" max="8" width="9.6640625" style="153" customWidth="1"/>
    <col min="9" max="9" width="1.88671875" style="153" customWidth="1"/>
    <col min="10" max="10" width="9.6640625" style="153" customWidth="1"/>
    <col min="11" max="11" width="1.6640625" style="153" customWidth="1"/>
    <col min="12" max="12" width="13.109375" style="153" customWidth="1"/>
    <col min="13" max="13" width="2.33203125" style="153" customWidth="1"/>
    <col min="14" max="14" width="13" style="153" customWidth="1"/>
    <col min="15" max="15" width="1.44140625" style="153" customWidth="1"/>
    <col min="16" max="16384" width="9.109375" style="153"/>
  </cols>
  <sheetData>
    <row r="1" spans="1:15" ht="14.1" customHeight="1" x14ac:dyDescent="0.25">
      <c r="A1" s="11" t="s">
        <v>3</v>
      </c>
      <c r="B1" s="151"/>
      <c r="C1" s="151"/>
      <c r="D1" s="151"/>
      <c r="E1" s="151"/>
      <c r="F1" s="151"/>
      <c r="G1" s="151"/>
      <c r="H1" s="151"/>
      <c r="I1" s="151"/>
      <c r="J1" s="151"/>
      <c r="K1" s="151"/>
      <c r="L1" s="151"/>
      <c r="M1" s="151"/>
      <c r="N1" s="151"/>
      <c r="O1" s="151"/>
    </row>
    <row r="2" spans="1:15" x14ac:dyDescent="0.25">
      <c r="A2" s="10" t="s">
        <v>2</v>
      </c>
      <c r="B2" s="151"/>
      <c r="C2" s="151"/>
      <c r="D2" s="151"/>
      <c r="E2" s="151"/>
      <c r="F2" s="151"/>
      <c r="G2" s="151"/>
      <c r="H2" s="151"/>
      <c r="I2" s="151"/>
      <c r="J2" s="151"/>
      <c r="K2" s="151"/>
      <c r="L2" s="151"/>
      <c r="M2" s="151"/>
      <c r="N2" s="151"/>
      <c r="O2" s="151"/>
    </row>
    <row r="3" spans="1:15" ht="14.1" customHeight="1" x14ac:dyDescent="0.25">
      <c r="A3" s="103"/>
      <c r="B3" s="151"/>
      <c r="C3" s="151"/>
      <c r="D3" s="151"/>
      <c r="E3" s="151"/>
      <c r="F3" s="151"/>
      <c r="G3" s="151"/>
      <c r="H3" s="151"/>
      <c r="I3" s="151"/>
      <c r="J3" s="151"/>
      <c r="K3" s="151"/>
      <c r="L3" s="151"/>
      <c r="M3" s="151"/>
      <c r="N3" s="151"/>
      <c r="O3" s="151"/>
    </row>
    <row r="4" spans="1:15" x14ac:dyDescent="0.25">
      <c r="A4" s="9" t="s">
        <v>230</v>
      </c>
      <c r="B4" s="151"/>
      <c r="C4" s="151"/>
      <c r="D4" s="151"/>
      <c r="E4" s="151"/>
      <c r="F4" s="151"/>
      <c r="G4" s="151"/>
      <c r="H4" s="151"/>
      <c r="I4" s="151"/>
      <c r="J4" s="151"/>
      <c r="K4" s="151"/>
      <c r="L4" s="151"/>
      <c r="M4" s="151"/>
      <c r="N4" s="151"/>
      <c r="O4" s="151"/>
    </row>
    <row r="5" spans="1:15" ht="14.1" customHeight="1" x14ac:dyDescent="0.25">
      <c r="A5" s="151"/>
      <c r="B5" s="151"/>
      <c r="C5" s="151"/>
      <c r="D5" s="151"/>
      <c r="E5" s="151"/>
      <c r="F5" s="151"/>
      <c r="G5" s="151"/>
      <c r="H5" s="151"/>
      <c r="I5" s="151"/>
      <c r="J5" s="151"/>
      <c r="K5" s="151"/>
      <c r="L5" s="151"/>
      <c r="M5" s="151"/>
      <c r="N5" s="151"/>
      <c r="O5" s="151"/>
    </row>
    <row r="6" spans="1:15" ht="14.1" customHeight="1" x14ac:dyDescent="0.25">
      <c r="A6" s="151" t="s">
        <v>231</v>
      </c>
      <c r="B6" s="151"/>
      <c r="C6" s="151"/>
      <c r="D6" s="151"/>
      <c r="E6" s="151"/>
      <c r="F6" s="151"/>
      <c r="G6" s="151"/>
      <c r="H6" s="151"/>
      <c r="I6" s="151"/>
      <c r="J6" s="151"/>
      <c r="K6" s="151"/>
      <c r="L6" s="151"/>
      <c r="M6" s="151"/>
      <c r="N6" s="151"/>
      <c r="O6" s="151"/>
    </row>
    <row r="7" spans="1:15" x14ac:dyDescent="0.25">
      <c r="A7" s="151" t="s">
        <v>285</v>
      </c>
      <c r="B7" s="151"/>
      <c r="C7" s="151"/>
      <c r="D7" s="151"/>
      <c r="E7" s="151"/>
      <c r="F7" s="151"/>
      <c r="G7" s="151"/>
      <c r="H7" s="151"/>
      <c r="I7" s="151"/>
      <c r="J7" s="151"/>
      <c r="K7" s="151"/>
      <c r="L7" s="151"/>
      <c r="M7" s="151"/>
      <c r="N7" s="151"/>
      <c r="O7" s="151"/>
    </row>
    <row r="8" spans="1:15" x14ac:dyDescent="0.25">
      <c r="A8" s="155"/>
      <c r="B8" s="155"/>
      <c r="C8" s="155"/>
      <c r="D8" s="155"/>
      <c r="E8" s="155"/>
      <c r="F8" s="155"/>
      <c r="G8" s="155"/>
      <c r="H8" s="155"/>
      <c r="I8" s="155"/>
      <c r="J8" s="155"/>
      <c r="K8" s="155"/>
      <c r="L8" s="155"/>
      <c r="M8" s="155"/>
      <c r="N8" s="155"/>
      <c r="O8" s="155"/>
    </row>
    <row r="9" spans="1:15" x14ac:dyDescent="0.25">
      <c r="A9" s="157" t="s">
        <v>171</v>
      </c>
      <c r="B9" s="159" t="s">
        <v>172</v>
      </c>
      <c r="C9" s="160"/>
      <c r="D9" s="159" t="s">
        <v>173</v>
      </c>
      <c r="E9" s="159"/>
      <c r="F9" s="159" t="s">
        <v>174</v>
      </c>
      <c r="G9" s="160"/>
      <c r="H9" s="277" t="s">
        <v>175</v>
      </c>
      <c r="I9" s="277"/>
      <c r="J9" s="277" t="s">
        <v>176</v>
      </c>
      <c r="K9" s="277"/>
      <c r="L9" s="277" t="s">
        <v>177</v>
      </c>
      <c r="M9" s="277"/>
      <c r="N9" s="277" t="s">
        <v>178</v>
      </c>
      <c r="O9" s="277"/>
    </row>
    <row r="10" spans="1:15" x14ac:dyDescent="0.25">
      <c r="A10" s="157"/>
      <c r="B10" s="160"/>
      <c r="C10" s="160"/>
      <c r="D10" s="162"/>
      <c r="E10" s="162"/>
      <c r="F10" s="160"/>
      <c r="G10" s="160"/>
      <c r="H10" s="160"/>
      <c r="I10" s="160"/>
      <c r="J10" s="155"/>
      <c r="K10" s="155"/>
      <c r="L10" s="160"/>
      <c r="M10" s="160"/>
      <c r="N10" s="155"/>
      <c r="O10" s="155"/>
    </row>
    <row r="11" spans="1:15" x14ac:dyDescent="0.25">
      <c r="A11" s="157"/>
      <c r="B11" s="160" t="s">
        <v>284</v>
      </c>
      <c r="C11" s="160"/>
      <c r="D11" s="163" t="s">
        <v>234</v>
      </c>
      <c r="E11" s="163"/>
      <c r="F11" s="160" t="s">
        <v>233</v>
      </c>
      <c r="G11" s="160"/>
      <c r="H11" s="276" t="s">
        <v>282</v>
      </c>
      <c r="I11" s="276"/>
      <c r="J11" s="276" t="s">
        <v>282</v>
      </c>
      <c r="K11" s="276"/>
      <c r="L11" s="276" t="s">
        <v>234</v>
      </c>
      <c r="M11" s="276"/>
      <c r="N11" s="276" t="s">
        <v>233</v>
      </c>
      <c r="O11" s="276"/>
    </row>
    <row r="12" spans="1:15" x14ac:dyDescent="0.25">
      <c r="A12" s="164" t="s">
        <v>46</v>
      </c>
      <c r="B12" s="166" t="s">
        <v>283</v>
      </c>
      <c r="C12" s="166"/>
      <c r="D12" s="165" t="s">
        <v>48</v>
      </c>
      <c r="E12" s="165"/>
      <c r="F12" s="166" t="s">
        <v>48</v>
      </c>
      <c r="G12" s="166"/>
      <c r="H12" s="275" t="s">
        <v>48</v>
      </c>
      <c r="I12" s="275"/>
      <c r="J12" s="275" t="s">
        <v>40</v>
      </c>
      <c r="K12" s="275"/>
      <c r="L12" s="275" t="s">
        <v>40</v>
      </c>
      <c r="M12" s="275"/>
      <c r="N12" s="275" t="s">
        <v>40</v>
      </c>
      <c r="O12" s="275"/>
    </row>
    <row r="13" spans="1:15" x14ac:dyDescent="0.25">
      <c r="A13" s="155"/>
      <c r="B13" s="155"/>
      <c r="C13" s="155"/>
      <c r="D13" s="155"/>
      <c r="E13" s="155"/>
      <c r="F13" s="155"/>
      <c r="G13" s="155"/>
      <c r="H13" s="155"/>
      <c r="I13" s="155"/>
      <c r="J13" s="155"/>
      <c r="K13" s="155"/>
      <c r="L13" s="155"/>
      <c r="M13" s="155"/>
      <c r="N13" s="155"/>
      <c r="O13" s="155"/>
    </row>
    <row r="14" spans="1:15" x14ac:dyDescent="0.25">
      <c r="A14" s="155" t="s">
        <v>26</v>
      </c>
      <c r="B14" s="233">
        <f>'Exhibit 14 PP'!J14</f>
        <v>0.22380813953488365</v>
      </c>
      <c r="C14" s="155"/>
      <c r="D14" s="239">
        <v>0.06</v>
      </c>
      <c r="E14" s="237"/>
      <c r="F14" s="238">
        <v>4.9000000000000002E-2</v>
      </c>
      <c r="G14" s="155"/>
      <c r="H14" s="171">
        <f t="shared" ref="H14:H19" si="0">F14/D14-1</f>
        <v>-0.18333333333333324</v>
      </c>
      <c r="I14" s="155"/>
      <c r="J14" s="171">
        <f t="shared" ref="J14:J19" si="1">N14/L14-1</f>
        <v>-5.6601576937798104E-4</v>
      </c>
      <c r="K14" s="182"/>
      <c r="L14" s="184">
        <v>2990234.7099999981</v>
      </c>
      <c r="M14" s="182"/>
      <c r="N14" s="183">
        <v>2988542.1899999967</v>
      </c>
      <c r="O14" s="182"/>
    </row>
    <row r="15" spans="1:15" x14ac:dyDescent="0.25">
      <c r="A15" s="155" t="s">
        <v>27</v>
      </c>
      <c r="B15" s="233">
        <f>'Exhibit 14 PP'!J15</f>
        <v>0.22343541944074574</v>
      </c>
      <c r="C15" s="155"/>
      <c r="D15" s="237">
        <v>0.06</v>
      </c>
      <c r="E15" s="237"/>
      <c r="F15" s="237">
        <v>4.9000000000000002E-2</v>
      </c>
      <c r="G15" s="155"/>
      <c r="H15" s="171">
        <f t="shared" si="0"/>
        <v>-0.18333333333333324</v>
      </c>
      <c r="I15" s="155"/>
      <c r="J15" s="171">
        <f t="shared" si="1"/>
        <v>-8.2784305777738876E-4</v>
      </c>
      <c r="K15" s="182"/>
      <c r="L15" s="184">
        <v>162144.25999999966</v>
      </c>
      <c r="M15" s="182"/>
      <c r="N15" s="183">
        <v>162010.0300000002</v>
      </c>
      <c r="O15" s="182"/>
    </row>
    <row r="16" spans="1:15" x14ac:dyDescent="0.25">
      <c r="A16" s="155" t="s">
        <v>239</v>
      </c>
      <c r="B16" s="233">
        <f>'Exhibit 14 PP'!J16</f>
        <v>0.15627095908786059</v>
      </c>
      <c r="C16" s="155"/>
      <c r="D16" s="237">
        <v>0.15</v>
      </c>
      <c r="E16" s="237"/>
      <c r="F16" s="237">
        <v>0.129</v>
      </c>
      <c r="G16" s="155"/>
      <c r="H16" s="171">
        <f t="shared" si="0"/>
        <v>-0.1399999999999999</v>
      </c>
      <c r="I16" s="155"/>
      <c r="J16" s="171">
        <f t="shared" si="1"/>
        <v>-5.594397957966124E-3</v>
      </c>
      <c r="K16" s="182"/>
      <c r="L16" s="184">
        <v>1426725.4600000021</v>
      </c>
      <c r="M16" s="182"/>
      <c r="N16" s="183">
        <v>1418743.7899999998</v>
      </c>
      <c r="O16" s="182"/>
    </row>
    <row r="17" spans="1:15" x14ac:dyDescent="0.25">
      <c r="A17" s="155" t="s">
        <v>240</v>
      </c>
      <c r="B17" s="233">
        <f>'Exhibit 14 PP'!J17</f>
        <v>0.15669014084507049</v>
      </c>
      <c r="C17" s="155"/>
      <c r="D17" s="237">
        <v>0.15</v>
      </c>
      <c r="E17" s="237"/>
      <c r="F17" s="237">
        <v>0.129</v>
      </c>
      <c r="G17" s="155"/>
      <c r="H17" s="171">
        <f t="shared" si="0"/>
        <v>-0.1399999999999999</v>
      </c>
      <c r="I17" s="155"/>
      <c r="J17" s="171">
        <f t="shared" si="1"/>
        <v>-7.2726040111600332E-3</v>
      </c>
      <c r="K17" s="182"/>
      <c r="L17" s="184">
        <v>105024.2799999986</v>
      </c>
      <c r="M17" s="182"/>
      <c r="N17" s="183">
        <v>104260.48000000142</v>
      </c>
      <c r="O17" s="182"/>
    </row>
    <row r="18" spans="1:15" x14ac:dyDescent="0.25">
      <c r="A18" s="155" t="s">
        <v>28</v>
      </c>
      <c r="B18" s="233">
        <f>'Exhibit 14 PP'!J18</f>
        <v>0.2849720223820944</v>
      </c>
      <c r="C18" s="155"/>
      <c r="D18" s="237">
        <v>0.5</v>
      </c>
      <c r="E18" s="237"/>
      <c r="F18" s="237">
        <v>0.38400000000000001</v>
      </c>
      <c r="G18" s="155"/>
      <c r="H18" s="171">
        <f t="shared" si="0"/>
        <v>-0.23199999999999998</v>
      </c>
      <c r="I18" s="155"/>
      <c r="J18" s="171">
        <f t="shared" si="1"/>
        <v>-1.3162484738468372E-2</v>
      </c>
      <c r="K18" s="182"/>
      <c r="L18" s="184">
        <v>4420592.3999999948</v>
      </c>
      <c r="M18" s="182"/>
      <c r="N18" s="183">
        <v>4362406.4200000055</v>
      </c>
      <c r="O18" s="182"/>
    </row>
    <row r="19" spans="1:15" x14ac:dyDescent="0.25">
      <c r="A19" s="155" t="s">
        <v>29</v>
      </c>
      <c r="B19" s="233">
        <f>'Exhibit 14 PP'!J19</f>
        <v>0.19388904147212305</v>
      </c>
      <c r="C19" s="155"/>
      <c r="D19" s="237">
        <v>0.16</v>
      </c>
      <c r="E19" s="237"/>
      <c r="F19" s="237">
        <v>0.13400000000000001</v>
      </c>
      <c r="G19" s="155"/>
      <c r="H19" s="171">
        <f t="shared" si="0"/>
        <v>-0.16249999999999998</v>
      </c>
      <c r="I19" s="155"/>
      <c r="J19" s="171">
        <f t="shared" si="1"/>
        <v>-1.195932262851862E-4</v>
      </c>
      <c r="K19" s="182"/>
      <c r="L19" s="184">
        <v>3802305.6500000032</v>
      </c>
      <c r="M19" s="182"/>
      <c r="N19" s="183">
        <v>3801850.9199999971</v>
      </c>
      <c r="O19" s="182"/>
    </row>
    <row r="20" spans="1:15" x14ac:dyDescent="0.25">
      <c r="A20" s="155" t="s">
        <v>31</v>
      </c>
      <c r="B20" s="171"/>
      <c r="C20" s="155"/>
      <c r="D20" s="237"/>
      <c r="E20" s="237"/>
      <c r="F20" s="237"/>
      <c r="G20" s="155"/>
      <c r="H20" s="171"/>
      <c r="I20" s="155"/>
      <c r="J20" s="186"/>
      <c r="K20" s="171"/>
      <c r="L20" s="186"/>
      <c r="M20" s="171"/>
      <c r="N20" s="185"/>
      <c r="O20" s="171"/>
    </row>
    <row r="21" spans="1:15" x14ac:dyDescent="0.25">
      <c r="A21" s="154" t="s">
        <v>241</v>
      </c>
      <c r="B21" s="233">
        <f>'Exhibit 14 PP'!J21</f>
        <v>0.21578947368421053</v>
      </c>
      <c r="C21" s="155"/>
      <c r="D21" s="237">
        <v>0.82</v>
      </c>
      <c r="E21" s="237"/>
      <c r="F21" s="237">
        <v>0.67300000000000004</v>
      </c>
      <c r="G21" s="155"/>
      <c r="H21" s="171">
        <f>F21/D21-1</f>
        <v>-0.17926829268292677</v>
      </c>
      <c r="I21" s="155"/>
      <c r="J21" s="171">
        <f>N21/L21-1</f>
        <v>-1.8943087038435502E-3</v>
      </c>
      <c r="K21" s="182"/>
      <c r="L21" s="184">
        <v>174670.57999999987</v>
      </c>
      <c r="M21" s="182"/>
      <c r="N21" s="183">
        <v>174339.70000000048</v>
      </c>
      <c r="O21" s="182"/>
    </row>
    <row r="22" spans="1:15" x14ac:dyDescent="0.25">
      <c r="A22" s="155" t="s">
        <v>242</v>
      </c>
      <c r="B22" s="233">
        <f>'Exhibit 14 PP'!J22</f>
        <v>0.21420118343195282</v>
      </c>
      <c r="C22" s="155"/>
      <c r="D22" s="237">
        <v>0.8</v>
      </c>
      <c r="E22" s="237"/>
      <c r="F22" s="237">
        <v>0.65900000000000003</v>
      </c>
      <c r="G22" s="155"/>
      <c r="H22" s="171">
        <f>F22/D22-1</f>
        <v>-0.17625000000000002</v>
      </c>
      <c r="I22" s="155"/>
      <c r="J22" s="171">
        <f>N22/L22-1</f>
        <v>1.6942376851702967E-4</v>
      </c>
      <c r="K22" s="155"/>
      <c r="L22" s="184">
        <v>123772.47999999826</v>
      </c>
      <c r="M22" s="182"/>
      <c r="N22" s="183">
        <v>123793.44999999857</v>
      </c>
      <c r="O22" s="155"/>
    </row>
    <row r="23" spans="1:15" x14ac:dyDescent="0.25">
      <c r="A23" s="155"/>
      <c r="B23" s="177"/>
      <c r="C23" s="177"/>
      <c r="D23" s="177"/>
      <c r="E23" s="155"/>
      <c r="F23" s="177"/>
      <c r="G23" s="177"/>
      <c r="H23" s="177"/>
      <c r="I23" s="177"/>
      <c r="J23" s="155"/>
      <c r="K23" s="155"/>
      <c r="L23" s="184"/>
      <c r="M23" s="182"/>
      <c r="N23" s="183"/>
      <c r="O23" s="155"/>
    </row>
    <row r="24" spans="1:15" x14ac:dyDescent="0.25">
      <c r="A24" s="155" t="s">
        <v>246</v>
      </c>
      <c r="B24" s="168"/>
      <c r="C24" s="155"/>
      <c r="D24" s="178"/>
      <c r="E24" s="179"/>
      <c r="F24" s="168"/>
      <c r="G24" s="155"/>
      <c r="H24" s="171"/>
      <c r="I24" s="155"/>
      <c r="J24" s="171">
        <f>N24/L24-1</f>
        <v>-5.264700230104391E-3</v>
      </c>
      <c r="K24" s="155"/>
      <c r="L24" s="186">
        <f>SUM(L14:L22)</f>
        <v>13205469.819999993</v>
      </c>
      <c r="M24" s="171"/>
      <c r="N24" s="186">
        <f>SUM(N14:N22)</f>
        <v>13135946.980000002</v>
      </c>
      <c r="O24" s="155"/>
    </row>
    <row r="25" spans="1:15" x14ac:dyDescent="0.25">
      <c r="A25" s="155"/>
      <c r="B25" s="155"/>
      <c r="C25" s="155"/>
      <c r="D25" s="155"/>
      <c r="E25" s="155"/>
      <c r="F25" s="155"/>
      <c r="G25" s="155"/>
      <c r="H25" s="155"/>
      <c r="I25" s="155"/>
      <c r="J25" s="155"/>
      <c r="K25" s="155"/>
      <c r="L25" s="184"/>
      <c r="M25" s="182"/>
      <c r="N25" s="183"/>
      <c r="O25" s="155"/>
    </row>
    <row r="26" spans="1:15" x14ac:dyDescent="0.25">
      <c r="A26" s="180"/>
      <c r="B26" s="155"/>
      <c r="C26" s="155"/>
      <c r="D26" s="155"/>
      <c r="E26" s="155"/>
      <c r="F26" s="155"/>
      <c r="G26" s="155"/>
      <c r="H26" s="155"/>
      <c r="I26" s="155"/>
      <c r="J26" s="155"/>
      <c r="K26" s="155"/>
      <c r="L26" s="184"/>
      <c r="M26" s="182"/>
      <c r="N26" s="183"/>
      <c r="O26" s="155"/>
    </row>
    <row r="27" spans="1:15" x14ac:dyDescent="0.25">
      <c r="A27" s="154"/>
      <c r="B27" s="155"/>
      <c r="C27" s="155"/>
      <c r="D27" s="155"/>
      <c r="E27" s="155"/>
      <c r="F27" s="155"/>
      <c r="G27" s="155"/>
      <c r="H27" s="155"/>
      <c r="I27" s="155"/>
      <c r="J27" s="155"/>
      <c r="K27" s="155"/>
      <c r="L27" s="155"/>
      <c r="M27" s="155"/>
      <c r="N27" s="161"/>
      <c r="O27" s="155"/>
    </row>
    <row r="28" spans="1:15" x14ac:dyDescent="0.25">
      <c r="A28" s="180"/>
      <c r="B28" s="155"/>
      <c r="C28" s="155"/>
      <c r="D28" s="155"/>
      <c r="E28" s="155"/>
      <c r="F28" s="155"/>
      <c r="G28" s="155"/>
      <c r="H28" s="155"/>
      <c r="I28" s="155"/>
      <c r="J28" s="155"/>
      <c r="K28" s="155"/>
      <c r="L28" s="185"/>
      <c r="M28" s="155"/>
      <c r="N28" s="185"/>
      <c r="O28" s="155"/>
    </row>
    <row r="29" spans="1:15" x14ac:dyDescent="0.25">
      <c r="A29" s="154"/>
      <c r="B29" s="155"/>
      <c r="C29" s="155"/>
      <c r="D29" s="155"/>
      <c r="E29" s="155"/>
      <c r="F29" s="155"/>
      <c r="G29" s="155"/>
      <c r="H29" s="155"/>
      <c r="I29" s="155"/>
      <c r="J29" s="155"/>
      <c r="K29" s="155"/>
      <c r="L29" s="155"/>
      <c r="M29" s="155"/>
      <c r="N29" s="155"/>
      <c r="O29" s="155"/>
    </row>
    <row r="30" spans="1:15" x14ac:dyDescent="0.25">
      <c r="A30" s="180"/>
      <c r="B30" s="155"/>
      <c r="C30" s="155"/>
      <c r="D30" s="155"/>
      <c r="E30" s="155"/>
      <c r="F30" s="155"/>
      <c r="G30" s="155"/>
      <c r="H30" s="155"/>
      <c r="I30" s="155"/>
      <c r="J30" s="155"/>
      <c r="K30" s="155"/>
      <c r="L30" s="155"/>
      <c r="M30" s="155"/>
      <c r="N30" s="155"/>
      <c r="O30" s="155"/>
    </row>
    <row r="31" spans="1:15" x14ac:dyDescent="0.25">
      <c r="A31" s="154"/>
      <c r="B31" s="155"/>
      <c r="C31" s="155"/>
      <c r="D31" s="155"/>
      <c r="E31" s="155"/>
      <c r="F31" s="155"/>
      <c r="G31" s="155"/>
      <c r="H31" s="155"/>
      <c r="I31" s="155"/>
      <c r="J31" s="155"/>
      <c r="K31" s="155"/>
      <c r="L31" s="155"/>
      <c r="M31" s="155"/>
      <c r="N31" s="155"/>
      <c r="O31" s="155"/>
    </row>
    <row r="32" spans="1:15" x14ac:dyDescent="0.25">
      <c r="A32" s="154"/>
      <c r="B32" s="161"/>
      <c r="C32" s="161"/>
      <c r="D32" s="161"/>
      <c r="E32" s="161"/>
      <c r="F32" s="161"/>
      <c r="G32" s="161"/>
      <c r="H32" s="161"/>
      <c r="I32" s="161"/>
      <c r="J32" s="161"/>
      <c r="K32" s="181"/>
      <c r="L32" s="161"/>
      <c r="M32" s="161"/>
      <c r="N32" s="161"/>
      <c r="O32" s="181"/>
    </row>
    <row r="33" spans="1:15" ht="15" customHeight="1" x14ac:dyDescent="0.25">
      <c r="A33" s="161"/>
      <c r="B33" s="161"/>
      <c r="C33" s="161"/>
      <c r="D33" s="161"/>
      <c r="E33" s="161"/>
      <c r="F33" s="161"/>
      <c r="G33" s="161"/>
      <c r="H33" s="161"/>
      <c r="I33" s="161"/>
      <c r="J33" s="161"/>
      <c r="K33" s="181"/>
      <c r="L33" s="161"/>
      <c r="M33" s="161"/>
      <c r="N33" s="161"/>
      <c r="O33" s="181"/>
    </row>
    <row r="34" spans="1:15" x14ac:dyDescent="0.25">
      <c r="A34" s="161"/>
      <c r="B34" s="161"/>
      <c r="C34" s="161"/>
      <c r="D34" s="161"/>
      <c r="E34" s="161"/>
      <c r="F34" s="161"/>
      <c r="G34" s="161"/>
      <c r="H34" s="161"/>
      <c r="I34" s="161"/>
      <c r="J34" s="161"/>
      <c r="K34" s="181"/>
      <c r="L34" s="161"/>
      <c r="M34" s="161"/>
      <c r="N34" s="161"/>
      <c r="O34" s="181"/>
    </row>
    <row r="35" spans="1:15" ht="15.75" customHeight="1" x14ac:dyDescent="0.25">
      <c r="A35" s="161"/>
      <c r="B35" s="161"/>
      <c r="C35" s="161"/>
      <c r="D35" s="161"/>
      <c r="E35" s="161"/>
      <c r="F35" s="161"/>
      <c r="G35" s="161"/>
      <c r="H35" s="161"/>
      <c r="I35" s="161"/>
      <c r="J35" s="161"/>
      <c r="K35" s="161"/>
      <c r="L35" s="161"/>
      <c r="M35" s="161"/>
      <c r="N35" s="161"/>
      <c r="O35" s="161"/>
    </row>
    <row r="36" spans="1:15" ht="15" customHeight="1" x14ac:dyDescent="0.25">
      <c r="A36" s="161"/>
      <c r="B36" s="161"/>
      <c r="C36" s="161"/>
      <c r="D36" s="161"/>
      <c r="E36" s="161"/>
      <c r="F36" s="161"/>
      <c r="G36" s="161"/>
      <c r="H36" s="161"/>
      <c r="I36" s="161"/>
      <c r="J36" s="161"/>
      <c r="K36" s="161"/>
      <c r="L36" s="161"/>
      <c r="M36" s="161"/>
      <c r="N36" s="161"/>
      <c r="O36" s="161"/>
    </row>
    <row r="37" spans="1:15" ht="15" customHeight="1" x14ac:dyDescent="0.25"/>
  </sheetData>
  <mergeCells count="12">
    <mergeCell ref="L9:M9"/>
    <mergeCell ref="N9:O9"/>
    <mergeCell ref="L11:M11"/>
    <mergeCell ref="N11:O11"/>
    <mergeCell ref="L12:M12"/>
    <mergeCell ref="N12:O12"/>
    <mergeCell ref="H9:I9"/>
    <mergeCell ref="J9:K9"/>
    <mergeCell ref="H11:I11"/>
    <mergeCell ref="J11:K11"/>
    <mergeCell ref="H12:I12"/>
    <mergeCell ref="J12:K12"/>
  </mergeCells>
  <printOptions horizontalCentered="1"/>
  <pageMargins left="0.7" right="0.7" top="0.75" bottom="0.5" header="0.3" footer="0.3"/>
  <pageSetup scale="98"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23E84-BFC3-4AD1-8226-DF0FA497447F}">
  <dimension ref="A1:O37"/>
  <sheetViews>
    <sheetView view="pageBreakPreview" topLeftCell="A2" zoomScale="110" zoomScaleNormal="100" zoomScaleSheetLayoutView="110" workbookViewId="0"/>
  </sheetViews>
  <sheetFormatPr defaultColWidth="9.109375" defaultRowHeight="13.8" x14ac:dyDescent="0.25"/>
  <cols>
    <col min="1" max="1" width="29.33203125" style="153" customWidth="1"/>
    <col min="2" max="2" width="14.44140625" style="153" customWidth="1"/>
    <col min="3" max="3" width="3" style="153" customWidth="1"/>
    <col min="4" max="4" width="9.6640625" style="153" customWidth="1"/>
    <col min="5" max="5" width="3" style="153" customWidth="1"/>
    <col min="6" max="6" width="9.6640625" style="153" customWidth="1"/>
    <col min="7" max="7" width="1.88671875" style="153" customWidth="1"/>
    <col min="8" max="8" width="9.6640625" style="153" customWidth="1"/>
    <col min="9" max="9" width="1.88671875" style="153" customWidth="1"/>
    <col min="10" max="10" width="9.6640625" style="153" customWidth="1"/>
    <col min="11" max="11" width="1.6640625" style="153" customWidth="1"/>
    <col min="12" max="12" width="13.109375" style="153" customWidth="1"/>
    <col min="13" max="13" width="2.33203125" style="153" customWidth="1"/>
    <col min="14" max="14" width="13" style="153" customWidth="1"/>
    <col min="15" max="15" width="1.44140625" style="153" customWidth="1"/>
    <col min="16" max="16384" width="9.109375" style="153"/>
  </cols>
  <sheetData>
    <row r="1" spans="1:15" ht="14.1" customHeight="1" x14ac:dyDescent="0.25">
      <c r="A1" s="11" t="s">
        <v>3</v>
      </c>
      <c r="B1" s="151"/>
      <c r="C1" s="151"/>
      <c r="D1" s="151"/>
      <c r="E1" s="151"/>
      <c r="F1" s="151"/>
      <c r="G1" s="151"/>
      <c r="H1" s="151"/>
      <c r="I1" s="151"/>
      <c r="J1" s="151"/>
      <c r="K1" s="151"/>
      <c r="L1" s="151"/>
      <c r="M1" s="151"/>
      <c r="N1" s="151"/>
      <c r="O1" s="151"/>
    </row>
    <row r="2" spans="1:15" x14ac:dyDescent="0.25">
      <c r="A2" s="10" t="s">
        <v>2</v>
      </c>
      <c r="B2" s="151"/>
      <c r="C2" s="151"/>
      <c r="D2" s="151"/>
      <c r="E2" s="151"/>
      <c r="F2" s="151"/>
      <c r="G2" s="151"/>
      <c r="H2" s="151"/>
      <c r="I2" s="151"/>
      <c r="J2" s="151"/>
      <c r="K2" s="151"/>
      <c r="L2" s="151"/>
      <c r="M2" s="151"/>
      <c r="N2" s="151"/>
      <c r="O2" s="151"/>
    </row>
    <row r="3" spans="1:15" ht="14.1" customHeight="1" x14ac:dyDescent="0.25">
      <c r="A3" s="103"/>
      <c r="B3" s="151"/>
      <c r="C3" s="151"/>
      <c r="D3" s="151"/>
      <c r="E3" s="151"/>
      <c r="F3" s="151"/>
      <c r="G3" s="151"/>
      <c r="H3" s="151"/>
      <c r="I3" s="151"/>
      <c r="J3" s="151"/>
      <c r="K3" s="151"/>
      <c r="L3" s="151"/>
      <c r="M3" s="151"/>
      <c r="N3" s="151"/>
      <c r="O3" s="151"/>
    </row>
    <row r="4" spans="1:15" x14ac:dyDescent="0.25">
      <c r="A4" s="9" t="s">
        <v>230</v>
      </c>
      <c r="B4" s="151"/>
      <c r="C4" s="151"/>
      <c r="D4" s="151"/>
      <c r="E4" s="151"/>
      <c r="F4" s="151"/>
      <c r="G4" s="151"/>
      <c r="H4" s="151"/>
      <c r="I4" s="151"/>
      <c r="J4" s="151"/>
      <c r="K4" s="151"/>
      <c r="L4" s="151"/>
      <c r="M4" s="151"/>
      <c r="N4" s="151"/>
      <c r="O4" s="151"/>
    </row>
    <row r="5" spans="1:15" ht="14.1" customHeight="1" x14ac:dyDescent="0.25">
      <c r="A5" s="151"/>
      <c r="B5" s="151"/>
      <c r="C5" s="151"/>
      <c r="D5" s="151"/>
      <c r="E5" s="151"/>
      <c r="F5" s="151"/>
      <c r="G5" s="151"/>
      <c r="H5" s="151"/>
      <c r="I5" s="151"/>
      <c r="J5" s="151"/>
      <c r="K5" s="151"/>
      <c r="L5" s="151"/>
      <c r="M5" s="151"/>
      <c r="N5" s="151"/>
      <c r="O5" s="151"/>
    </row>
    <row r="6" spans="1:15" ht="14.1" customHeight="1" x14ac:dyDescent="0.25">
      <c r="A6" s="151" t="s">
        <v>231</v>
      </c>
      <c r="B6" s="151"/>
      <c r="C6" s="151"/>
      <c r="D6" s="151"/>
      <c r="E6" s="151"/>
      <c r="F6" s="151"/>
      <c r="G6" s="151"/>
      <c r="H6" s="151"/>
      <c r="I6" s="151"/>
      <c r="J6" s="151"/>
      <c r="K6" s="151"/>
      <c r="L6" s="151"/>
      <c r="M6" s="151"/>
      <c r="N6" s="151"/>
      <c r="O6" s="151"/>
    </row>
    <row r="7" spans="1:15" x14ac:dyDescent="0.25">
      <c r="A7" s="151" t="s">
        <v>286</v>
      </c>
      <c r="B7" s="151"/>
      <c r="C7" s="151"/>
      <c r="D7" s="151"/>
      <c r="E7" s="151"/>
      <c r="F7" s="151"/>
      <c r="G7" s="151"/>
      <c r="H7" s="151"/>
      <c r="I7" s="151"/>
      <c r="J7" s="151"/>
      <c r="K7" s="151"/>
      <c r="L7" s="151"/>
      <c r="M7" s="151"/>
      <c r="N7" s="151"/>
      <c r="O7" s="151"/>
    </row>
    <row r="8" spans="1:15" x14ac:dyDescent="0.25">
      <c r="A8" s="155"/>
      <c r="B8" s="155"/>
      <c r="C8" s="155"/>
      <c r="D8" s="155"/>
      <c r="E8" s="155"/>
      <c r="F8" s="155"/>
      <c r="G8" s="155"/>
      <c r="H8" s="155"/>
      <c r="I8" s="155"/>
      <c r="J8" s="155"/>
      <c r="K8" s="155"/>
      <c r="L8" s="155"/>
      <c r="M8" s="155"/>
      <c r="N8" s="155"/>
      <c r="O8" s="155"/>
    </row>
    <row r="9" spans="1:15" x14ac:dyDescent="0.25">
      <c r="A9" s="157" t="s">
        <v>171</v>
      </c>
      <c r="B9" s="159" t="s">
        <v>172</v>
      </c>
      <c r="C9" s="160"/>
      <c r="D9" s="159" t="s">
        <v>173</v>
      </c>
      <c r="E9" s="159"/>
      <c r="F9" s="159" t="s">
        <v>174</v>
      </c>
      <c r="G9" s="160"/>
      <c r="H9" s="277" t="s">
        <v>175</v>
      </c>
      <c r="I9" s="277"/>
      <c r="J9" s="277" t="s">
        <v>176</v>
      </c>
      <c r="K9" s="277"/>
      <c r="L9" s="277" t="s">
        <v>177</v>
      </c>
      <c r="M9" s="277"/>
      <c r="N9" s="277" t="s">
        <v>178</v>
      </c>
      <c r="O9" s="277"/>
    </row>
    <row r="10" spans="1:15" x14ac:dyDescent="0.25">
      <c r="A10" s="157"/>
      <c r="B10" s="160"/>
      <c r="C10" s="160"/>
      <c r="D10" s="162"/>
      <c r="E10" s="162"/>
      <c r="F10" s="160"/>
      <c r="G10" s="160"/>
      <c r="H10" s="160"/>
      <c r="I10" s="160"/>
      <c r="J10" s="155"/>
      <c r="K10" s="155"/>
      <c r="L10" s="160"/>
      <c r="M10" s="160"/>
      <c r="N10" s="155"/>
      <c r="O10" s="155"/>
    </row>
    <row r="11" spans="1:15" x14ac:dyDescent="0.25">
      <c r="A11" s="157"/>
      <c r="B11" s="160" t="s">
        <v>284</v>
      </c>
      <c r="C11" s="160"/>
      <c r="D11" s="163" t="s">
        <v>234</v>
      </c>
      <c r="E11" s="163"/>
      <c r="F11" s="160" t="s">
        <v>233</v>
      </c>
      <c r="G11" s="160"/>
      <c r="H11" s="276" t="s">
        <v>282</v>
      </c>
      <c r="I11" s="276"/>
      <c r="J11" s="276" t="s">
        <v>282</v>
      </c>
      <c r="K11" s="276"/>
      <c r="L11" s="276" t="s">
        <v>234</v>
      </c>
      <c r="M11" s="276"/>
      <c r="N11" s="276" t="s">
        <v>233</v>
      </c>
      <c r="O11" s="276"/>
    </row>
    <row r="12" spans="1:15" x14ac:dyDescent="0.25">
      <c r="A12" s="164" t="s">
        <v>46</v>
      </c>
      <c r="B12" s="166" t="s">
        <v>283</v>
      </c>
      <c r="C12" s="166"/>
      <c r="D12" s="165" t="s">
        <v>48</v>
      </c>
      <c r="E12" s="165"/>
      <c r="F12" s="166" t="s">
        <v>48</v>
      </c>
      <c r="G12" s="166"/>
      <c r="H12" s="275" t="s">
        <v>48</v>
      </c>
      <c r="I12" s="275"/>
      <c r="J12" s="275" t="s">
        <v>40</v>
      </c>
      <c r="K12" s="275"/>
      <c r="L12" s="275" t="s">
        <v>40</v>
      </c>
      <c r="M12" s="275"/>
      <c r="N12" s="275" t="s">
        <v>40</v>
      </c>
      <c r="O12" s="275"/>
    </row>
    <row r="13" spans="1:15" x14ac:dyDescent="0.25">
      <c r="A13" s="155"/>
      <c r="B13" s="155"/>
      <c r="C13" s="155"/>
      <c r="D13" s="155"/>
      <c r="E13" s="155"/>
      <c r="F13" s="155"/>
      <c r="G13" s="155"/>
      <c r="H13" s="155"/>
      <c r="I13" s="155"/>
      <c r="J13" s="155"/>
      <c r="K13" s="155"/>
      <c r="L13" s="155"/>
      <c r="M13" s="155"/>
      <c r="N13" s="155"/>
      <c r="O13" s="155"/>
    </row>
    <row r="14" spans="1:15" x14ac:dyDescent="0.25">
      <c r="A14" s="155" t="s">
        <v>26</v>
      </c>
      <c r="B14" s="233">
        <f>'Exhibit 14 PP'!J14</f>
        <v>0.22380813953488365</v>
      </c>
      <c r="C14" s="155"/>
      <c r="D14" s="239">
        <v>7.0000000000000007E-2</v>
      </c>
      <c r="E14" s="237"/>
      <c r="F14" s="238">
        <v>5.7000000000000002E-2</v>
      </c>
      <c r="G14" s="155"/>
      <c r="H14" s="171">
        <f t="shared" ref="H14:H19" si="0">F14/D14-1</f>
        <v>-0.18571428571428572</v>
      </c>
      <c r="I14" s="155"/>
      <c r="J14" s="171">
        <f>N14/L14-1</f>
        <v>-3.4614003008256455E-3</v>
      </c>
      <c r="K14" s="182"/>
      <c r="L14" s="184">
        <v>59184.140000000043</v>
      </c>
      <c r="M14" s="182"/>
      <c r="N14" s="183">
        <v>58979.279999999933</v>
      </c>
      <c r="O14" s="182"/>
    </row>
    <row r="15" spans="1:15" x14ac:dyDescent="0.25">
      <c r="A15" s="155" t="s">
        <v>27</v>
      </c>
      <c r="B15" s="233">
        <f>'Exhibit 14 PP'!J15</f>
        <v>0.22343541944074574</v>
      </c>
      <c r="C15" s="155"/>
      <c r="D15" s="237">
        <v>7.0000000000000007E-2</v>
      </c>
      <c r="E15" s="237"/>
      <c r="F15" s="237">
        <v>5.7000000000000002E-2</v>
      </c>
      <c r="G15" s="155"/>
      <c r="H15" s="171">
        <f t="shared" si="0"/>
        <v>-0.18571428571428572</v>
      </c>
      <c r="I15" s="155"/>
      <c r="J15" s="171">
        <f t="shared" ref="J15:J24" si="1">N15/L15-1</f>
        <v>-3.8885796492428293E-3</v>
      </c>
      <c r="K15" s="182"/>
      <c r="L15" s="184">
        <v>2551.0599999999981</v>
      </c>
      <c r="M15" s="182"/>
      <c r="N15" s="183">
        <v>2541.1400000000008</v>
      </c>
      <c r="O15" s="182"/>
    </row>
    <row r="16" spans="1:15" x14ac:dyDescent="0.25">
      <c r="A16" s="155" t="s">
        <v>239</v>
      </c>
      <c r="B16" s="233">
        <f>'Exhibit 14 PP'!J16</f>
        <v>0.15627095908786059</v>
      </c>
      <c r="C16" s="155"/>
      <c r="D16" s="237">
        <v>0.17</v>
      </c>
      <c r="E16" s="237"/>
      <c r="F16" s="237">
        <v>0.14599999999999999</v>
      </c>
      <c r="G16" s="155"/>
      <c r="H16" s="171">
        <f t="shared" si="0"/>
        <v>-0.14117647058823546</v>
      </c>
      <c r="I16" s="155"/>
      <c r="J16" s="171">
        <f t="shared" si="1"/>
        <v>-6.9740742207002882E-3</v>
      </c>
      <c r="K16" s="182"/>
      <c r="L16" s="184">
        <v>31321.719999999994</v>
      </c>
      <c r="M16" s="182"/>
      <c r="N16" s="183">
        <v>31103.280000000002</v>
      </c>
      <c r="O16" s="182"/>
    </row>
    <row r="17" spans="1:15" x14ac:dyDescent="0.25">
      <c r="A17" s="155" t="s">
        <v>240</v>
      </c>
      <c r="B17" s="233">
        <f>'Exhibit 14 PP'!J17</f>
        <v>0.15669014084507049</v>
      </c>
      <c r="C17" s="155"/>
      <c r="D17" s="237">
        <v>0.17</v>
      </c>
      <c r="E17" s="237"/>
      <c r="F17" s="237">
        <v>0.14599999999999999</v>
      </c>
      <c r="G17" s="155"/>
      <c r="H17" s="171">
        <f t="shared" si="0"/>
        <v>-0.14117647058823546</v>
      </c>
      <c r="I17" s="155"/>
      <c r="J17" s="171">
        <f t="shared" si="1"/>
        <v>-7.0904004935410381E-3</v>
      </c>
      <c r="K17" s="182"/>
      <c r="L17" s="184">
        <v>2366.5800000000063</v>
      </c>
      <c r="M17" s="182"/>
      <c r="N17" s="183">
        <v>2349.800000000002</v>
      </c>
      <c r="O17" s="182"/>
    </row>
    <row r="18" spans="1:15" x14ac:dyDescent="0.25">
      <c r="A18" s="155" t="s">
        <v>28</v>
      </c>
      <c r="B18" s="233">
        <f>'Exhibit 14 PP'!J18</f>
        <v>0.2849720223820944</v>
      </c>
      <c r="C18" s="155"/>
      <c r="D18" s="237">
        <v>0.76</v>
      </c>
      <c r="E18" s="237"/>
      <c r="F18" s="237">
        <v>0.58399999999999996</v>
      </c>
      <c r="G18" s="155"/>
      <c r="H18" s="171">
        <f t="shared" si="0"/>
        <v>-0.23157894736842111</v>
      </c>
      <c r="I18" s="155"/>
      <c r="J18" s="171">
        <f t="shared" si="1"/>
        <v>-1.259383454400298E-2</v>
      </c>
      <c r="K18" s="182"/>
      <c r="L18" s="184">
        <v>161979.26</v>
      </c>
      <c r="M18" s="182"/>
      <c r="N18" s="183">
        <v>159939.31999999998</v>
      </c>
      <c r="O18" s="182"/>
    </row>
    <row r="19" spans="1:15" x14ac:dyDescent="0.25">
      <c r="A19" s="155" t="s">
        <v>29</v>
      </c>
      <c r="B19" s="233">
        <f>'Exhibit 14 PP'!J19</f>
        <v>0.19388904147212305</v>
      </c>
      <c r="C19" s="155"/>
      <c r="D19" s="237">
        <v>0.33</v>
      </c>
      <c r="E19" s="237"/>
      <c r="F19" s="237">
        <v>0.27600000000000002</v>
      </c>
      <c r="G19" s="155"/>
      <c r="H19" s="171">
        <f t="shared" si="0"/>
        <v>-0.16363636363636358</v>
      </c>
      <c r="I19" s="155"/>
      <c r="J19" s="171">
        <f t="shared" si="1"/>
        <v>-1.4749348516103211E-3</v>
      </c>
      <c r="K19" s="182"/>
      <c r="L19" s="184">
        <v>202422.50000000015</v>
      </c>
      <c r="M19" s="182"/>
      <c r="N19" s="183">
        <v>202123.94000000006</v>
      </c>
      <c r="O19" s="182"/>
    </row>
    <row r="20" spans="1:15" x14ac:dyDescent="0.25">
      <c r="A20" s="155" t="s">
        <v>31</v>
      </c>
      <c r="B20" s="171"/>
      <c r="C20" s="155"/>
      <c r="D20" s="237"/>
      <c r="E20" s="237"/>
      <c r="F20" s="237"/>
      <c r="G20" s="155"/>
      <c r="H20" s="171"/>
      <c r="I20" s="155"/>
      <c r="J20" s="186"/>
      <c r="K20" s="171"/>
      <c r="L20" s="186"/>
      <c r="M20" s="171"/>
      <c r="N20" s="185"/>
      <c r="O20" s="171"/>
    </row>
    <row r="21" spans="1:15" x14ac:dyDescent="0.25">
      <c r="A21" s="154" t="s">
        <v>241</v>
      </c>
      <c r="B21" s="233">
        <f>'Exhibit 14 PP'!J21</f>
        <v>0.21578947368421053</v>
      </c>
      <c r="C21" s="155"/>
      <c r="D21" s="237">
        <v>0.82</v>
      </c>
      <c r="E21" s="237"/>
      <c r="F21" s="237">
        <v>0.67300000000000004</v>
      </c>
      <c r="G21" s="155"/>
      <c r="H21" s="171">
        <f>F21/D21-1</f>
        <v>-0.17926829268292677</v>
      </c>
      <c r="I21" s="155"/>
      <c r="J21" s="171">
        <f t="shared" si="1"/>
        <v>-1.9150997108884349E-3</v>
      </c>
      <c r="K21" s="182"/>
      <c r="L21" s="184">
        <v>2704.8200000000047</v>
      </c>
      <c r="M21" s="182"/>
      <c r="N21" s="183">
        <v>2699.6399999999994</v>
      </c>
      <c r="O21" s="182"/>
    </row>
    <row r="22" spans="1:15" x14ac:dyDescent="0.25">
      <c r="A22" s="155" t="s">
        <v>242</v>
      </c>
      <c r="B22" s="233">
        <f>'Exhibit 14 PP'!J22</f>
        <v>0.21420118343195282</v>
      </c>
      <c r="C22" s="155"/>
      <c r="D22" s="237">
        <v>0.8</v>
      </c>
      <c r="E22" s="237"/>
      <c r="F22" s="237">
        <v>0.65900000000000003</v>
      </c>
      <c r="G22" s="155"/>
      <c r="H22" s="171">
        <f>F22/D22-1</f>
        <v>-0.17625000000000002</v>
      </c>
      <c r="I22" s="155"/>
      <c r="J22" s="171">
        <f t="shared" si="1"/>
        <v>2.3075382485382434E-4</v>
      </c>
      <c r="K22" s="155"/>
      <c r="L22" s="184">
        <v>4593.6399999999994</v>
      </c>
      <c r="M22" s="182"/>
      <c r="N22" s="183">
        <v>4594.7000000000007</v>
      </c>
      <c r="O22" s="155"/>
    </row>
    <row r="23" spans="1:15" x14ac:dyDescent="0.25">
      <c r="A23" s="155"/>
      <c r="B23" s="177"/>
      <c r="C23" s="177"/>
      <c r="D23" s="177"/>
      <c r="E23" s="155"/>
      <c r="F23" s="177"/>
      <c r="G23" s="177"/>
      <c r="H23" s="177"/>
      <c r="I23" s="177"/>
      <c r="J23" s="155"/>
      <c r="K23" s="155"/>
      <c r="L23" s="184"/>
      <c r="M23" s="182"/>
      <c r="N23" s="183"/>
      <c r="O23" s="155"/>
    </row>
    <row r="24" spans="1:15" x14ac:dyDescent="0.25">
      <c r="A24" s="155" t="s">
        <v>246</v>
      </c>
      <c r="B24" s="168"/>
      <c r="C24" s="155"/>
      <c r="D24" s="178"/>
      <c r="E24" s="179"/>
      <c r="F24" s="168"/>
      <c r="G24" s="155"/>
      <c r="H24" s="171"/>
      <c r="I24" s="155"/>
      <c r="J24" s="171">
        <f t="shared" si="1"/>
        <v>-5.9783305373578566E-3</v>
      </c>
      <c r="K24" s="155"/>
      <c r="L24" s="186">
        <f>SUM(L14:L22)</f>
        <v>467123.72000000026</v>
      </c>
      <c r="M24" s="171"/>
      <c r="N24" s="186">
        <f>SUM(N14:N22)</f>
        <v>464331.10000000003</v>
      </c>
      <c r="O24" s="155"/>
    </row>
    <row r="25" spans="1:15" x14ac:dyDescent="0.25">
      <c r="A25" s="155"/>
      <c r="B25" s="155"/>
      <c r="C25" s="155"/>
      <c r="D25" s="155"/>
      <c r="E25" s="155"/>
      <c r="F25" s="155"/>
      <c r="G25" s="155"/>
      <c r="H25" s="155"/>
      <c r="I25" s="155"/>
      <c r="J25" s="155"/>
      <c r="K25" s="155"/>
      <c r="L25" s="184"/>
      <c r="M25" s="182"/>
      <c r="N25" s="183"/>
      <c r="O25" s="155"/>
    </row>
    <row r="26" spans="1:15" x14ac:dyDescent="0.25">
      <c r="A26" s="180"/>
      <c r="B26" s="155"/>
      <c r="C26" s="155"/>
      <c r="D26" s="155"/>
      <c r="E26" s="155"/>
      <c r="F26" s="155"/>
      <c r="G26" s="155"/>
      <c r="H26" s="155"/>
      <c r="I26" s="155"/>
      <c r="J26" s="155"/>
      <c r="K26" s="155"/>
      <c r="L26" s="184"/>
      <c r="M26" s="182"/>
      <c r="N26" s="183"/>
      <c r="O26" s="155"/>
    </row>
    <row r="27" spans="1:15" x14ac:dyDescent="0.25">
      <c r="A27" s="154"/>
      <c r="B27" s="155"/>
      <c r="C27" s="155"/>
      <c r="D27" s="155"/>
      <c r="E27" s="155"/>
      <c r="F27" s="155"/>
      <c r="G27" s="155"/>
      <c r="H27" s="155"/>
      <c r="I27" s="155"/>
      <c r="J27" s="155"/>
      <c r="K27" s="155"/>
      <c r="L27" s="155"/>
      <c r="M27" s="155"/>
      <c r="N27" s="161"/>
      <c r="O27" s="155"/>
    </row>
    <row r="28" spans="1:15" x14ac:dyDescent="0.25">
      <c r="A28" s="180"/>
      <c r="B28" s="155"/>
      <c r="C28" s="155"/>
      <c r="D28" s="155"/>
      <c r="E28" s="155"/>
      <c r="F28" s="155"/>
      <c r="G28" s="155"/>
      <c r="H28" s="155"/>
      <c r="I28" s="155"/>
      <c r="J28" s="155"/>
      <c r="K28" s="155"/>
      <c r="L28" s="185"/>
      <c r="M28" s="155"/>
      <c r="N28" s="185"/>
      <c r="O28" s="155"/>
    </row>
    <row r="29" spans="1:15" x14ac:dyDescent="0.25">
      <c r="A29" s="154"/>
      <c r="B29" s="155"/>
      <c r="C29" s="155"/>
      <c r="D29" s="155"/>
      <c r="E29" s="155"/>
      <c r="F29" s="155"/>
      <c r="G29" s="155"/>
      <c r="H29" s="155"/>
      <c r="I29" s="155"/>
      <c r="J29" s="155"/>
      <c r="K29" s="155"/>
      <c r="L29" s="155"/>
      <c r="M29" s="155"/>
      <c r="N29" s="155"/>
      <c r="O29" s="155"/>
    </row>
    <row r="30" spans="1:15" x14ac:dyDescent="0.25">
      <c r="A30" s="180"/>
      <c r="B30" s="155"/>
      <c r="C30" s="155"/>
      <c r="D30" s="155"/>
      <c r="E30" s="155"/>
      <c r="F30" s="155"/>
      <c r="G30" s="155"/>
      <c r="H30" s="155"/>
      <c r="I30" s="155"/>
      <c r="J30" s="155"/>
      <c r="K30" s="155"/>
      <c r="L30" s="155"/>
      <c r="M30" s="155"/>
      <c r="N30" s="155"/>
      <c r="O30" s="155"/>
    </row>
    <row r="31" spans="1:15" x14ac:dyDescent="0.25">
      <c r="A31" s="154"/>
      <c r="B31" s="155"/>
      <c r="C31" s="155"/>
      <c r="D31" s="155"/>
      <c r="E31" s="155"/>
      <c r="F31" s="155"/>
      <c r="G31" s="155"/>
      <c r="H31" s="155"/>
      <c r="I31" s="155"/>
      <c r="J31" s="155"/>
      <c r="K31" s="155"/>
      <c r="L31" s="155"/>
      <c r="M31" s="155"/>
      <c r="N31" s="155"/>
      <c r="O31" s="155"/>
    </row>
    <row r="32" spans="1:15" x14ac:dyDescent="0.25">
      <c r="A32" s="154"/>
      <c r="B32" s="161"/>
      <c r="C32" s="161"/>
      <c r="D32" s="161"/>
      <c r="E32" s="161"/>
      <c r="F32" s="161"/>
      <c r="G32" s="161"/>
      <c r="H32" s="161"/>
      <c r="I32" s="161"/>
      <c r="J32" s="161"/>
      <c r="K32" s="181"/>
      <c r="L32" s="161"/>
      <c r="M32" s="161"/>
      <c r="N32" s="161"/>
      <c r="O32" s="181"/>
    </row>
    <row r="33" spans="1:15" ht="15" customHeight="1" x14ac:dyDescent="0.25">
      <c r="A33" s="161"/>
      <c r="B33" s="161"/>
      <c r="C33" s="161"/>
      <c r="D33" s="161"/>
      <c r="E33" s="161"/>
      <c r="F33" s="161"/>
      <c r="G33" s="161"/>
      <c r="H33" s="161"/>
      <c r="I33" s="161"/>
      <c r="J33" s="161"/>
      <c r="K33" s="181"/>
      <c r="L33" s="161"/>
      <c r="M33" s="161"/>
      <c r="N33" s="161"/>
      <c r="O33" s="181"/>
    </row>
    <row r="34" spans="1:15" x14ac:dyDescent="0.25">
      <c r="A34" s="161"/>
      <c r="B34" s="161"/>
      <c r="C34" s="161"/>
      <c r="D34" s="161"/>
      <c r="E34" s="161"/>
      <c r="F34" s="161"/>
      <c r="G34" s="161"/>
      <c r="H34" s="161"/>
      <c r="I34" s="161"/>
      <c r="J34" s="161"/>
      <c r="K34" s="181"/>
      <c r="L34" s="161"/>
      <c r="M34" s="161"/>
      <c r="N34" s="161"/>
      <c r="O34" s="181"/>
    </row>
    <row r="35" spans="1:15" ht="15.75" customHeight="1" x14ac:dyDescent="0.25">
      <c r="A35" s="161"/>
      <c r="B35" s="161"/>
      <c r="C35" s="161"/>
      <c r="D35" s="161"/>
      <c r="E35" s="161"/>
      <c r="F35" s="161"/>
      <c r="G35" s="161"/>
      <c r="H35" s="161"/>
      <c r="I35" s="161"/>
      <c r="J35" s="161"/>
      <c r="K35" s="161"/>
      <c r="L35" s="161"/>
      <c r="M35" s="161"/>
      <c r="N35" s="161"/>
      <c r="O35" s="161"/>
    </row>
    <row r="36" spans="1:15" ht="15" customHeight="1" x14ac:dyDescent="0.25">
      <c r="A36" s="161"/>
      <c r="B36" s="161"/>
      <c r="C36" s="161"/>
      <c r="D36" s="161"/>
      <c r="E36" s="161"/>
      <c r="F36" s="161"/>
      <c r="G36" s="161"/>
      <c r="H36" s="161"/>
      <c r="I36" s="161"/>
      <c r="J36" s="161"/>
      <c r="K36" s="161"/>
      <c r="L36" s="161"/>
      <c r="M36" s="161"/>
      <c r="N36" s="161"/>
      <c r="O36" s="161"/>
    </row>
    <row r="37" spans="1:15" ht="15" customHeight="1" x14ac:dyDescent="0.25"/>
  </sheetData>
  <mergeCells count="12">
    <mergeCell ref="H12:I12"/>
    <mergeCell ref="J12:K12"/>
    <mergeCell ref="L12:M12"/>
    <mergeCell ref="N12:O12"/>
    <mergeCell ref="H9:I9"/>
    <mergeCell ref="J9:K9"/>
    <mergeCell ref="L9:M9"/>
    <mergeCell ref="N9:O9"/>
    <mergeCell ref="H11:I11"/>
    <mergeCell ref="J11:K11"/>
    <mergeCell ref="L11:M11"/>
    <mergeCell ref="N11:O11"/>
  </mergeCells>
  <printOptions horizontalCentered="1"/>
  <pageMargins left="0.7" right="0.7" top="0.75" bottom="0.5" header="0.3" footer="0.3"/>
  <pageSetup scale="98"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CC98E-A9FD-4EB3-95E1-A96F51A9E52B}">
  <dimension ref="A1:P34"/>
  <sheetViews>
    <sheetView view="pageBreakPreview" topLeftCell="B1" zoomScale="120" zoomScaleNormal="100" zoomScaleSheetLayoutView="120" workbookViewId="0"/>
  </sheetViews>
  <sheetFormatPr defaultColWidth="9.109375" defaultRowHeight="13.8" x14ac:dyDescent="0.25"/>
  <cols>
    <col min="1" max="1" width="24.6640625" style="153" customWidth="1"/>
    <col min="2" max="2" width="15.5546875" style="153" customWidth="1"/>
    <col min="3" max="3" width="3" style="153" customWidth="1"/>
    <col min="4" max="4" width="13.109375" style="153" customWidth="1"/>
    <col min="5" max="5" width="3" style="153" customWidth="1"/>
    <col min="6" max="6" width="16" style="153" customWidth="1"/>
    <col min="7" max="7" width="1.88671875" style="153" customWidth="1"/>
    <col min="8" max="8" width="14.6640625" style="153" customWidth="1"/>
    <col min="9" max="9" width="1.88671875" style="153" customWidth="1"/>
    <col min="10" max="10" width="9.6640625" style="153" customWidth="1"/>
    <col min="11" max="11" width="1.6640625" style="153" customWidth="1"/>
    <col min="12" max="12" width="13.109375" style="153" customWidth="1"/>
    <col min="13" max="13" width="2.33203125" style="153" customWidth="1"/>
    <col min="14" max="14" width="13" style="153" customWidth="1"/>
    <col min="15" max="15" width="1.44140625" style="153" customWidth="1"/>
    <col min="16" max="16384" width="9.109375" style="153"/>
  </cols>
  <sheetData>
    <row r="1" spans="1:16" ht="14.1" customHeight="1" x14ac:dyDescent="0.25">
      <c r="A1" s="11" t="s">
        <v>3</v>
      </c>
      <c r="B1" s="151"/>
      <c r="C1" s="151"/>
      <c r="D1" s="151"/>
      <c r="E1" s="151"/>
      <c r="F1" s="151"/>
      <c r="G1" s="151"/>
      <c r="H1" s="151"/>
      <c r="I1" s="151"/>
      <c r="J1" s="151"/>
      <c r="K1" s="151"/>
      <c r="L1" s="151"/>
      <c r="M1" s="151"/>
      <c r="N1" s="151"/>
      <c r="O1" s="151"/>
    </row>
    <row r="2" spans="1:16" x14ac:dyDescent="0.25">
      <c r="A2" s="10" t="s">
        <v>2</v>
      </c>
      <c r="B2" s="151"/>
      <c r="C2" s="151"/>
      <c r="D2" s="151"/>
      <c r="E2" s="151"/>
      <c r="F2" s="151"/>
      <c r="G2" s="151"/>
      <c r="H2" s="151"/>
      <c r="I2" s="151"/>
      <c r="J2" s="151"/>
      <c r="K2" s="151"/>
      <c r="L2" s="151"/>
      <c r="M2" s="151"/>
      <c r="N2" s="151"/>
      <c r="O2" s="151"/>
    </row>
    <row r="3" spans="1:16" ht="14.1" customHeight="1" x14ac:dyDescent="0.25">
      <c r="A3" s="103"/>
      <c r="B3" s="151"/>
      <c r="C3" s="151"/>
      <c r="D3" s="151"/>
      <c r="E3" s="151"/>
      <c r="F3" s="151"/>
      <c r="G3" s="151"/>
      <c r="H3" s="151"/>
      <c r="I3" s="151"/>
      <c r="J3" s="151"/>
      <c r="K3" s="151"/>
      <c r="L3" s="151"/>
      <c r="M3" s="151"/>
      <c r="N3" s="151"/>
      <c r="O3" s="151"/>
    </row>
    <row r="4" spans="1:16" x14ac:dyDescent="0.25">
      <c r="A4" s="9" t="s">
        <v>230</v>
      </c>
      <c r="B4" s="151"/>
      <c r="C4" s="151"/>
      <c r="D4" s="151"/>
      <c r="E4" s="151"/>
      <c r="F4" s="151"/>
      <c r="G4" s="151"/>
      <c r="H4" s="151"/>
      <c r="I4" s="151"/>
      <c r="J4" s="151"/>
      <c r="K4" s="151"/>
      <c r="L4" s="151"/>
      <c r="M4" s="151"/>
      <c r="N4" s="151"/>
      <c r="O4" s="151"/>
    </row>
    <row r="5" spans="1:16" ht="14.1" customHeight="1" x14ac:dyDescent="0.25">
      <c r="A5" s="151"/>
      <c r="B5" s="151"/>
      <c r="C5" s="151"/>
      <c r="D5" s="151"/>
      <c r="E5" s="151"/>
      <c r="F5" s="151"/>
      <c r="G5" s="151"/>
      <c r="H5" s="151"/>
      <c r="I5" s="151"/>
      <c r="J5" s="151"/>
      <c r="K5" s="151"/>
      <c r="L5" s="151"/>
      <c r="M5" s="151"/>
      <c r="N5" s="151"/>
      <c r="O5" s="151"/>
    </row>
    <row r="6" spans="1:16" ht="14.1" customHeight="1" x14ac:dyDescent="0.25">
      <c r="A6" s="151" t="s">
        <v>231</v>
      </c>
      <c r="B6" s="151"/>
      <c r="C6" s="151"/>
      <c r="D6" s="151"/>
      <c r="E6" s="151"/>
      <c r="F6" s="151"/>
      <c r="G6" s="151"/>
      <c r="H6" s="151"/>
      <c r="I6" s="151"/>
      <c r="J6" s="151"/>
      <c r="K6" s="151"/>
      <c r="L6" s="151"/>
      <c r="M6" s="151"/>
      <c r="N6" s="151"/>
      <c r="O6" s="151"/>
    </row>
    <row r="7" spans="1:16" x14ac:dyDescent="0.25">
      <c r="A7" s="151" t="s">
        <v>291</v>
      </c>
      <c r="B7" s="151"/>
      <c r="C7" s="151"/>
      <c r="D7" s="151"/>
      <c r="E7" s="151"/>
      <c r="F7" s="151"/>
      <c r="G7" s="151"/>
      <c r="H7" s="151"/>
      <c r="I7" s="151"/>
      <c r="J7" s="151"/>
      <c r="K7" s="151"/>
      <c r="L7" s="151"/>
      <c r="M7" s="151"/>
      <c r="N7" s="151"/>
      <c r="O7" s="151"/>
    </row>
    <row r="8" spans="1:16" x14ac:dyDescent="0.25">
      <c r="A8" s="155"/>
      <c r="B8" s="155"/>
      <c r="C8" s="155"/>
      <c r="D8" s="155"/>
      <c r="E8" s="155"/>
      <c r="F8" s="155"/>
      <c r="G8" s="155"/>
      <c r="H8" s="155"/>
      <c r="I8" s="155"/>
      <c r="J8" s="155"/>
      <c r="K8" s="155"/>
      <c r="L8" s="155"/>
      <c r="M8" s="155"/>
      <c r="N8" s="155"/>
      <c r="O8" s="155"/>
    </row>
    <row r="9" spans="1:16" x14ac:dyDescent="0.25">
      <c r="A9" s="157" t="s">
        <v>171</v>
      </c>
      <c r="B9" s="159" t="s">
        <v>172</v>
      </c>
      <c r="C9" s="160"/>
      <c r="D9" s="159" t="s">
        <v>173</v>
      </c>
      <c r="E9" s="159"/>
      <c r="F9" s="159" t="s">
        <v>174</v>
      </c>
      <c r="G9" s="160"/>
      <c r="H9" s="277" t="s">
        <v>175</v>
      </c>
      <c r="I9" s="277"/>
      <c r="J9" s="277" t="s">
        <v>176</v>
      </c>
      <c r="K9" s="277"/>
      <c r="L9" s="277" t="s">
        <v>177</v>
      </c>
      <c r="M9" s="277"/>
      <c r="N9" s="277" t="s">
        <v>178</v>
      </c>
      <c r="O9" s="277"/>
    </row>
    <row r="10" spans="1:16" x14ac:dyDescent="0.25">
      <c r="A10" s="157"/>
      <c r="B10" s="160"/>
      <c r="C10" s="160"/>
      <c r="D10" s="162"/>
      <c r="E10" s="162"/>
      <c r="F10" s="160"/>
      <c r="G10" s="160"/>
      <c r="H10" s="160"/>
      <c r="I10" s="160"/>
      <c r="J10" s="155"/>
      <c r="K10" s="155"/>
      <c r="L10" s="160"/>
      <c r="M10" s="160"/>
      <c r="N10" s="155"/>
      <c r="O10" s="155"/>
    </row>
    <row r="11" spans="1:16" x14ac:dyDescent="0.25">
      <c r="A11" s="157"/>
      <c r="B11" s="160" t="s">
        <v>284</v>
      </c>
      <c r="C11" s="160"/>
      <c r="D11" s="163" t="s">
        <v>234</v>
      </c>
      <c r="E11" s="163"/>
      <c r="F11" s="160" t="s">
        <v>233</v>
      </c>
      <c r="G11" s="160"/>
      <c r="H11" s="276" t="s">
        <v>282</v>
      </c>
      <c r="I11" s="276"/>
      <c r="J11" s="276" t="s">
        <v>282</v>
      </c>
      <c r="K11" s="276"/>
      <c r="L11" s="276" t="s">
        <v>234</v>
      </c>
      <c r="M11" s="276"/>
      <c r="N11" s="276" t="s">
        <v>233</v>
      </c>
      <c r="O11" s="276"/>
    </row>
    <row r="12" spans="1:16" x14ac:dyDescent="0.25">
      <c r="A12" s="164" t="s">
        <v>46</v>
      </c>
      <c r="B12" s="166" t="s">
        <v>283</v>
      </c>
      <c r="C12" s="166"/>
      <c r="D12" s="165" t="s">
        <v>290</v>
      </c>
      <c r="E12" s="165"/>
      <c r="F12" s="166" t="s">
        <v>290</v>
      </c>
      <c r="G12" s="166"/>
      <c r="H12" s="275" t="s">
        <v>290</v>
      </c>
      <c r="I12" s="275"/>
      <c r="J12" s="275" t="s">
        <v>40</v>
      </c>
      <c r="K12" s="275"/>
      <c r="L12" s="275" t="s">
        <v>40</v>
      </c>
      <c r="M12" s="275"/>
      <c r="N12" s="275" t="s">
        <v>40</v>
      </c>
      <c r="O12" s="275"/>
    </row>
    <row r="13" spans="1:16" x14ac:dyDescent="0.25">
      <c r="A13" s="155"/>
      <c r="B13" s="155"/>
      <c r="C13" s="155"/>
      <c r="D13" s="155"/>
      <c r="E13" s="155"/>
      <c r="F13" s="155"/>
      <c r="G13" s="155"/>
      <c r="H13" s="155"/>
      <c r="I13" s="155"/>
      <c r="J13" s="155"/>
      <c r="K13" s="155"/>
      <c r="L13" s="155"/>
      <c r="M13" s="155"/>
      <c r="N13" s="155"/>
      <c r="O13" s="155"/>
    </row>
    <row r="14" spans="1:16" x14ac:dyDescent="0.25">
      <c r="A14" s="155" t="s">
        <v>26</v>
      </c>
      <c r="B14" s="233">
        <f>'Exhibit 14 PP'!J14</f>
        <v>0.22380813953488365</v>
      </c>
      <c r="C14" s="155"/>
      <c r="D14" s="240">
        <v>105.1</v>
      </c>
      <c r="E14" s="240"/>
      <c r="F14" s="246">
        <v>105.1</v>
      </c>
      <c r="G14" s="155"/>
      <c r="H14" s="171">
        <f>F14/D14-1</f>
        <v>0</v>
      </c>
      <c r="I14" s="155"/>
      <c r="J14" s="171">
        <f>N14/L14-1</f>
        <v>0</v>
      </c>
      <c r="K14" s="182"/>
      <c r="L14" s="244">
        <v>5898855.2400000077</v>
      </c>
      <c r="M14" s="243"/>
      <c r="N14" s="242">
        <v>5898855.2400000077</v>
      </c>
      <c r="O14" s="182"/>
      <c r="P14" s="245"/>
    </row>
    <row r="15" spans="1:16" x14ac:dyDescent="0.25">
      <c r="A15" s="155" t="s">
        <v>28</v>
      </c>
      <c r="B15" s="233">
        <f>'Exhibit 14 PP'!J18</f>
        <v>0.2849720223820944</v>
      </c>
      <c r="C15" s="155"/>
      <c r="D15" s="240">
        <v>934.1</v>
      </c>
      <c r="E15" s="240"/>
      <c r="F15" s="240">
        <v>934.1</v>
      </c>
      <c r="G15" s="155"/>
      <c r="H15" s="171">
        <f>F15/D15-1</f>
        <v>0</v>
      </c>
      <c r="I15" s="155"/>
      <c r="J15" s="171">
        <f>N15/L15-1</f>
        <v>0</v>
      </c>
      <c r="K15" s="182"/>
      <c r="L15" s="244">
        <v>11720213.130000073</v>
      </c>
      <c r="M15" s="243"/>
      <c r="N15" s="242">
        <v>11720213.130000073</v>
      </c>
      <c r="O15" s="182"/>
      <c r="P15" s="241"/>
    </row>
    <row r="16" spans="1:16" x14ac:dyDescent="0.25">
      <c r="A16" s="155" t="s">
        <v>29</v>
      </c>
      <c r="B16" s="233">
        <f>'Exhibit 14 PP'!J19</f>
        <v>0.19388904147212305</v>
      </c>
      <c r="C16" s="155"/>
      <c r="D16" s="240">
        <v>708.8</v>
      </c>
      <c r="E16" s="240"/>
      <c r="F16" s="240">
        <v>708.8</v>
      </c>
      <c r="G16" s="155"/>
      <c r="H16" s="171">
        <f>F16/D16-1</f>
        <v>0</v>
      </c>
      <c r="I16" s="155"/>
      <c r="J16" s="171">
        <f>N16/L16-1</f>
        <v>0</v>
      </c>
      <c r="K16" s="182"/>
      <c r="L16" s="184">
        <v>14651487.329999974</v>
      </c>
      <c r="M16" s="182"/>
      <c r="N16" s="183">
        <v>14651487.329999974</v>
      </c>
      <c r="O16" s="182"/>
    </row>
    <row r="17" spans="1:15" x14ac:dyDescent="0.25">
      <c r="A17" s="155" t="s">
        <v>289</v>
      </c>
      <c r="B17" s="233">
        <f>'Exhibit 14 PP'!J16</f>
        <v>0.15627095908786059</v>
      </c>
      <c r="C17" s="155"/>
      <c r="D17" s="177">
        <v>1.2</v>
      </c>
      <c r="E17" s="177"/>
      <c r="F17" s="177">
        <v>1.036</v>
      </c>
      <c r="G17" s="155"/>
      <c r="H17" s="171">
        <f>F17/D17-1</f>
        <v>-0.1366666666666666</v>
      </c>
      <c r="I17" s="155"/>
      <c r="J17" s="171">
        <f>N17/L17-1</f>
        <v>-2.9143262994052455E-3</v>
      </c>
      <c r="K17" s="182"/>
      <c r="L17" s="184">
        <v>11120021.119999986</v>
      </c>
      <c r="M17" s="182"/>
      <c r="N17" s="183">
        <v>11087613.750000028</v>
      </c>
      <c r="O17" s="182"/>
    </row>
    <row r="18" spans="1:15" x14ac:dyDescent="0.25">
      <c r="A18" s="155" t="s">
        <v>288</v>
      </c>
      <c r="B18" s="233">
        <f>'Exhibit 14 PP'!J17</f>
        <v>0.15669014084507049</v>
      </c>
      <c r="C18" s="155"/>
      <c r="D18" s="177">
        <v>1.2</v>
      </c>
      <c r="E18" s="177"/>
      <c r="F18" s="177">
        <v>1.036</v>
      </c>
      <c r="G18" s="155"/>
      <c r="H18" s="171">
        <f>F18/D18-1</f>
        <v>-0.1366666666666666</v>
      </c>
      <c r="I18" s="155"/>
      <c r="J18" s="171">
        <f>N18/L18-1</f>
        <v>-2.3734167935840489E-3</v>
      </c>
      <c r="K18" s="182"/>
      <c r="L18" s="184">
        <v>1287418.2099999804</v>
      </c>
      <c r="M18" s="182"/>
      <c r="N18" s="183">
        <v>1284362.6300000006</v>
      </c>
      <c r="O18" s="182"/>
    </row>
    <row r="19" spans="1:15" x14ac:dyDescent="0.25">
      <c r="A19" s="155"/>
      <c r="B19" s="177"/>
      <c r="C19" s="177"/>
      <c r="D19" s="177"/>
      <c r="E19" s="155"/>
      <c r="F19" s="177"/>
      <c r="G19" s="177"/>
      <c r="H19" s="177"/>
      <c r="I19" s="177"/>
      <c r="J19" s="155"/>
      <c r="K19" s="155"/>
      <c r="L19" s="184"/>
      <c r="M19" s="182"/>
      <c r="N19" s="183"/>
      <c r="O19" s="155"/>
    </row>
    <row r="20" spans="1:15" x14ac:dyDescent="0.25">
      <c r="A20" s="155" t="s">
        <v>246</v>
      </c>
      <c r="B20" s="168"/>
      <c r="C20" s="155"/>
      <c r="D20" s="178"/>
      <c r="E20" s="179"/>
      <c r="F20" s="168"/>
      <c r="G20" s="155"/>
      <c r="H20" s="171"/>
      <c r="I20" s="155"/>
      <c r="J20" s="171">
        <f>N20/L20-1</f>
        <v>-7.9374533203913078E-4</v>
      </c>
      <c r="K20" s="155"/>
      <c r="L20" s="186">
        <f>SUM(L14:L18)</f>
        <v>44677995.030000016</v>
      </c>
      <c r="M20" s="171"/>
      <c r="N20" s="186">
        <f>SUM(N14:N18)</f>
        <v>44642532.080000088</v>
      </c>
      <c r="O20" s="155"/>
    </row>
    <row r="21" spans="1:15" x14ac:dyDescent="0.25">
      <c r="A21" s="155"/>
      <c r="B21" s="155"/>
      <c r="C21" s="155"/>
      <c r="D21" s="155"/>
      <c r="E21" s="155"/>
      <c r="F21" s="155"/>
      <c r="G21" s="155"/>
      <c r="H21" s="155"/>
      <c r="I21" s="155"/>
      <c r="J21" s="155"/>
      <c r="K21" s="155"/>
      <c r="L21" s="184"/>
      <c r="M21" s="182"/>
      <c r="N21" s="183"/>
      <c r="O21" s="155"/>
    </row>
    <row r="22" spans="1:15" x14ac:dyDescent="0.25">
      <c r="A22" s="155" t="s">
        <v>287</v>
      </c>
      <c r="B22" s="155"/>
      <c r="C22" s="155"/>
      <c r="D22" s="155"/>
      <c r="E22" s="155"/>
      <c r="F22" s="155"/>
      <c r="G22" s="155"/>
      <c r="H22" s="155"/>
      <c r="I22" s="155"/>
      <c r="J22" s="155"/>
      <c r="K22" s="155"/>
      <c r="L22" s="184"/>
      <c r="M22" s="182"/>
      <c r="N22" s="183"/>
      <c r="O22" s="155"/>
    </row>
    <row r="23" spans="1:15" x14ac:dyDescent="0.25">
      <c r="A23" s="180"/>
      <c r="B23" s="155"/>
      <c r="C23" s="155"/>
      <c r="D23" s="155"/>
      <c r="E23" s="155"/>
      <c r="F23" s="155"/>
      <c r="G23" s="155"/>
      <c r="H23" s="155"/>
      <c r="I23" s="155"/>
      <c r="J23" s="155"/>
      <c r="K23" s="155"/>
      <c r="L23" s="184"/>
      <c r="M23" s="182"/>
      <c r="N23" s="183"/>
      <c r="O23" s="155"/>
    </row>
    <row r="24" spans="1:15" x14ac:dyDescent="0.25">
      <c r="A24" s="154"/>
      <c r="B24" s="155"/>
      <c r="C24" s="155"/>
      <c r="D24" s="155"/>
      <c r="E24" s="155"/>
      <c r="F24" s="155"/>
      <c r="G24" s="155"/>
      <c r="H24" s="155"/>
      <c r="I24" s="155"/>
      <c r="J24" s="155"/>
      <c r="K24" s="155"/>
      <c r="L24" s="155"/>
      <c r="M24" s="155"/>
      <c r="N24" s="161"/>
      <c r="O24" s="155"/>
    </row>
    <row r="25" spans="1:15" x14ac:dyDescent="0.25">
      <c r="A25" s="180"/>
      <c r="B25" s="155"/>
      <c r="C25" s="155"/>
      <c r="D25" s="155"/>
      <c r="E25" s="155"/>
      <c r="F25" s="155"/>
      <c r="G25" s="155"/>
      <c r="H25" s="155"/>
      <c r="I25" s="155"/>
      <c r="J25" s="155"/>
      <c r="K25" s="155"/>
      <c r="L25" s="185"/>
      <c r="M25" s="155"/>
      <c r="N25" s="185"/>
      <c r="O25" s="155"/>
    </row>
    <row r="26" spans="1:15" x14ac:dyDescent="0.25">
      <c r="A26" s="154"/>
      <c r="B26" s="155"/>
      <c r="C26" s="155"/>
      <c r="D26" s="155"/>
      <c r="E26" s="155"/>
      <c r="F26" s="155"/>
      <c r="G26" s="155"/>
      <c r="H26" s="155"/>
      <c r="I26" s="155"/>
      <c r="J26" s="155"/>
      <c r="K26" s="155"/>
      <c r="L26" s="155"/>
      <c r="M26" s="155"/>
      <c r="N26" s="155"/>
      <c r="O26" s="155"/>
    </row>
    <row r="27" spans="1:15" x14ac:dyDescent="0.25">
      <c r="A27" s="180"/>
      <c r="B27" s="155"/>
      <c r="C27" s="155"/>
      <c r="D27" s="155"/>
      <c r="E27" s="155"/>
      <c r="F27" s="155"/>
      <c r="G27" s="155"/>
      <c r="H27" s="155"/>
      <c r="I27" s="155"/>
      <c r="J27" s="155"/>
      <c r="K27" s="155"/>
      <c r="L27" s="155"/>
      <c r="M27" s="155"/>
      <c r="N27" s="155"/>
      <c r="O27" s="155"/>
    </row>
    <row r="28" spans="1:15" x14ac:dyDescent="0.25">
      <c r="A28" s="154"/>
      <c r="B28" s="155"/>
      <c r="C28" s="155"/>
      <c r="D28" s="155"/>
      <c r="E28" s="155"/>
      <c r="F28" s="155"/>
      <c r="G28" s="155"/>
      <c r="H28" s="155"/>
      <c r="I28" s="155"/>
      <c r="J28" s="155"/>
      <c r="K28" s="155"/>
      <c r="L28" s="155"/>
      <c r="M28" s="155"/>
      <c r="N28" s="155"/>
      <c r="O28" s="155"/>
    </row>
    <row r="29" spans="1:15" x14ac:dyDescent="0.25">
      <c r="A29" s="154"/>
      <c r="B29" s="161"/>
      <c r="C29" s="161"/>
      <c r="D29" s="161"/>
      <c r="E29" s="161"/>
      <c r="F29" s="161"/>
      <c r="G29" s="161"/>
      <c r="H29" s="161"/>
      <c r="I29" s="161"/>
      <c r="J29" s="161"/>
      <c r="K29" s="181"/>
      <c r="L29" s="161"/>
      <c r="M29" s="161"/>
      <c r="N29" s="161"/>
      <c r="O29" s="181"/>
    </row>
    <row r="30" spans="1:15" ht="15" customHeight="1" x14ac:dyDescent="0.25">
      <c r="A30" s="161"/>
      <c r="B30" s="161"/>
      <c r="C30" s="161"/>
      <c r="D30" s="161"/>
      <c r="E30" s="161"/>
      <c r="F30" s="161"/>
      <c r="G30" s="161"/>
      <c r="H30" s="161"/>
      <c r="I30" s="161"/>
      <c r="J30" s="161"/>
      <c r="K30" s="181"/>
      <c r="L30" s="161"/>
      <c r="M30" s="161"/>
      <c r="N30" s="161"/>
      <c r="O30" s="181"/>
    </row>
    <row r="31" spans="1:15" x14ac:dyDescent="0.25">
      <c r="A31" s="161"/>
      <c r="B31" s="161"/>
      <c r="C31" s="161"/>
      <c r="D31" s="161"/>
      <c r="E31" s="161"/>
      <c r="F31" s="161"/>
      <c r="G31" s="161"/>
      <c r="H31" s="161"/>
      <c r="I31" s="161"/>
      <c r="J31" s="161"/>
      <c r="K31" s="181"/>
      <c r="L31" s="161"/>
      <c r="M31" s="161"/>
      <c r="N31" s="161"/>
      <c r="O31" s="181"/>
    </row>
    <row r="32" spans="1:15" ht="15.75" customHeight="1" x14ac:dyDescent="0.25">
      <c r="A32" s="161"/>
      <c r="B32" s="161"/>
      <c r="C32" s="161"/>
      <c r="D32" s="161"/>
      <c r="E32" s="161"/>
      <c r="F32" s="161"/>
      <c r="G32" s="161"/>
      <c r="H32" s="161"/>
      <c r="I32" s="161"/>
      <c r="J32" s="161"/>
      <c r="K32" s="161"/>
      <c r="L32" s="161"/>
      <c r="M32" s="161"/>
      <c r="N32" s="161"/>
      <c r="O32" s="161"/>
    </row>
    <row r="33" spans="1:15" ht="15" customHeight="1" x14ac:dyDescent="0.25">
      <c r="A33" s="161"/>
      <c r="B33" s="161"/>
      <c r="C33" s="161"/>
      <c r="D33" s="161"/>
      <c r="E33" s="161"/>
      <c r="F33" s="161"/>
      <c r="G33" s="161"/>
      <c r="H33" s="161"/>
      <c r="I33" s="161"/>
      <c r="J33" s="161"/>
      <c r="K33" s="161"/>
      <c r="L33" s="161"/>
      <c r="M33" s="161"/>
      <c r="N33" s="161"/>
      <c r="O33" s="161"/>
    </row>
    <row r="34" spans="1:15" ht="15" customHeight="1" x14ac:dyDescent="0.25"/>
  </sheetData>
  <mergeCells count="12">
    <mergeCell ref="H12:I12"/>
    <mergeCell ref="J12:K12"/>
    <mergeCell ref="L12:M12"/>
    <mergeCell ref="N12:O12"/>
    <mergeCell ref="H9:I9"/>
    <mergeCell ref="J9:K9"/>
    <mergeCell ref="L9:M9"/>
    <mergeCell ref="N9:O9"/>
    <mergeCell ref="H11:I11"/>
    <mergeCell ref="J11:K11"/>
    <mergeCell ref="L11:M11"/>
    <mergeCell ref="N11:O11"/>
  </mergeCells>
  <printOptions horizontalCentered="1"/>
  <pageMargins left="0.7" right="0.7" top="0.75" bottom="0.5" header="0.3" footer="0.3"/>
  <pageSetup scale="91" orientation="landscape"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70A47-D800-49C5-A7A6-CCCE2364BC6A}">
  <dimension ref="A1:M41"/>
  <sheetViews>
    <sheetView view="pageBreakPreview" topLeftCell="A4" zoomScale="110" zoomScaleNormal="100" zoomScaleSheetLayoutView="110" workbookViewId="0"/>
  </sheetViews>
  <sheetFormatPr defaultColWidth="9.109375" defaultRowHeight="13.8" x14ac:dyDescent="0.25"/>
  <cols>
    <col min="1" max="1" width="29.33203125" style="153" customWidth="1"/>
    <col min="2" max="2" width="10" style="153" customWidth="1"/>
    <col min="3" max="3" width="3" style="153" customWidth="1"/>
    <col min="4" max="4" width="9.6640625" style="153" customWidth="1"/>
    <col min="5" max="5" width="1.88671875" style="153" customWidth="1"/>
    <col min="6" max="6" width="9.6640625" style="153" customWidth="1"/>
    <col min="7" max="7" width="1.88671875" style="153" customWidth="1"/>
    <col min="8" max="8" width="9.6640625" style="153" customWidth="1"/>
    <col min="9" max="9" width="1.6640625" style="153" customWidth="1"/>
    <col min="10" max="10" width="16" style="153" customWidth="1"/>
    <col min="11" max="11" width="2.33203125" style="153" customWidth="1"/>
    <col min="12" max="12" width="15.6640625" style="153" customWidth="1"/>
    <col min="13" max="13" width="1.44140625" style="153" customWidth="1"/>
    <col min="14" max="16384" width="9.109375" style="153"/>
  </cols>
  <sheetData>
    <row r="1" spans="1:13" ht="14.1" customHeight="1" x14ac:dyDescent="0.25">
      <c r="A1" s="11" t="s">
        <v>3</v>
      </c>
      <c r="B1" s="151"/>
      <c r="C1" s="151"/>
      <c r="D1" s="151"/>
      <c r="E1" s="151"/>
      <c r="F1" s="151"/>
      <c r="G1" s="151"/>
      <c r="H1" s="151"/>
      <c r="I1" s="151"/>
      <c r="J1" s="151"/>
      <c r="K1" s="151"/>
      <c r="L1" s="151"/>
      <c r="M1" s="151"/>
    </row>
    <row r="2" spans="1:13" x14ac:dyDescent="0.25">
      <c r="A2" s="10" t="s">
        <v>2</v>
      </c>
      <c r="B2" s="151"/>
      <c r="C2" s="151"/>
      <c r="D2" s="151"/>
      <c r="E2" s="151"/>
      <c r="F2" s="151"/>
      <c r="G2" s="151"/>
      <c r="H2" s="151"/>
      <c r="I2" s="151"/>
      <c r="J2" s="151"/>
      <c r="K2" s="151"/>
      <c r="L2" s="151"/>
      <c r="M2" s="151"/>
    </row>
    <row r="3" spans="1:13" ht="14.1" customHeight="1" x14ac:dyDescent="0.25">
      <c r="A3" s="103"/>
      <c r="B3" s="151"/>
      <c r="C3" s="151"/>
      <c r="D3" s="151"/>
      <c r="E3" s="151"/>
      <c r="F3" s="151"/>
      <c r="G3" s="151"/>
      <c r="H3" s="151"/>
      <c r="I3" s="151"/>
      <c r="J3" s="151"/>
      <c r="K3" s="151"/>
      <c r="L3" s="151"/>
      <c r="M3" s="151"/>
    </row>
    <row r="4" spans="1:13" x14ac:dyDescent="0.25">
      <c r="A4" s="9" t="s">
        <v>230</v>
      </c>
      <c r="B4" s="151"/>
      <c r="C4" s="151"/>
      <c r="D4" s="151"/>
      <c r="E4" s="151"/>
      <c r="F4" s="151"/>
      <c r="G4" s="151"/>
      <c r="H4" s="151"/>
      <c r="I4" s="151"/>
      <c r="J4" s="151"/>
      <c r="K4" s="151"/>
      <c r="L4" s="151"/>
      <c r="M4" s="151"/>
    </row>
    <row r="5" spans="1:13" ht="14.1" customHeight="1" x14ac:dyDescent="0.25">
      <c r="A5" s="151"/>
      <c r="B5" s="151"/>
      <c r="C5" s="151"/>
      <c r="D5" s="151"/>
      <c r="E5" s="151"/>
      <c r="F5" s="151"/>
      <c r="G5" s="151"/>
      <c r="H5" s="151"/>
      <c r="I5" s="151"/>
      <c r="J5" s="151"/>
      <c r="K5" s="151"/>
      <c r="L5" s="151"/>
      <c r="M5" s="151"/>
    </row>
    <row r="6" spans="1:13" ht="14.1" customHeight="1" x14ac:dyDescent="0.25">
      <c r="A6" s="151" t="s">
        <v>231</v>
      </c>
      <c r="B6" s="151"/>
      <c r="C6" s="151"/>
      <c r="D6" s="151"/>
      <c r="E6" s="151"/>
      <c r="F6" s="151"/>
      <c r="G6" s="151"/>
      <c r="H6" s="151"/>
      <c r="I6" s="151"/>
      <c r="J6" s="151"/>
      <c r="K6" s="151"/>
      <c r="L6" s="151"/>
      <c r="M6" s="151"/>
    </row>
    <row r="7" spans="1:13" x14ac:dyDescent="0.25">
      <c r="A7" s="151" t="s">
        <v>292</v>
      </c>
      <c r="B7" s="151"/>
      <c r="C7" s="151"/>
      <c r="D7" s="151"/>
      <c r="E7" s="151"/>
      <c r="F7" s="151"/>
      <c r="G7" s="151"/>
      <c r="H7" s="151"/>
      <c r="I7" s="151"/>
      <c r="J7" s="151"/>
      <c r="K7" s="151"/>
      <c r="L7" s="151"/>
      <c r="M7" s="151"/>
    </row>
    <row r="8" spans="1:13" x14ac:dyDescent="0.25">
      <c r="A8" s="155"/>
      <c r="B8" s="155"/>
      <c r="C8" s="155"/>
      <c r="D8" s="155"/>
      <c r="E8" s="155"/>
      <c r="F8" s="155"/>
      <c r="G8" s="155"/>
      <c r="H8" s="155"/>
      <c r="I8" s="155"/>
      <c r="J8" s="155"/>
      <c r="K8" s="155"/>
      <c r="L8" s="155"/>
      <c r="M8" s="155"/>
    </row>
    <row r="9" spans="1:13" x14ac:dyDescent="0.25">
      <c r="A9" s="157" t="s">
        <v>171</v>
      </c>
      <c r="B9" s="159" t="s">
        <v>172</v>
      </c>
      <c r="C9" s="159"/>
      <c r="D9" s="159" t="s">
        <v>173</v>
      </c>
      <c r="E9" s="160"/>
      <c r="F9" s="277" t="s">
        <v>174</v>
      </c>
      <c r="G9" s="277"/>
      <c r="H9" s="277" t="s">
        <v>175</v>
      </c>
      <c r="I9" s="277"/>
      <c r="J9" s="277" t="s">
        <v>176</v>
      </c>
      <c r="K9" s="277"/>
      <c r="L9" s="277" t="s">
        <v>177</v>
      </c>
      <c r="M9" s="277"/>
    </row>
    <row r="10" spans="1:13" x14ac:dyDescent="0.25">
      <c r="A10" s="157"/>
      <c r="B10" s="162"/>
      <c r="C10" s="162"/>
      <c r="D10" s="160"/>
      <c r="E10" s="160"/>
      <c r="F10" s="160"/>
      <c r="G10" s="160"/>
      <c r="H10" s="155"/>
      <c r="I10" s="155"/>
      <c r="J10" s="160"/>
      <c r="K10" s="160"/>
      <c r="L10" s="155"/>
      <c r="M10" s="155"/>
    </row>
    <row r="11" spans="1:13" x14ac:dyDescent="0.25">
      <c r="A11" s="157"/>
      <c r="B11" s="163" t="s">
        <v>234</v>
      </c>
      <c r="C11" s="163"/>
      <c r="D11" s="160" t="s">
        <v>233</v>
      </c>
      <c r="E11" s="160"/>
      <c r="F11" s="276" t="s">
        <v>282</v>
      </c>
      <c r="G11" s="276"/>
      <c r="H11" s="276" t="s">
        <v>282</v>
      </c>
      <c r="I11" s="276"/>
      <c r="J11" s="276" t="s">
        <v>234</v>
      </c>
      <c r="K11" s="276"/>
      <c r="L11" s="276" t="s">
        <v>233</v>
      </c>
      <c r="M11" s="276"/>
    </row>
    <row r="12" spans="1:13" x14ac:dyDescent="0.25">
      <c r="A12" s="164" t="s">
        <v>46</v>
      </c>
      <c r="B12" s="165" t="s">
        <v>236</v>
      </c>
      <c r="C12" s="165"/>
      <c r="D12" s="166" t="s">
        <v>236</v>
      </c>
      <c r="E12" s="166"/>
      <c r="F12" s="275" t="s">
        <v>236</v>
      </c>
      <c r="G12" s="275"/>
      <c r="H12" s="275" t="s">
        <v>40</v>
      </c>
      <c r="I12" s="275"/>
      <c r="J12" s="275" t="s">
        <v>40</v>
      </c>
      <c r="K12" s="275"/>
      <c r="L12" s="275" t="s">
        <v>40</v>
      </c>
      <c r="M12" s="275"/>
    </row>
    <row r="13" spans="1:13" x14ac:dyDescent="0.25">
      <c r="A13" s="155"/>
      <c r="B13" s="155"/>
      <c r="C13" s="155"/>
      <c r="D13" s="155"/>
      <c r="E13" s="155"/>
      <c r="F13" s="155"/>
      <c r="G13" s="155"/>
      <c r="H13" s="155"/>
      <c r="I13" s="155"/>
      <c r="J13" s="155"/>
      <c r="K13" s="155"/>
      <c r="L13" s="155"/>
      <c r="M13" s="155"/>
    </row>
    <row r="14" spans="1:13" x14ac:dyDescent="0.25">
      <c r="A14" s="155" t="s">
        <v>26</v>
      </c>
      <c r="B14" s="240">
        <v>204.8</v>
      </c>
      <c r="C14" s="240"/>
      <c r="D14" s="240">
        <v>204.8</v>
      </c>
      <c r="E14" s="155"/>
      <c r="F14" s="171">
        <f t="shared" ref="F14:F19" si="0">D14/B14-1</f>
        <v>0</v>
      </c>
      <c r="G14" s="155"/>
      <c r="H14" s="171">
        <f t="shared" ref="H14:H19" si="1">L14/J14-1</f>
        <v>0</v>
      </c>
      <c r="I14" s="182"/>
      <c r="J14" s="184">
        <v>1859257.3200000003</v>
      </c>
      <c r="K14" s="182"/>
      <c r="L14" s="183">
        <v>1859257.3200000003</v>
      </c>
      <c r="M14" s="182"/>
    </row>
    <row r="15" spans="1:13" x14ac:dyDescent="0.25">
      <c r="A15" s="155" t="s">
        <v>27</v>
      </c>
      <c r="B15" s="240">
        <v>25</v>
      </c>
      <c r="C15" s="240"/>
      <c r="D15" s="240">
        <v>25</v>
      </c>
      <c r="E15" s="155"/>
      <c r="F15" s="171">
        <f t="shared" si="0"/>
        <v>0</v>
      </c>
      <c r="G15" s="155"/>
      <c r="H15" s="171">
        <f t="shared" si="1"/>
        <v>0</v>
      </c>
      <c r="I15" s="182"/>
      <c r="J15" s="184">
        <v>141093.2799999995</v>
      </c>
      <c r="K15" s="182"/>
      <c r="L15" s="183">
        <v>141093.2799999995</v>
      </c>
      <c r="M15" s="182"/>
    </row>
    <row r="16" spans="1:13" x14ac:dyDescent="0.25">
      <c r="A16" s="155" t="s">
        <v>239</v>
      </c>
      <c r="B16" s="240">
        <v>24.3</v>
      </c>
      <c r="C16" s="240"/>
      <c r="D16" s="240">
        <v>24.3</v>
      </c>
      <c r="E16" s="155"/>
      <c r="F16" s="171">
        <f t="shared" si="0"/>
        <v>0</v>
      </c>
      <c r="G16" s="155"/>
      <c r="H16" s="171">
        <f t="shared" si="1"/>
        <v>0</v>
      </c>
      <c r="I16" s="182"/>
      <c r="J16" s="184">
        <v>510387.35000000166</v>
      </c>
      <c r="K16" s="182"/>
      <c r="L16" s="183">
        <v>510387.35000000166</v>
      </c>
      <c r="M16" s="182"/>
    </row>
    <row r="17" spans="1:13" x14ac:dyDescent="0.25">
      <c r="A17" s="155" t="s">
        <v>240</v>
      </c>
      <c r="B17" s="240">
        <v>9.3000000000000007</v>
      </c>
      <c r="C17" s="240"/>
      <c r="D17" s="240">
        <v>9.3000000000000007</v>
      </c>
      <c r="E17" s="155"/>
      <c r="F17" s="171">
        <f t="shared" si="0"/>
        <v>0</v>
      </c>
      <c r="G17" s="155"/>
      <c r="H17" s="171">
        <f t="shared" si="1"/>
        <v>0</v>
      </c>
      <c r="I17" s="182"/>
      <c r="J17" s="184">
        <v>45863.080000000205</v>
      </c>
      <c r="K17" s="182"/>
      <c r="L17" s="183">
        <v>45863.080000000205</v>
      </c>
      <c r="M17" s="182"/>
    </row>
    <row r="18" spans="1:13" x14ac:dyDescent="0.25">
      <c r="A18" s="155" t="s">
        <v>28</v>
      </c>
      <c r="B18" s="240">
        <v>514.79999999999995</v>
      </c>
      <c r="C18" s="240"/>
      <c r="D18" s="240">
        <v>514.79999999999995</v>
      </c>
      <c r="E18" s="155"/>
      <c r="F18" s="171">
        <f t="shared" si="0"/>
        <v>0</v>
      </c>
      <c r="G18" s="155"/>
      <c r="H18" s="171">
        <f t="shared" si="1"/>
        <v>0</v>
      </c>
      <c r="I18" s="182"/>
      <c r="J18" s="184">
        <v>8589821.2300000079</v>
      </c>
      <c r="K18" s="182"/>
      <c r="L18" s="183">
        <v>8589821.2300000079</v>
      </c>
      <c r="M18" s="182"/>
    </row>
    <row r="19" spans="1:13" x14ac:dyDescent="0.25">
      <c r="A19" s="155" t="s">
        <v>29</v>
      </c>
      <c r="B19" s="240">
        <v>455.7</v>
      </c>
      <c r="C19" s="240"/>
      <c r="D19" s="240">
        <v>455.7</v>
      </c>
      <c r="E19" s="155"/>
      <c r="F19" s="171">
        <f t="shared" si="0"/>
        <v>0</v>
      </c>
      <c r="G19" s="155"/>
      <c r="H19" s="171">
        <f t="shared" si="1"/>
        <v>0</v>
      </c>
      <c r="I19" s="182"/>
      <c r="J19" s="184">
        <v>6285420.1800000044</v>
      </c>
      <c r="K19" s="182"/>
      <c r="L19" s="183">
        <v>6285420.1800000044</v>
      </c>
      <c r="M19" s="182"/>
    </row>
    <row r="20" spans="1:13" x14ac:dyDescent="0.25">
      <c r="A20" s="155" t="s">
        <v>31</v>
      </c>
      <c r="B20" s="240"/>
      <c r="C20" s="240"/>
      <c r="D20" s="240"/>
      <c r="E20" s="155"/>
      <c r="F20" s="171"/>
      <c r="G20" s="155"/>
      <c r="H20" s="186"/>
      <c r="I20" s="171"/>
      <c r="J20" s="186"/>
      <c r="K20" s="171"/>
      <c r="L20" s="185"/>
      <c r="M20" s="171"/>
    </row>
    <row r="21" spans="1:13" x14ac:dyDescent="0.25">
      <c r="A21" s="154" t="s">
        <v>241</v>
      </c>
      <c r="B21" s="240">
        <v>12.6</v>
      </c>
      <c r="C21" s="240"/>
      <c r="D21" s="240">
        <v>12.6</v>
      </c>
      <c r="E21" s="155"/>
      <c r="F21" s="171">
        <f>D21/B21-1</f>
        <v>0</v>
      </c>
      <c r="G21" s="155"/>
      <c r="H21" s="171">
        <f>L21/J21-1</f>
        <v>0</v>
      </c>
      <c r="I21" s="182"/>
      <c r="J21" s="184">
        <v>185375.19999999649</v>
      </c>
      <c r="K21" s="182"/>
      <c r="L21" s="183">
        <v>185375.19999999649</v>
      </c>
      <c r="M21" s="182"/>
    </row>
    <row r="22" spans="1:13" x14ac:dyDescent="0.25">
      <c r="A22" s="155" t="s">
        <v>242</v>
      </c>
      <c r="B22" s="240">
        <v>13.3</v>
      </c>
      <c r="C22" s="240"/>
      <c r="D22" s="240">
        <v>13.3</v>
      </c>
      <c r="E22" s="155"/>
      <c r="F22" s="171">
        <f>D22/B22-1</f>
        <v>0</v>
      </c>
      <c r="G22" s="155"/>
      <c r="H22" s="171">
        <f>L22/J22-1</f>
        <v>0</v>
      </c>
      <c r="I22" s="155"/>
      <c r="J22" s="184">
        <v>128609.79000000178</v>
      </c>
      <c r="K22" s="182"/>
      <c r="L22" s="183">
        <v>128609.79000000178</v>
      </c>
      <c r="M22" s="155"/>
    </row>
    <row r="23" spans="1:13" s="154" customFormat="1" ht="13.2" x14ac:dyDescent="0.25">
      <c r="A23" s="154" t="s">
        <v>32</v>
      </c>
      <c r="B23" s="247"/>
      <c r="C23" s="247"/>
      <c r="D23" s="247"/>
    </row>
    <row r="24" spans="1:13" s="154" customFormat="1" ht="13.2" x14ac:dyDescent="0.25">
      <c r="A24" s="154" t="s">
        <v>243</v>
      </c>
      <c r="B24" s="240">
        <v>1.2</v>
      </c>
      <c r="C24" s="240"/>
      <c r="D24" s="240">
        <v>1.2</v>
      </c>
      <c r="F24" s="171">
        <f>D24/B24-1</f>
        <v>0</v>
      </c>
      <c r="G24" s="155"/>
      <c r="H24" s="171">
        <f>L24/J24-1</f>
        <v>0</v>
      </c>
      <c r="J24" s="184">
        <v>92.399999999999991</v>
      </c>
      <c r="L24" s="184">
        <v>92.399999999999991</v>
      </c>
    </row>
    <row r="25" spans="1:13" s="154" customFormat="1" ht="13.2" x14ac:dyDescent="0.25">
      <c r="A25" s="154" t="s">
        <v>244</v>
      </c>
      <c r="B25" s="240">
        <v>2.4</v>
      </c>
      <c r="C25" s="240"/>
      <c r="D25" s="240">
        <v>2.4</v>
      </c>
      <c r="F25" s="171">
        <f>D25/B25-1</f>
        <v>0</v>
      </c>
      <c r="G25" s="155"/>
      <c r="H25" s="171">
        <f>L25/J25-1</f>
        <v>0</v>
      </c>
      <c r="J25" s="184">
        <v>668.15999999999963</v>
      </c>
      <c r="L25" s="184">
        <v>668.15999999999963</v>
      </c>
    </row>
    <row r="26" spans="1:13" s="154" customFormat="1" ht="13.2" x14ac:dyDescent="0.25">
      <c r="A26" s="154" t="s">
        <v>245</v>
      </c>
      <c r="B26" s="240">
        <v>4.8</v>
      </c>
      <c r="C26" s="240"/>
      <c r="D26" s="240">
        <v>4.8</v>
      </c>
      <c r="F26" s="171">
        <f>D26/B26-1</f>
        <v>0</v>
      </c>
      <c r="G26" s="155"/>
      <c r="H26" s="171">
        <f>L26/J26-1</f>
        <v>0</v>
      </c>
      <c r="J26" s="184">
        <v>422.39999999999969</v>
      </c>
      <c r="L26" s="184">
        <v>422.39999999999969</v>
      </c>
    </row>
    <row r="27" spans="1:13" x14ac:dyDescent="0.25">
      <c r="A27" s="155"/>
      <c r="B27" s="177"/>
      <c r="C27" s="177"/>
      <c r="D27" s="177"/>
      <c r="E27" s="177"/>
      <c r="F27" s="177"/>
      <c r="G27" s="177"/>
      <c r="H27" s="155"/>
      <c r="I27" s="155"/>
      <c r="J27" s="184"/>
      <c r="K27" s="182"/>
      <c r="L27" s="184"/>
      <c r="M27" s="155"/>
    </row>
    <row r="28" spans="1:13" x14ac:dyDescent="0.25">
      <c r="A28" s="155" t="s">
        <v>246</v>
      </c>
      <c r="B28" s="178"/>
      <c r="C28" s="179"/>
      <c r="D28" s="168"/>
      <c r="E28" s="155"/>
      <c r="F28" s="171"/>
      <c r="G28" s="155"/>
      <c r="H28" s="171">
        <f>L28/J28-1</f>
        <v>0</v>
      </c>
      <c r="I28" s="155"/>
      <c r="J28" s="185">
        <f>SUM(J14:J26)</f>
        <v>17747010.390000008</v>
      </c>
      <c r="K28" s="171"/>
      <c r="L28" s="185">
        <f>SUM(L14:L26)</f>
        <v>17747010.390000008</v>
      </c>
      <c r="M28" s="155"/>
    </row>
    <row r="29" spans="1:13" x14ac:dyDescent="0.25">
      <c r="A29" s="155"/>
      <c r="B29" s="155"/>
      <c r="C29" s="155"/>
      <c r="D29" s="155"/>
      <c r="E29" s="155"/>
      <c r="F29" s="155"/>
      <c r="G29" s="155"/>
      <c r="H29" s="171"/>
      <c r="I29" s="155"/>
      <c r="J29" s="184"/>
      <c r="K29" s="182"/>
      <c r="L29" s="183"/>
      <c r="M29" s="155"/>
    </row>
    <row r="30" spans="1:13" x14ac:dyDescent="0.25">
      <c r="A30" s="180"/>
      <c r="B30" s="155"/>
      <c r="C30" s="155"/>
      <c r="D30" s="155"/>
      <c r="E30" s="155"/>
      <c r="F30" s="155"/>
      <c r="G30" s="155"/>
      <c r="H30" s="155"/>
      <c r="I30" s="155"/>
      <c r="J30" s="184"/>
      <c r="K30" s="182"/>
      <c r="L30" s="183"/>
      <c r="M30" s="155"/>
    </row>
    <row r="31" spans="1:13" x14ac:dyDescent="0.25">
      <c r="A31" s="154"/>
      <c r="B31" s="155"/>
      <c r="C31" s="155"/>
      <c r="D31" s="155"/>
      <c r="E31" s="155"/>
      <c r="F31" s="155"/>
      <c r="G31" s="155"/>
      <c r="H31" s="155"/>
      <c r="I31" s="155"/>
      <c r="J31" s="155"/>
      <c r="K31" s="155"/>
      <c r="L31" s="161"/>
      <c r="M31" s="155"/>
    </row>
    <row r="32" spans="1:13" x14ac:dyDescent="0.25">
      <c r="A32" s="180"/>
      <c r="B32" s="155"/>
      <c r="C32" s="155"/>
      <c r="D32" s="155"/>
      <c r="E32" s="155"/>
      <c r="F32" s="155"/>
      <c r="G32" s="155"/>
      <c r="H32" s="155"/>
      <c r="I32" s="155"/>
      <c r="J32" s="185"/>
      <c r="K32" s="155"/>
      <c r="L32" s="185"/>
      <c r="M32" s="155"/>
    </row>
    <row r="33" spans="1:13" x14ac:dyDescent="0.25">
      <c r="A33" s="154"/>
      <c r="B33" s="155"/>
      <c r="C33" s="155"/>
      <c r="D33" s="155"/>
      <c r="E33" s="155"/>
      <c r="F33" s="155"/>
      <c r="G33" s="155"/>
      <c r="H33" s="155"/>
      <c r="I33" s="155"/>
      <c r="J33" s="155"/>
      <c r="K33" s="155"/>
      <c r="L33" s="155"/>
      <c r="M33" s="155"/>
    </row>
    <row r="34" spans="1:13" x14ac:dyDescent="0.25">
      <c r="A34" s="180"/>
      <c r="B34" s="155"/>
      <c r="C34" s="155"/>
      <c r="D34" s="155"/>
      <c r="E34" s="155"/>
      <c r="F34" s="155"/>
      <c r="G34" s="155"/>
      <c r="H34" s="155"/>
      <c r="I34" s="155"/>
      <c r="J34" s="155"/>
      <c r="K34" s="155"/>
      <c r="L34" s="155"/>
      <c r="M34" s="155"/>
    </row>
    <row r="35" spans="1:13" x14ac:dyDescent="0.25">
      <c r="A35" s="154"/>
      <c r="B35" s="155"/>
      <c r="C35" s="155"/>
      <c r="D35" s="155"/>
      <c r="E35" s="155"/>
      <c r="F35" s="155"/>
      <c r="G35" s="155"/>
      <c r="H35" s="155"/>
      <c r="I35" s="155"/>
      <c r="J35" s="155"/>
      <c r="K35" s="155"/>
      <c r="L35" s="155"/>
      <c r="M35" s="155"/>
    </row>
    <row r="36" spans="1:13" x14ac:dyDescent="0.25">
      <c r="A36" s="154"/>
      <c r="B36" s="161"/>
      <c r="C36" s="161"/>
      <c r="D36" s="161"/>
      <c r="E36" s="161"/>
      <c r="F36" s="161"/>
      <c r="G36" s="161"/>
      <c r="H36" s="161"/>
      <c r="I36" s="181"/>
      <c r="J36" s="161"/>
      <c r="K36" s="161"/>
      <c r="L36" s="161"/>
      <c r="M36" s="181"/>
    </row>
    <row r="37" spans="1:13" ht="15" customHeight="1" x14ac:dyDescent="0.25">
      <c r="A37" s="161"/>
      <c r="B37" s="161"/>
      <c r="C37" s="161"/>
      <c r="D37" s="161"/>
      <c r="E37" s="161"/>
      <c r="F37" s="161"/>
      <c r="G37" s="161"/>
      <c r="H37" s="161"/>
      <c r="I37" s="181"/>
      <c r="J37" s="161"/>
      <c r="K37" s="161"/>
      <c r="L37" s="161"/>
      <c r="M37" s="181"/>
    </row>
    <row r="38" spans="1:13" x14ac:dyDescent="0.25">
      <c r="A38" s="161"/>
      <c r="B38" s="161"/>
      <c r="C38" s="161"/>
      <c r="D38" s="161"/>
      <c r="E38" s="161"/>
      <c r="F38" s="161"/>
      <c r="G38" s="161"/>
      <c r="H38" s="161"/>
      <c r="I38" s="181"/>
      <c r="J38" s="161"/>
      <c r="K38" s="161"/>
      <c r="L38" s="161"/>
      <c r="M38" s="181"/>
    </row>
    <row r="39" spans="1:13" ht="15.75" customHeight="1" x14ac:dyDescent="0.25">
      <c r="A39" s="161"/>
      <c r="B39" s="161"/>
      <c r="C39" s="161"/>
      <c r="D39" s="161"/>
      <c r="E39" s="161"/>
      <c r="F39" s="161"/>
      <c r="G39" s="161"/>
      <c r="H39" s="161"/>
      <c r="I39" s="161"/>
      <c r="J39" s="161"/>
      <c r="K39" s="161"/>
      <c r="L39" s="161"/>
      <c r="M39" s="161"/>
    </row>
    <row r="40" spans="1:13" ht="15" customHeight="1" x14ac:dyDescent="0.25">
      <c r="A40" s="161"/>
      <c r="B40" s="161"/>
      <c r="C40" s="161"/>
      <c r="D40" s="161"/>
      <c r="E40" s="161"/>
      <c r="F40" s="161"/>
      <c r="G40" s="161"/>
      <c r="H40" s="161"/>
      <c r="I40" s="161"/>
      <c r="J40" s="161"/>
      <c r="K40" s="161"/>
      <c r="L40" s="161"/>
      <c r="M40" s="161"/>
    </row>
    <row r="41" spans="1:13" ht="15" customHeight="1" x14ac:dyDescent="0.25"/>
  </sheetData>
  <mergeCells count="12">
    <mergeCell ref="F12:G12"/>
    <mergeCell ref="H12:I12"/>
    <mergeCell ref="J12:K12"/>
    <mergeCell ref="L12:M12"/>
    <mergeCell ref="F9:G9"/>
    <mergeCell ref="H9:I9"/>
    <mergeCell ref="J9:K9"/>
    <mergeCell ref="L9:M9"/>
    <mergeCell ref="F11:G11"/>
    <mergeCell ref="H11:I11"/>
    <mergeCell ref="J11:K11"/>
    <mergeCell ref="L11:M11"/>
  </mergeCells>
  <printOptions horizontalCentered="1"/>
  <pageMargins left="0.7" right="0.7" top="0.75" bottom="0.5" header="0.3" footer="0.3"/>
  <pageSetup scale="88" orientation="landscape"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9D543-ACA7-46DF-83C6-74050A89D865}">
  <dimension ref="A1:O59"/>
  <sheetViews>
    <sheetView view="pageBreakPreview" topLeftCell="A19" zoomScaleNormal="100" zoomScaleSheetLayoutView="100" workbookViewId="0"/>
  </sheetViews>
  <sheetFormatPr defaultColWidth="9.109375" defaultRowHeight="13.8" x14ac:dyDescent="0.25"/>
  <cols>
    <col min="1" max="1" width="29.33203125" style="153" customWidth="1"/>
    <col min="2" max="2" width="14" style="153" customWidth="1"/>
    <col min="3" max="3" width="3" style="153" customWidth="1"/>
    <col min="4" max="4" width="16" style="153" customWidth="1"/>
    <col min="5" max="5" width="3" style="153" customWidth="1"/>
    <col min="6" max="6" width="15.6640625" style="153" customWidth="1"/>
    <col min="7" max="7" width="1.88671875" style="153" customWidth="1"/>
    <col min="8" max="8" width="14.6640625" style="153" customWidth="1"/>
    <col min="9" max="9" width="1.88671875" style="153" customWidth="1"/>
    <col min="10" max="10" width="9.6640625" style="153" customWidth="1"/>
    <col min="11" max="11" width="1.6640625" style="153" customWidth="1"/>
    <col min="12" max="12" width="11.6640625" style="153" customWidth="1"/>
    <col min="13" max="13" width="2.33203125" style="153" customWidth="1"/>
    <col min="14" max="14" width="11.88671875" style="153" customWidth="1"/>
    <col min="15" max="15" width="1.44140625" style="153" customWidth="1"/>
    <col min="16" max="16384" width="9.109375" style="153"/>
  </cols>
  <sheetData>
    <row r="1" spans="1:15" ht="14.1" customHeight="1" x14ac:dyDescent="0.25">
      <c r="A1" s="11" t="s">
        <v>3</v>
      </c>
      <c r="B1" s="151"/>
      <c r="C1" s="151"/>
      <c r="D1" s="151"/>
      <c r="E1" s="151"/>
      <c r="F1" s="151"/>
      <c r="G1" s="151"/>
      <c r="H1" s="151"/>
      <c r="I1" s="151"/>
      <c r="J1" s="151"/>
      <c r="K1" s="151"/>
      <c r="L1" s="151"/>
      <c r="M1" s="151"/>
      <c r="N1" s="151"/>
      <c r="O1" s="151"/>
    </row>
    <row r="2" spans="1:15" x14ac:dyDescent="0.25">
      <c r="A2" s="10" t="s">
        <v>2</v>
      </c>
      <c r="B2" s="151"/>
      <c r="C2" s="151"/>
      <c r="D2" s="151"/>
      <c r="E2" s="151"/>
      <c r="F2" s="151"/>
      <c r="G2" s="151"/>
      <c r="H2" s="151"/>
      <c r="I2" s="151"/>
      <c r="J2" s="151"/>
      <c r="K2" s="151"/>
      <c r="L2" s="151"/>
      <c r="M2" s="151"/>
      <c r="N2" s="151"/>
      <c r="O2" s="151"/>
    </row>
    <row r="3" spans="1:15" ht="14.1" customHeight="1" x14ac:dyDescent="0.25">
      <c r="A3" s="103"/>
      <c r="B3" s="151"/>
      <c r="C3" s="151"/>
      <c r="D3" s="151"/>
      <c r="E3" s="151"/>
      <c r="F3" s="151"/>
      <c r="G3" s="151"/>
      <c r="H3" s="151"/>
      <c r="I3" s="151"/>
      <c r="J3" s="151"/>
      <c r="K3" s="151"/>
      <c r="L3" s="151"/>
      <c r="M3" s="151"/>
      <c r="N3" s="151"/>
      <c r="O3" s="151"/>
    </row>
    <row r="4" spans="1:15" x14ac:dyDescent="0.25">
      <c r="A4" s="9" t="s">
        <v>230</v>
      </c>
      <c r="B4" s="151"/>
      <c r="C4" s="151"/>
      <c r="D4" s="151"/>
      <c r="E4" s="151"/>
      <c r="F4" s="151"/>
      <c r="G4" s="151"/>
      <c r="H4" s="151"/>
      <c r="I4" s="151"/>
      <c r="J4" s="151"/>
      <c r="K4" s="151"/>
      <c r="L4" s="151"/>
      <c r="M4" s="151"/>
      <c r="N4" s="151"/>
      <c r="O4" s="151"/>
    </row>
    <row r="5" spans="1:15" ht="14.1" customHeight="1" x14ac:dyDescent="0.25">
      <c r="A5" s="151"/>
      <c r="B5" s="151"/>
      <c r="C5" s="151"/>
      <c r="D5" s="151"/>
      <c r="E5" s="151"/>
      <c r="F5" s="151"/>
      <c r="G5" s="151"/>
      <c r="H5" s="151"/>
      <c r="I5" s="151"/>
      <c r="J5" s="151"/>
      <c r="K5" s="151"/>
      <c r="L5" s="151"/>
      <c r="M5" s="151"/>
      <c r="N5" s="151"/>
      <c r="O5" s="151"/>
    </row>
    <row r="6" spans="1:15" ht="14.1" customHeight="1" x14ac:dyDescent="0.25">
      <c r="A6" s="151" t="s">
        <v>231</v>
      </c>
      <c r="B6" s="151"/>
      <c r="C6" s="151"/>
      <c r="D6" s="151"/>
      <c r="E6" s="151"/>
      <c r="F6" s="151"/>
      <c r="G6" s="151"/>
      <c r="H6" s="151"/>
      <c r="I6" s="151"/>
      <c r="J6" s="151"/>
      <c r="K6" s="151"/>
      <c r="L6" s="151"/>
      <c r="M6" s="151"/>
      <c r="N6" s="151"/>
      <c r="O6" s="151"/>
    </row>
    <row r="7" spans="1:15" x14ac:dyDescent="0.25">
      <c r="A7" s="151" t="s">
        <v>302</v>
      </c>
      <c r="B7" s="151"/>
      <c r="C7" s="151"/>
      <c r="D7" s="151"/>
      <c r="E7" s="151"/>
      <c r="F7" s="151"/>
      <c r="G7" s="151"/>
      <c r="H7" s="151"/>
      <c r="I7" s="151"/>
      <c r="J7" s="151"/>
      <c r="K7" s="151"/>
      <c r="L7" s="151"/>
      <c r="M7" s="151"/>
      <c r="N7" s="151"/>
      <c r="O7" s="151"/>
    </row>
    <row r="8" spans="1:15" x14ac:dyDescent="0.25">
      <c r="A8" s="155"/>
      <c r="B8" s="155"/>
      <c r="C8" s="155"/>
      <c r="D8" s="155"/>
      <c r="E8" s="155"/>
      <c r="F8" s="155"/>
      <c r="G8" s="155"/>
      <c r="H8" s="155"/>
      <c r="I8" s="155"/>
      <c r="J8" s="155"/>
      <c r="K8" s="155"/>
      <c r="L8" s="155"/>
      <c r="M8" s="155"/>
      <c r="N8" s="155"/>
      <c r="O8" s="155"/>
    </row>
    <row r="9" spans="1:15" x14ac:dyDescent="0.25">
      <c r="A9" s="157" t="s">
        <v>171</v>
      </c>
      <c r="B9" s="159" t="s">
        <v>172</v>
      </c>
      <c r="C9" s="160"/>
      <c r="D9" s="159" t="s">
        <v>173</v>
      </c>
      <c r="E9" s="159"/>
      <c r="F9" s="159" t="s">
        <v>174</v>
      </c>
      <c r="G9" s="160"/>
      <c r="H9" s="277" t="s">
        <v>175</v>
      </c>
      <c r="I9" s="277"/>
      <c r="J9" s="277" t="s">
        <v>176</v>
      </c>
      <c r="K9" s="277"/>
      <c r="L9" s="277" t="s">
        <v>177</v>
      </c>
      <c r="M9" s="277"/>
      <c r="N9" s="277" t="s">
        <v>178</v>
      </c>
      <c r="O9" s="277"/>
    </row>
    <row r="10" spans="1:15" x14ac:dyDescent="0.25">
      <c r="A10" s="157"/>
      <c r="B10" s="160"/>
      <c r="C10" s="160"/>
      <c r="D10" s="162"/>
      <c r="E10" s="162"/>
      <c r="F10" s="160"/>
      <c r="G10" s="160"/>
      <c r="H10" s="160"/>
      <c r="I10" s="160"/>
      <c r="J10" s="155"/>
      <c r="K10" s="155"/>
      <c r="L10" s="160"/>
      <c r="M10" s="160"/>
      <c r="N10" s="155"/>
      <c r="O10" s="155"/>
    </row>
    <row r="11" spans="1:15" x14ac:dyDescent="0.25">
      <c r="A11" s="157"/>
      <c r="B11" s="160" t="s">
        <v>284</v>
      </c>
      <c r="C11" s="160"/>
      <c r="D11" s="163" t="s">
        <v>234</v>
      </c>
      <c r="E11" s="163"/>
      <c r="F11" s="160" t="s">
        <v>233</v>
      </c>
      <c r="G11" s="160"/>
      <c r="H11" s="276" t="s">
        <v>282</v>
      </c>
      <c r="I11" s="276"/>
      <c r="J11" s="276" t="s">
        <v>282</v>
      </c>
      <c r="K11" s="276"/>
      <c r="L11" s="276" t="s">
        <v>234</v>
      </c>
      <c r="M11" s="276"/>
      <c r="N11" s="276" t="s">
        <v>233</v>
      </c>
      <c r="O11" s="276"/>
    </row>
    <row r="12" spans="1:15" x14ac:dyDescent="0.25">
      <c r="A12" s="164" t="s">
        <v>46</v>
      </c>
      <c r="B12" s="166" t="s">
        <v>283</v>
      </c>
      <c r="C12" s="166"/>
      <c r="D12" s="165" t="s">
        <v>290</v>
      </c>
      <c r="E12" s="165"/>
      <c r="F12" s="166" t="s">
        <v>290</v>
      </c>
      <c r="G12" s="166"/>
      <c r="H12" s="275" t="s">
        <v>290</v>
      </c>
      <c r="I12" s="275"/>
      <c r="J12" s="275" t="s">
        <v>40</v>
      </c>
      <c r="K12" s="275"/>
      <c r="L12" s="275" t="s">
        <v>40</v>
      </c>
      <c r="M12" s="275"/>
      <c r="N12" s="275" t="s">
        <v>40</v>
      </c>
      <c r="O12" s="275"/>
    </row>
    <row r="13" spans="1:15" x14ac:dyDescent="0.25">
      <c r="A13" s="155"/>
      <c r="B13" s="155"/>
      <c r="C13" s="155"/>
      <c r="D13" s="155"/>
      <c r="E13" s="155"/>
      <c r="F13" s="155"/>
      <c r="G13" s="155"/>
      <c r="H13" s="155"/>
      <c r="I13" s="155"/>
      <c r="J13" s="155"/>
      <c r="K13" s="155"/>
      <c r="L13" s="155"/>
      <c r="M13" s="155"/>
      <c r="N13" s="155"/>
      <c r="O13" s="155"/>
    </row>
    <row r="14" spans="1:15" x14ac:dyDescent="0.25">
      <c r="A14" s="155" t="s">
        <v>26</v>
      </c>
      <c r="B14" s="233">
        <f>'Exhibit 14 PP'!J14</f>
        <v>0.22380813953488365</v>
      </c>
      <c r="C14" s="155"/>
      <c r="D14" s="248"/>
      <c r="E14" s="177"/>
      <c r="F14" s="249"/>
      <c r="G14" s="155"/>
      <c r="H14" s="171"/>
      <c r="I14" s="155"/>
      <c r="J14" s="171">
        <f>N14/L14-1</f>
        <v>0</v>
      </c>
      <c r="K14" s="182"/>
      <c r="L14" s="184">
        <v>877616.18000000168</v>
      </c>
      <c r="M14" s="182"/>
      <c r="N14" s="183">
        <v>877616.18000000168</v>
      </c>
      <c r="O14" s="182"/>
    </row>
    <row r="15" spans="1:15" x14ac:dyDescent="0.25">
      <c r="A15" s="154" t="s">
        <v>299</v>
      </c>
      <c r="B15" s="233"/>
      <c r="C15" s="155"/>
      <c r="D15" s="240">
        <v>18</v>
      </c>
      <c r="E15" s="240"/>
      <c r="F15" s="246">
        <v>18</v>
      </c>
      <c r="G15" s="155"/>
      <c r="H15" s="171">
        <f t="shared" ref="H15:H20" si="0">F15/D15-1</f>
        <v>0</v>
      </c>
      <c r="I15" s="155"/>
      <c r="J15" s="171"/>
      <c r="K15" s="182"/>
      <c r="L15" s="184"/>
      <c r="M15" s="182"/>
      <c r="N15" s="183"/>
      <c r="O15" s="182"/>
    </row>
    <row r="16" spans="1:15" x14ac:dyDescent="0.25">
      <c r="A16" s="154" t="s">
        <v>298</v>
      </c>
      <c r="B16" s="233"/>
      <c r="C16" s="155"/>
      <c r="D16" s="240">
        <v>25</v>
      </c>
      <c r="E16" s="240"/>
      <c r="F16" s="246">
        <v>25</v>
      </c>
      <c r="G16" s="155"/>
      <c r="H16" s="171">
        <f t="shared" si="0"/>
        <v>0</v>
      </c>
      <c r="I16" s="155"/>
      <c r="J16" s="171"/>
      <c r="K16" s="182"/>
      <c r="L16" s="184"/>
      <c r="M16" s="182"/>
      <c r="N16" s="183"/>
      <c r="O16" s="182"/>
    </row>
    <row r="17" spans="1:15" x14ac:dyDescent="0.25">
      <c r="A17" s="154" t="s">
        <v>297</v>
      </c>
      <c r="B17" s="233"/>
      <c r="C17" s="155"/>
      <c r="D17" s="240">
        <v>9.6</v>
      </c>
      <c r="E17" s="240"/>
      <c r="F17" s="246">
        <v>9.6</v>
      </c>
      <c r="G17" s="155"/>
      <c r="H17" s="171">
        <f t="shared" si="0"/>
        <v>0</v>
      </c>
      <c r="I17" s="155"/>
      <c r="J17" s="171"/>
      <c r="K17" s="182"/>
      <c r="L17" s="184"/>
      <c r="M17" s="182"/>
      <c r="N17" s="183"/>
      <c r="O17" s="182"/>
    </row>
    <row r="18" spans="1:15" x14ac:dyDescent="0.25">
      <c r="A18" s="154" t="s">
        <v>296</v>
      </c>
      <c r="B18" s="233"/>
      <c r="C18" s="155"/>
      <c r="D18" s="240">
        <v>9.6</v>
      </c>
      <c r="E18" s="240"/>
      <c r="F18" s="246">
        <v>9.6</v>
      </c>
      <c r="G18" s="155"/>
      <c r="H18" s="171">
        <f t="shared" si="0"/>
        <v>0</v>
      </c>
      <c r="I18" s="155"/>
      <c r="J18" s="171"/>
      <c r="K18" s="182"/>
      <c r="L18" s="184"/>
      <c r="M18" s="182"/>
      <c r="N18" s="183"/>
      <c r="O18" s="182"/>
    </row>
    <row r="19" spans="1:15" x14ac:dyDescent="0.25">
      <c r="A19" s="154" t="s">
        <v>295</v>
      </c>
      <c r="B19" s="233"/>
      <c r="C19" s="155"/>
      <c r="D19" s="240">
        <v>9.6</v>
      </c>
      <c r="E19" s="240"/>
      <c r="F19" s="246">
        <v>9.6</v>
      </c>
      <c r="G19" s="155"/>
      <c r="H19" s="171">
        <f t="shared" si="0"/>
        <v>0</v>
      </c>
      <c r="I19" s="155"/>
      <c r="J19" s="171"/>
      <c r="K19" s="182"/>
      <c r="L19" s="184"/>
      <c r="M19" s="182"/>
      <c r="N19" s="183"/>
      <c r="O19" s="182"/>
    </row>
    <row r="20" spans="1:15" x14ac:dyDescent="0.25">
      <c r="A20" s="154" t="s">
        <v>294</v>
      </c>
      <c r="B20" s="233"/>
      <c r="C20" s="155"/>
      <c r="D20" s="240">
        <v>18</v>
      </c>
      <c r="E20" s="240"/>
      <c r="F20" s="246">
        <v>18</v>
      </c>
      <c r="G20" s="155"/>
      <c r="H20" s="171">
        <f t="shared" si="0"/>
        <v>0</v>
      </c>
      <c r="I20" s="155"/>
      <c r="J20" s="171"/>
      <c r="K20" s="182"/>
      <c r="L20" s="184"/>
      <c r="M20" s="182"/>
      <c r="N20" s="183"/>
      <c r="O20" s="182"/>
    </row>
    <row r="21" spans="1:15" x14ac:dyDescent="0.25">
      <c r="A21" s="155" t="s">
        <v>27</v>
      </c>
      <c r="B21" s="233">
        <f>'Exhibit 14 PP'!J15</f>
        <v>0.22343541944074574</v>
      </c>
      <c r="C21" s="155"/>
      <c r="D21" s="240"/>
      <c r="E21" s="240"/>
      <c r="F21" s="240"/>
      <c r="G21" s="155"/>
      <c r="H21" s="171"/>
      <c r="I21" s="155"/>
      <c r="J21" s="171">
        <f>N21/L21-1</f>
        <v>0</v>
      </c>
      <c r="K21" s="182"/>
      <c r="L21" s="184">
        <v>332715.64000000019</v>
      </c>
      <c r="M21" s="182"/>
      <c r="N21" s="183">
        <v>332715.64000000019</v>
      </c>
      <c r="O21" s="182"/>
    </row>
    <row r="22" spans="1:15" x14ac:dyDescent="0.25">
      <c r="A22" s="154" t="s">
        <v>299</v>
      </c>
      <c r="B22" s="233"/>
      <c r="C22" s="155"/>
      <c r="D22" s="240">
        <v>16</v>
      </c>
      <c r="E22" s="240"/>
      <c r="F22" s="246">
        <v>16</v>
      </c>
      <c r="G22" s="155"/>
      <c r="H22" s="171">
        <f t="shared" ref="H22:H27" si="1">F22/D22-1</f>
        <v>0</v>
      </c>
      <c r="I22" s="155"/>
      <c r="J22" s="171"/>
      <c r="K22" s="182"/>
      <c r="L22" s="184"/>
      <c r="M22" s="182"/>
      <c r="N22" s="183"/>
      <c r="O22" s="182"/>
    </row>
    <row r="23" spans="1:15" x14ac:dyDescent="0.25">
      <c r="A23" s="154" t="s">
        <v>298</v>
      </c>
      <c r="B23" s="233"/>
      <c r="C23" s="155"/>
      <c r="D23" s="240">
        <v>16</v>
      </c>
      <c r="E23" s="240"/>
      <c r="F23" s="246">
        <v>16</v>
      </c>
      <c r="G23" s="155"/>
      <c r="H23" s="171">
        <f t="shared" si="1"/>
        <v>0</v>
      </c>
      <c r="I23" s="155"/>
      <c r="J23" s="171"/>
      <c r="K23" s="182"/>
      <c r="L23" s="184"/>
      <c r="M23" s="182"/>
      <c r="N23" s="183"/>
      <c r="O23" s="182"/>
    </row>
    <row r="24" spans="1:15" x14ac:dyDescent="0.25">
      <c r="A24" s="154" t="s">
        <v>297</v>
      </c>
      <c r="B24" s="233"/>
      <c r="C24" s="155"/>
      <c r="D24" s="240">
        <v>8</v>
      </c>
      <c r="E24" s="240"/>
      <c r="F24" s="246">
        <v>8</v>
      </c>
      <c r="G24" s="155"/>
      <c r="H24" s="171">
        <f t="shared" si="1"/>
        <v>0</v>
      </c>
      <c r="I24" s="155"/>
      <c r="J24" s="171"/>
      <c r="K24" s="182"/>
      <c r="L24" s="184"/>
      <c r="M24" s="182"/>
      <c r="N24" s="183"/>
      <c r="O24" s="182"/>
    </row>
    <row r="25" spans="1:15" x14ac:dyDescent="0.25">
      <c r="A25" s="154" t="s">
        <v>296</v>
      </c>
      <c r="B25" s="233"/>
      <c r="C25" s="155"/>
      <c r="D25" s="240">
        <v>16</v>
      </c>
      <c r="E25" s="240"/>
      <c r="F25" s="246">
        <v>16</v>
      </c>
      <c r="G25" s="155"/>
      <c r="H25" s="171">
        <f t="shared" si="1"/>
        <v>0</v>
      </c>
      <c r="I25" s="155"/>
      <c r="J25" s="171"/>
      <c r="K25" s="182"/>
      <c r="L25" s="184"/>
      <c r="M25" s="182"/>
      <c r="N25" s="183"/>
      <c r="O25" s="182"/>
    </row>
    <row r="26" spans="1:15" x14ac:dyDescent="0.25">
      <c r="A26" s="154" t="s">
        <v>295</v>
      </c>
      <c r="B26" s="233"/>
      <c r="C26" s="155"/>
      <c r="D26" s="240">
        <v>16</v>
      </c>
      <c r="E26" s="240"/>
      <c r="F26" s="246">
        <v>16</v>
      </c>
      <c r="G26" s="155"/>
      <c r="H26" s="171">
        <f t="shared" si="1"/>
        <v>0</v>
      </c>
      <c r="I26" s="155"/>
      <c r="J26" s="171"/>
      <c r="K26" s="182"/>
      <c r="L26" s="184"/>
      <c r="M26" s="182"/>
      <c r="N26" s="183"/>
      <c r="O26" s="182"/>
    </row>
    <row r="27" spans="1:15" x14ac:dyDescent="0.25">
      <c r="A27" s="154" t="s">
        <v>294</v>
      </c>
      <c r="B27" s="233"/>
      <c r="C27" s="155"/>
      <c r="D27" s="240">
        <v>16</v>
      </c>
      <c r="E27" s="240"/>
      <c r="F27" s="246">
        <v>16</v>
      </c>
      <c r="G27" s="155"/>
      <c r="H27" s="171">
        <f t="shared" si="1"/>
        <v>0</v>
      </c>
      <c r="I27" s="155"/>
      <c r="J27" s="171"/>
      <c r="K27" s="182"/>
      <c r="L27" s="184"/>
      <c r="M27" s="182"/>
      <c r="N27" s="183"/>
      <c r="O27" s="182"/>
    </row>
    <row r="28" spans="1:15" x14ac:dyDescent="0.25">
      <c r="A28" s="155" t="s">
        <v>301</v>
      </c>
      <c r="B28" s="233">
        <f>'Exhibit 14 PP'!J18</f>
        <v>0.2849720223820944</v>
      </c>
      <c r="C28" s="155"/>
      <c r="D28" s="237"/>
      <c r="E28" s="237"/>
      <c r="F28" s="237"/>
      <c r="G28" s="155"/>
      <c r="H28" s="171"/>
      <c r="I28" s="155"/>
      <c r="J28" s="171">
        <f>N28/L28-1</f>
        <v>0</v>
      </c>
      <c r="K28" s="182"/>
      <c r="L28" s="184">
        <v>1729318.2099999983</v>
      </c>
      <c r="M28" s="182"/>
      <c r="N28" s="183">
        <v>1729318.2099999983</v>
      </c>
      <c r="O28" s="182"/>
    </row>
    <row r="29" spans="1:15" x14ac:dyDescent="0.25">
      <c r="A29" s="154" t="s">
        <v>299</v>
      </c>
      <c r="C29" s="155"/>
      <c r="D29" s="248">
        <v>0.85</v>
      </c>
      <c r="E29" s="177"/>
      <c r="F29" s="248">
        <v>0.85</v>
      </c>
      <c r="G29" s="155"/>
      <c r="H29" s="171">
        <f t="shared" ref="H29:H34" si="2">F29/D29-1</f>
        <v>0</v>
      </c>
      <c r="I29" s="155"/>
      <c r="J29" s="171"/>
      <c r="K29" s="182"/>
      <c r="L29" s="184"/>
      <c r="M29" s="182"/>
      <c r="N29" s="183"/>
      <c r="O29" s="182"/>
    </row>
    <row r="30" spans="1:15" x14ac:dyDescent="0.25">
      <c r="A30" s="154" t="s">
        <v>298</v>
      </c>
      <c r="B30" s="233"/>
      <c r="C30" s="155"/>
      <c r="D30" s="248">
        <v>2.8</v>
      </c>
      <c r="E30" s="177"/>
      <c r="F30" s="248">
        <v>2.8</v>
      </c>
      <c r="G30" s="155"/>
      <c r="H30" s="171">
        <f t="shared" si="2"/>
        <v>0</v>
      </c>
      <c r="I30" s="155"/>
      <c r="J30" s="171"/>
      <c r="K30" s="182"/>
      <c r="L30" s="184"/>
      <c r="M30" s="182"/>
      <c r="N30" s="183"/>
      <c r="O30" s="182"/>
    </row>
    <row r="31" spans="1:15" x14ac:dyDescent="0.25">
      <c r="A31" s="154" t="s">
        <v>297</v>
      </c>
      <c r="B31" s="233"/>
      <c r="C31" s="155"/>
      <c r="D31" s="248">
        <v>0.25</v>
      </c>
      <c r="E31" s="177"/>
      <c r="F31" s="248">
        <v>0.25</v>
      </c>
      <c r="G31" s="155"/>
      <c r="H31" s="171">
        <f t="shared" si="2"/>
        <v>0</v>
      </c>
      <c r="I31" s="155"/>
      <c r="J31" s="171"/>
      <c r="K31" s="182"/>
      <c r="L31" s="184"/>
      <c r="M31" s="182"/>
      <c r="N31" s="183"/>
      <c r="O31" s="182"/>
    </row>
    <row r="32" spans="1:15" x14ac:dyDescent="0.25">
      <c r="A32" s="154" t="s">
        <v>296</v>
      </c>
      <c r="B32" s="233"/>
      <c r="C32" s="155"/>
      <c r="D32" s="248">
        <v>0.75</v>
      </c>
      <c r="E32" s="177"/>
      <c r="F32" s="248">
        <v>0.75</v>
      </c>
      <c r="G32" s="155"/>
      <c r="H32" s="171">
        <f t="shared" si="2"/>
        <v>0</v>
      </c>
      <c r="I32" s="155"/>
      <c r="J32" s="171"/>
      <c r="K32" s="182"/>
      <c r="L32" s="184"/>
      <c r="M32" s="182"/>
      <c r="N32" s="183"/>
      <c r="O32" s="182"/>
    </row>
    <row r="33" spans="1:15" x14ac:dyDescent="0.25">
      <c r="A33" s="154" t="s">
        <v>295</v>
      </c>
      <c r="B33" s="233"/>
      <c r="C33" s="155"/>
      <c r="D33" s="248">
        <v>1</v>
      </c>
      <c r="E33" s="177"/>
      <c r="F33" s="248">
        <v>1</v>
      </c>
      <c r="G33" s="155"/>
      <c r="H33" s="171">
        <f t="shared" si="2"/>
        <v>0</v>
      </c>
      <c r="I33" s="155"/>
      <c r="J33" s="171"/>
      <c r="K33" s="182"/>
      <c r="L33" s="184"/>
      <c r="M33" s="182"/>
      <c r="N33" s="183"/>
      <c r="O33" s="182"/>
    </row>
    <row r="34" spans="1:15" x14ac:dyDescent="0.25">
      <c r="A34" s="154" t="s">
        <v>294</v>
      </c>
      <c r="B34" s="233"/>
      <c r="C34" s="155"/>
      <c r="D34" s="248">
        <v>1</v>
      </c>
      <c r="E34" s="177"/>
      <c r="F34" s="248">
        <v>1</v>
      </c>
      <c r="G34" s="155"/>
      <c r="H34" s="171">
        <f t="shared" si="2"/>
        <v>0</v>
      </c>
      <c r="I34" s="155"/>
      <c r="J34" s="171"/>
      <c r="K34" s="182"/>
      <c r="L34" s="184"/>
      <c r="M34" s="182"/>
      <c r="N34" s="183"/>
      <c r="O34" s="182"/>
    </row>
    <row r="35" spans="1:15" x14ac:dyDescent="0.25">
      <c r="A35" s="155" t="s">
        <v>300</v>
      </c>
      <c r="B35" s="233">
        <f>'Exhibit 14 PP'!J19</f>
        <v>0.19388904147212305</v>
      </c>
      <c r="C35" s="155"/>
      <c r="D35" s="237"/>
      <c r="E35" s="237"/>
      <c r="F35" s="237"/>
      <c r="G35" s="155"/>
      <c r="H35" s="171"/>
      <c r="I35" s="155"/>
      <c r="J35" s="171">
        <f>N35/L35-1</f>
        <v>0</v>
      </c>
      <c r="K35" s="182"/>
      <c r="L35" s="184">
        <v>4898879.490000003</v>
      </c>
      <c r="M35" s="182"/>
      <c r="N35" s="183">
        <v>4898879.490000003</v>
      </c>
      <c r="O35" s="182"/>
    </row>
    <row r="36" spans="1:15" x14ac:dyDescent="0.25">
      <c r="A36" s="154" t="s">
        <v>299</v>
      </c>
      <c r="B36" s="233"/>
      <c r="C36" s="155"/>
      <c r="D36" s="248">
        <v>0.85</v>
      </c>
      <c r="E36" s="177"/>
      <c r="F36" s="248">
        <v>0.85</v>
      </c>
      <c r="G36" s="155"/>
      <c r="H36" s="171">
        <f t="shared" ref="H36:H43" si="3">F36/D36-1</f>
        <v>0</v>
      </c>
      <c r="I36" s="155"/>
      <c r="J36" s="171"/>
      <c r="K36" s="182"/>
      <c r="L36" s="184"/>
      <c r="M36" s="182"/>
      <c r="N36" s="183"/>
      <c r="O36" s="182"/>
    </row>
    <row r="37" spans="1:15" x14ac:dyDescent="0.25">
      <c r="A37" s="154" t="s">
        <v>298</v>
      </c>
      <c r="B37" s="233"/>
      <c r="C37" s="155"/>
      <c r="D37" s="248">
        <v>2.8</v>
      </c>
      <c r="E37" s="177"/>
      <c r="F37" s="248">
        <v>2.8</v>
      </c>
      <c r="G37" s="155"/>
      <c r="H37" s="171">
        <f t="shared" si="3"/>
        <v>0</v>
      </c>
      <c r="I37" s="155"/>
      <c r="J37" s="171"/>
      <c r="K37" s="182"/>
      <c r="L37" s="184"/>
      <c r="M37" s="182"/>
      <c r="N37" s="183"/>
      <c r="O37" s="182"/>
    </row>
    <row r="38" spans="1:15" x14ac:dyDescent="0.25">
      <c r="A38" s="154" t="s">
        <v>297</v>
      </c>
      <c r="B38" s="233"/>
      <c r="C38" s="155"/>
      <c r="D38" s="248">
        <v>0.25</v>
      </c>
      <c r="E38" s="177"/>
      <c r="F38" s="248">
        <v>0.25</v>
      </c>
      <c r="G38" s="155"/>
      <c r="H38" s="171">
        <f t="shared" si="3"/>
        <v>0</v>
      </c>
      <c r="I38" s="155"/>
      <c r="J38" s="171"/>
      <c r="K38" s="182"/>
      <c r="L38" s="184"/>
      <c r="M38" s="182"/>
      <c r="N38" s="183"/>
      <c r="O38" s="182"/>
    </row>
    <row r="39" spans="1:15" x14ac:dyDescent="0.25">
      <c r="A39" s="154" t="s">
        <v>296</v>
      </c>
      <c r="B39" s="233"/>
      <c r="C39" s="155"/>
      <c r="D39" s="248">
        <v>0.75</v>
      </c>
      <c r="E39" s="177"/>
      <c r="F39" s="248">
        <v>0.75</v>
      </c>
      <c r="G39" s="155"/>
      <c r="H39" s="171">
        <f t="shared" si="3"/>
        <v>0</v>
      </c>
      <c r="I39" s="155"/>
      <c r="J39" s="171"/>
      <c r="K39" s="182"/>
      <c r="L39" s="184"/>
      <c r="M39" s="182"/>
      <c r="N39" s="183"/>
      <c r="O39" s="182"/>
    </row>
    <row r="40" spans="1:15" x14ac:dyDescent="0.25">
      <c r="A40" s="154" t="s">
        <v>295</v>
      </c>
      <c r="B40" s="233"/>
      <c r="C40" s="155"/>
      <c r="D40" s="248">
        <v>1</v>
      </c>
      <c r="E40" s="177"/>
      <c r="F40" s="248">
        <v>1</v>
      </c>
      <c r="G40" s="155"/>
      <c r="H40" s="171">
        <f t="shared" si="3"/>
        <v>0</v>
      </c>
      <c r="I40" s="155"/>
      <c r="J40" s="171"/>
      <c r="K40" s="182"/>
      <c r="L40" s="184"/>
      <c r="M40" s="182"/>
      <c r="N40" s="183"/>
      <c r="O40" s="182"/>
    </row>
    <row r="41" spans="1:15" x14ac:dyDescent="0.25">
      <c r="A41" s="154" t="s">
        <v>294</v>
      </c>
      <c r="B41" s="233"/>
      <c r="C41" s="155"/>
      <c r="D41" s="248">
        <v>1</v>
      </c>
      <c r="E41" s="177"/>
      <c r="F41" s="248">
        <v>1</v>
      </c>
      <c r="G41" s="155"/>
      <c r="H41" s="171">
        <f t="shared" si="3"/>
        <v>0</v>
      </c>
      <c r="I41" s="155"/>
      <c r="J41" s="171"/>
      <c r="K41" s="182"/>
      <c r="L41" s="184"/>
      <c r="M41" s="182"/>
      <c r="N41" s="183"/>
      <c r="O41" s="182"/>
    </row>
    <row r="42" spans="1:15" x14ac:dyDescent="0.25">
      <c r="A42" s="155" t="s">
        <v>289</v>
      </c>
      <c r="B42" s="233">
        <f>'Exhibit 14 PP'!J16</f>
        <v>0.15627095908786059</v>
      </c>
      <c r="C42" s="155"/>
      <c r="D42" s="177">
        <v>0.1</v>
      </c>
      <c r="E42" s="177"/>
      <c r="F42" s="177">
        <v>0.08</v>
      </c>
      <c r="G42" s="155"/>
      <c r="H42" s="171">
        <f t="shared" si="3"/>
        <v>-0.20000000000000007</v>
      </c>
      <c r="I42" s="155"/>
      <c r="J42" s="171">
        <f>N42/L42-1</f>
        <v>-7.4893880768005183E-2</v>
      </c>
      <c r="K42" s="182"/>
      <c r="L42" s="184">
        <v>434136.66999999946</v>
      </c>
      <c r="M42" s="182"/>
      <c r="N42" s="183">
        <v>401622.49000000069</v>
      </c>
      <c r="O42" s="182"/>
    </row>
    <row r="43" spans="1:15" x14ac:dyDescent="0.25">
      <c r="A43" s="155" t="s">
        <v>288</v>
      </c>
      <c r="B43" s="233">
        <f>'Exhibit 14 PP'!J17</f>
        <v>0.15669014084507049</v>
      </c>
      <c r="C43" s="155"/>
      <c r="D43" s="177">
        <v>0.26</v>
      </c>
      <c r="E43" s="177"/>
      <c r="F43" s="177">
        <v>0.224</v>
      </c>
      <c r="G43" s="155"/>
      <c r="H43" s="171">
        <f t="shared" si="3"/>
        <v>-0.13846153846153852</v>
      </c>
      <c r="I43" s="155"/>
      <c r="J43" s="171">
        <f>N43/L43-1</f>
        <v>-3.9104067742127269E-3</v>
      </c>
      <c r="K43" s="182"/>
      <c r="L43" s="184">
        <v>77687.570000000065</v>
      </c>
      <c r="M43" s="182"/>
      <c r="N43" s="183">
        <v>77383.779999999941</v>
      </c>
      <c r="O43" s="182"/>
    </row>
    <row r="44" spans="1:15" x14ac:dyDescent="0.25">
      <c r="A44" s="155"/>
      <c r="B44" s="177"/>
      <c r="C44" s="177"/>
      <c r="D44" s="177"/>
      <c r="E44" s="155"/>
      <c r="F44" s="177"/>
      <c r="G44" s="177"/>
      <c r="H44" s="177"/>
      <c r="I44" s="177"/>
      <c r="J44" s="155"/>
      <c r="K44" s="155"/>
      <c r="L44" s="184"/>
      <c r="M44" s="182"/>
      <c r="N44" s="183"/>
      <c r="O44" s="155"/>
    </row>
    <row r="45" spans="1:15" x14ac:dyDescent="0.25">
      <c r="A45" s="155" t="s">
        <v>246</v>
      </c>
      <c r="B45" s="168"/>
      <c r="C45" s="155"/>
      <c r="D45" s="178"/>
      <c r="E45" s="179"/>
      <c r="F45" s="168"/>
      <c r="G45" s="155"/>
      <c r="H45" s="171"/>
      <c r="I45" s="155"/>
      <c r="J45" s="171">
        <f>N45/L45-1</f>
        <v>-3.9301293026895445E-3</v>
      </c>
      <c r="K45" s="155"/>
      <c r="L45" s="186">
        <f>SUM(L14,L21,L28,L35,L42:L43)</f>
        <v>8350353.7600000035</v>
      </c>
      <c r="M45" s="171"/>
      <c r="N45" s="186">
        <f>SUM(N14,N21,N28,N35,N42:N43)</f>
        <v>8317535.7900000038</v>
      </c>
      <c r="O45" s="155"/>
    </row>
    <row r="46" spans="1:15" x14ac:dyDescent="0.25">
      <c r="B46" s="155"/>
      <c r="C46" s="155"/>
      <c r="D46" s="155"/>
      <c r="E46" s="155"/>
      <c r="F46" s="155"/>
      <c r="G46" s="155"/>
      <c r="H46" s="155"/>
      <c r="I46" s="155"/>
      <c r="J46" s="155"/>
      <c r="K46" s="155"/>
      <c r="L46" s="184"/>
      <c r="M46" s="182"/>
      <c r="N46" s="183"/>
      <c r="O46" s="155"/>
    </row>
    <row r="47" spans="1:15" x14ac:dyDescent="0.25">
      <c r="A47" s="155" t="s">
        <v>287</v>
      </c>
      <c r="B47" s="155"/>
      <c r="C47" s="155"/>
      <c r="D47" s="155"/>
      <c r="E47" s="155"/>
      <c r="F47" s="155"/>
      <c r="G47" s="155"/>
      <c r="H47" s="155"/>
      <c r="I47" s="155"/>
      <c r="J47" s="155"/>
      <c r="K47" s="155"/>
      <c r="L47" s="184"/>
      <c r="M47" s="182"/>
      <c r="N47" s="183"/>
      <c r="O47" s="155"/>
    </row>
    <row r="48" spans="1:15" x14ac:dyDescent="0.25">
      <c r="A48" s="155" t="s">
        <v>293</v>
      </c>
      <c r="B48" s="155"/>
      <c r="C48" s="155"/>
      <c r="D48" s="155"/>
      <c r="E48" s="155"/>
      <c r="F48" s="155"/>
      <c r="G48" s="155"/>
      <c r="H48" s="155"/>
      <c r="I48" s="155"/>
      <c r="J48" s="155"/>
      <c r="K48" s="155"/>
      <c r="L48" s="184"/>
      <c r="M48" s="182"/>
      <c r="N48" s="183"/>
      <c r="O48" s="155"/>
    </row>
    <row r="49" spans="1:15" x14ac:dyDescent="0.25">
      <c r="A49" s="154"/>
      <c r="B49" s="155"/>
      <c r="C49" s="155"/>
      <c r="D49" s="155"/>
      <c r="E49" s="155"/>
      <c r="F49" s="155"/>
      <c r="G49" s="155"/>
      <c r="H49" s="155"/>
      <c r="I49" s="155"/>
      <c r="J49" s="155"/>
      <c r="K49" s="155"/>
      <c r="L49" s="155"/>
      <c r="M49" s="155"/>
      <c r="N49" s="161"/>
      <c r="O49" s="155"/>
    </row>
    <row r="50" spans="1:15" x14ac:dyDescent="0.25">
      <c r="A50" s="180"/>
      <c r="B50" s="155"/>
      <c r="C50" s="155"/>
      <c r="D50" s="155"/>
      <c r="E50" s="155"/>
      <c r="F50" s="155"/>
      <c r="G50" s="155"/>
      <c r="H50" s="155"/>
      <c r="I50" s="155"/>
      <c r="J50" s="155"/>
      <c r="K50" s="155"/>
      <c r="L50" s="185"/>
      <c r="M50" s="155"/>
      <c r="N50" s="185"/>
      <c r="O50" s="155"/>
    </row>
    <row r="51" spans="1:15" x14ac:dyDescent="0.25">
      <c r="A51" s="154"/>
      <c r="B51" s="155"/>
      <c r="C51" s="155"/>
      <c r="D51" s="155"/>
      <c r="E51" s="155"/>
      <c r="F51" s="155"/>
      <c r="G51" s="155"/>
      <c r="H51" s="155"/>
      <c r="I51" s="155"/>
      <c r="J51" s="155"/>
      <c r="K51" s="155"/>
      <c r="L51" s="155"/>
      <c r="M51" s="155"/>
      <c r="N51" s="155"/>
      <c r="O51" s="155"/>
    </row>
    <row r="52" spans="1:15" x14ac:dyDescent="0.25">
      <c r="A52" s="180"/>
      <c r="B52" s="155"/>
      <c r="C52" s="155"/>
      <c r="D52" s="155"/>
      <c r="E52" s="155"/>
      <c r="F52" s="155"/>
      <c r="G52" s="155"/>
      <c r="H52" s="155"/>
      <c r="I52" s="155"/>
      <c r="J52" s="155"/>
      <c r="K52" s="155"/>
      <c r="L52" s="155"/>
      <c r="M52" s="155"/>
      <c r="N52" s="155"/>
      <c r="O52" s="155"/>
    </row>
    <row r="53" spans="1:15" x14ac:dyDescent="0.25">
      <c r="A53" s="154"/>
      <c r="B53" s="155"/>
      <c r="C53" s="155"/>
      <c r="D53" s="155"/>
      <c r="E53" s="155"/>
      <c r="F53" s="155"/>
      <c r="G53" s="155"/>
      <c r="H53" s="155"/>
      <c r="I53" s="155"/>
      <c r="J53" s="155"/>
      <c r="K53" s="155"/>
      <c r="L53" s="155"/>
      <c r="M53" s="155"/>
      <c r="N53" s="155"/>
      <c r="O53" s="155"/>
    </row>
    <row r="54" spans="1:15" x14ac:dyDescent="0.25">
      <c r="A54" s="154"/>
      <c r="B54" s="161"/>
      <c r="C54" s="161"/>
      <c r="D54" s="161"/>
      <c r="E54" s="161"/>
      <c r="F54" s="161"/>
      <c r="G54" s="161"/>
      <c r="H54" s="161"/>
      <c r="I54" s="161"/>
      <c r="J54" s="161"/>
      <c r="K54" s="181"/>
      <c r="L54" s="161"/>
      <c r="M54" s="161"/>
      <c r="N54" s="161"/>
      <c r="O54" s="181"/>
    </row>
    <row r="55" spans="1:15" ht="15" customHeight="1" x14ac:dyDescent="0.25">
      <c r="A55" s="161"/>
      <c r="B55" s="161"/>
      <c r="C55" s="161"/>
      <c r="D55" s="161"/>
      <c r="E55" s="161"/>
      <c r="F55" s="161"/>
      <c r="G55" s="161"/>
      <c r="H55" s="161"/>
      <c r="I55" s="161"/>
      <c r="J55" s="161"/>
      <c r="K55" s="181"/>
      <c r="L55" s="161"/>
      <c r="M55" s="161"/>
      <c r="N55" s="161"/>
      <c r="O55" s="181"/>
    </row>
    <row r="56" spans="1:15" x14ac:dyDescent="0.25">
      <c r="A56" s="161"/>
      <c r="B56" s="161"/>
      <c r="C56" s="161"/>
      <c r="D56" s="161"/>
      <c r="E56" s="161"/>
      <c r="F56" s="161"/>
      <c r="G56" s="161"/>
      <c r="H56" s="161"/>
      <c r="I56" s="161"/>
      <c r="J56" s="161"/>
      <c r="K56" s="181"/>
      <c r="L56" s="161"/>
      <c r="M56" s="161"/>
      <c r="N56" s="161"/>
      <c r="O56" s="181"/>
    </row>
    <row r="57" spans="1:15" ht="15.75" customHeight="1" x14ac:dyDescent="0.25">
      <c r="A57" s="161"/>
      <c r="B57" s="161"/>
      <c r="C57" s="161"/>
      <c r="D57" s="161"/>
      <c r="E57" s="161"/>
      <c r="F57" s="161"/>
      <c r="G57" s="161"/>
      <c r="H57" s="161"/>
      <c r="I57" s="161"/>
      <c r="J57" s="161"/>
      <c r="K57" s="161"/>
      <c r="L57" s="161"/>
      <c r="M57" s="161"/>
      <c r="N57" s="161"/>
      <c r="O57" s="161"/>
    </row>
    <row r="58" spans="1:15" ht="15" customHeight="1" x14ac:dyDescent="0.25">
      <c r="A58" s="161"/>
      <c r="B58" s="161"/>
      <c r="C58" s="161"/>
      <c r="D58" s="161"/>
      <c r="E58" s="161"/>
      <c r="F58" s="161"/>
      <c r="G58" s="161"/>
      <c r="H58" s="161"/>
      <c r="I58" s="161"/>
      <c r="J58" s="161"/>
      <c r="K58" s="161"/>
      <c r="L58" s="161"/>
      <c r="M58" s="161"/>
      <c r="N58" s="161"/>
      <c r="O58" s="161"/>
    </row>
    <row r="59" spans="1:15" ht="15" customHeight="1" x14ac:dyDescent="0.25"/>
  </sheetData>
  <mergeCells count="12">
    <mergeCell ref="H12:I12"/>
    <mergeCell ref="J12:K12"/>
    <mergeCell ref="L12:M12"/>
    <mergeCell ref="N12:O12"/>
    <mergeCell ref="H9:I9"/>
    <mergeCell ref="J9:K9"/>
    <mergeCell ref="L9:M9"/>
    <mergeCell ref="N9:O9"/>
    <mergeCell ref="H11:I11"/>
    <mergeCell ref="J11:K11"/>
    <mergeCell ref="L11:M11"/>
    <mergeCell ref="N11:O11"/>
  </mergeCells>
  <printOptions horizontalCentered="1"/>
  <pageMargins left="0.7" right="0.7" top="0.75" bottom="0.5" header="0.3" footer="0.3"/>
  <pageSetup scale="75" orientation="landscape"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B31A-AB85-4836-B294-57F33ED0E7B3}">
  <dimension ref="A1:O33"/>
  <sheetViews>
    <sheetView view="pageBreakPreview" zoomScaleNormal="100" zoomScaleSheetLayoutView="100" workbookViewId="0"/>
  </sheetViews>
  <sheetFormatPr defaultColWidth="9.109375" defaultRowHeight="13.8" x14ac:dyDescent="0.25"/>
  <cols>
    <col min="1" max="1" width="29.33203125" style="153" customWidth="1"/>
    <col min="2" max="2" width="16.6640625" style="153" customWidth="1"/>
    <col min="3" max="3" width="1.6640625" style="153" customWidth="1"/>
    <col min="4" max="4" width="10.6640625" style="153" customWidth="1"/>
    <col min="5" max="5" width="1.5546875" style="153" customWidth="1"/>
    <col min="6" max="6" width="9.6640625" style="153" customWidth="1"/>
    <col min="7" max="7" width="1.6640625" style="153" customWidth="1"/>
    <col min="8" max="8" width="9.6640625" style="153" customWidth="1"/>
    <col min="9" max="9" width="1.6640625" style="153" customWidth="1"/>
    <col min="10" max="10" width="9.6640625" style="153" customWidth="1"/>
    <col min="11" max="11" width="1.6640625" style="153" customWidth="1"/>
    <col min="12" max="12" width="13.44140625" style="153" customWidth="1"/>
    <col min="13" max="13" width="1.6640625" style="153" customWidth="1"/>
    <col min="14" max="14" width="15.6640625" style="153" customWidth="1"/>
    <col min="15" max="15" width="1.44140625" style="153" customWidth="1"/>
    <col min="16" max="16384" width="9.109375" style="153"/>
  </cols>
  <sheetData>
    <row r="1" spans="1:15" ht="14.1" customHeight="1" x14ac:dyDescent="0.25">
      <c r="A1" s="11" t="s">
        <v>3</v>
      </c>
      <c r="B1" s="151"/>
      <c r="C1" s="151"/>
      <c r="D1" s="151"/>
      <c r="E1" s="151"/>
      <c r="F1" s="151"/>
      <c r="G1" s="151"/>
      <c r="H1" s="151"/>
      <c r="I1" s="151"/>
      <c r="J1" s="151"/>
      <c r="K1" s="151"/>
      <c r="L1" s="151"/>
      <c r="M1" s="151"/>
      <c r="N1" s="151"/>
      <c r="O1" s="151"/>
    </row>
    <row r="2" spans="1:15" x14ac:dyDescent="0.25">
      <c r="A2" s="10" t="s">
        <v>2</v>
      </c>
      <c r="B2" s="151"/>
      <c r="C2" s="151"/>
      <c r="D2" s="151"/>
      <c r="E2" s="151"/>
      <c r="F2" s="151"/>
      <c r="G2" s="151"/>
      <c r="H2" s="151"/>
      <c r="I2" s="151"/>
      <c r="J2" s="151"/>
      <c r="K2" s="151"/>
      <c r="L2" s="151"/>
      <c r="M2" s="151"/>
      <c r="N2" s="151"/>
      <c r="O2" s="151"/>
    </row>
    <row r="3" spans="1:15" ht="14.1" customHeight="1" x14ac:dyDescent="0.25">
      <c r="A3" s="103"/>
      <c r="B3" s="151"/>
      <c r="C3" s="151"/>
      <c r="D3" s="151"/>
      <c r="E3" s="151"/>
      <c r="F3" s="151"/>
      <c r="G3" s="151"/>
      <c r="H3" s="151"/>
      <c r="I3" s="151"/>
      <c r="J3" s="151"/>
      <c r="K3" s="151"/>
      <c r="L3" s="151"/>
      <c r="M3" s="151"/>
      <c r="N3" s="151"/>
      <c r="O3" s="151"/>
    </row>
    <row r="4" spans="1:15" x14ac:dyDescent="0.25">
      <c r="A4" s="9" t="s">
        <v>230</v>
      </c>
      <c r="B4" s="151"/>
      <c r="C4" s="151"/>
      <c r="D4" s="151"/>
      <c r="E4" s="151"/>
      <c r="F4" s="151"/>
      <c r="G4" s="151"/>
      <c r="H4" s="151"/>
      <c r="I4" s="151"/>
      <c r="J4" s="151"/>
      <c r="K4" s="151"/>
      <c r="L4" s="151"/>
      <c r="M4" s="151"/>
      <c r="N4" s="151"/>
      <c r="O4" s="151"/>
    </row>
    <row r="5" spans="1:15" ht="14.1" customHeight="1" x14ac:dyDescent="0.25">
      <c r="A5" s="151"/>
      <c r="B5" s="151"/>
      <c r="C5" s="151"/>
      <c r="D5" s="151"/>
      <c r="E5" s="151"/>
      <c r="F5" s="151"/>
      <c r="G5" s="151"/>
      <c r="H5" s="151"/>
      <c r="I5" s="151"/>
      <c r="J5" s="151"/>
      <c r="K5" s="151"/>
      <c r="L5" s="151"/>
      <c r="M5" s="151"/>
      <c r="N5" s="151"/>
      <c r="O5" s="151"/>
    </row>
    <row r="6" spans="1:15" ht="14.1" customHeight="1" x14ac:dyDescent="0.25">
      <c r="A6" s="151" t="s">
        <v>231</v>
      </c>
      <c r="B6" s="151"/>
      <c r="C6" s="151"/>
      <c r="D6" s="151"/>
      <c r="E6" s="151"/>
      <c r="F6" s="151"/>
      <c r="G6" s="151"/>
      <c r="H6" s="151"/>
      <c r="I6" s="151"/>
      <c r="J6" s="151"/>
      <c r="K6" s="151"/>
      <c r="L6" s="151"/>
      <c r="M6" s="151"/>
      <c r="N6" s="151"/>
      <c r="O6" s="151"/>
    </row>
    <row r="7" spans="1:15" x14ac:dyDescent="0.25">
      <c r="A7" s="151" t="s">
        <v>305</v>
      </c>
      <c r="B7" s="151"/>
      <c r="C7" s="151"/>
      <c r="D7" s="151"/>
      <c r="E7" s="151"/>
      <c r="F7" s="151"/>
      <c r="G7" s="151"/>
      <c r="H7" s="151"/>
      <c r="I7" s="151"/>
      <c r="J7" s="151"/>
      <c r="K7" s="151"/>
      <c r="L7" s="151"/>
      <c r="M7" s="151"/>
      <c r="N7" s="151"/>
      <c r="O7" s="151"/>
    </row>
    <row r="8" spans="1:15" x14ac:dyDescent="0.25">
      <c r="A8" s="155"/>
      <c r="B8" s="155"/>
      <c r="C8" s="155"/>
      <c r="D8" s="155"/>
      <c r="E8" s="155"/>
      <c r="F8" s="155"/>
      <c r="G8" s="155"/>
      <c r="H8" s="155"/>
      <c r="I8" s="155"/>
      <c r="J8" s="155"/>
      <c r="K8" s="155"/>
      <c r="L8" s="155"/>
      <c r="M8" s="155"/>
      <c r="N8" s="155"/>
      <c r="O8" s="155"/>
    </row>
    <row r="9" spans="1:15" x14ac:dyDescent="0.25">
      <c r="A9" s="157" t="s">
        <v>171</v>
      </c>
      <c r="B9" s="159" t="s">
        <v>172</v>
      </c>
      <c r="C9" s="160"/>
      <c r="D9" s="159" t="s">
        <v>173</v>
      </c>
      <c r="E9" s="159"/>
      <c r="F9" s="159" t="s">
        <v>174</v>
      </c>
      <c r="G9" s="160"/>
      <c r="H9" s="277" t="s">
        <v>175</v>
      </c>
      <c r="I9" s="277"/>
      <c r="J9" s="277" t="s">
        <v>176</v>
      </c>
      <c r="K9" s="277"/>
      <c r="L9" s="277" t="s">
        <v>177</v>
      </c>
      <c r="M9" s="277"/>
      <c r="N9" s="277" t="s">
        <v>178</v>
      </c>
      <c r="O9" s="277"/>
    </row>
    <row r="10" spans="1:15" x14ac:dyDescent="0.25">
      <c r="A10" s="157"/>
      <c r="B10" s="160"/>
      <c r="C10" s="160"/>
      <c r="D10" s="162"/>
      <c r="E10" s="162"/>
      <c r="F10" s="160"/>
      <c r="G10" s="160"/>
      <c r="H10" s="160"/>
      <c r="I10" s="160"/>
      <c r="J10" s="155"/>
      <c r="K10" s="155"/>
      <c r="L10" s="160"/>
      <c r="M10" s="160"/>
      <c r="N10" s="155"/>
      <c r="O10" s="155"/>
    </row>
    <row r="11" spans="1:15" x14ac:dyDescent="0.25">
      <c r="A11" s="157"/>
      <c r="B11" s="160" t="s">
        <v>284</v>
      </c>
      <c r="C11" s="160"/>
      <c r="D11" s="163" t="s">
        <v>234</v>
      </c>
      <c r="E11" s="163"/>
      <c r="F11" s="160" t="s">
        <v>233</v>
      </c>
      <c r="G11" s="160"/>
      <c r="H11" s="276" t="s">
        <v>282</v>
      </c>
      <c r="I11" s="276"/>
      <c r="J11" s="276" t="s">
        <v>282</v>
      </c>
      <c r="K11" s="276"/>
      <c r="L11" s="276" t="s">
        <v>234</v>
      </c>
      <c r="M11" s="276"/>
      <c r="N11" s="276" t="s">
        <v>233</v>
      </c>
      <c r="O11" s="276"/>
    </row>
    <row r="12" spans="1:15" x14ac:dyDescent="0.25">
      <c r="A12" s="164" t="s">
        <v>46</v>
      </c>
      <c r="B12" s="166" t="s">
        <v>283</v>
      </c>
      <c r="C12" s="166"/>
      <c r="D12" s="278" t="s">
        <v>236</v>
      </c>
      <c r="E12" s="278"/>
      <c r="F12" s="278" t="s">
        <v>236</v>
      </c>
      <c r="G12" s="278"/>
      <c r="H12" s="278" t="s">
        <v>236</v>
      </c>
      <c r="I12" s="278"/>
      <c r="J12" s="275" t="s">
        <v>40</v>
      </c>
      <c r="K12" s="275"/>
      <c r="L12" s="275" t="s">
        <v>40</v>
      </c>
      <c r="M12" s="275"/>
      <c r="N12" s="275" t="s">
        <v>40</v>
      </c>
      <c r="O12" s="275"/>
    </row>
    <row r="13" spans="1:15" x14ac:dyDescent="0.25">
      <c r="A13" s="155"/>
      <c r="B13" s="155"/>
      <c r="C13" s="155"/>
      <c r="D13" s="155"/>
      <c r="E13" s="155"/>
      <c r="F13" s="155"/>
      <c r="G13" s="155"/>
      <c r="H13" s="155"/>
      <c r="I13" s="155"/>
      <c r="J13" s="155"/>
      <c r="K13" s="155"/>
      <c r="L13" s="155"/>
      <c r="M13" s="155"/>
      <c r="N13" s="155"/>
      <c r="O13" s="155"/>
    </row>
    <row r="14" spans="1:15" x14ac:dyDescent="0.25">
      <c r="A14" s="155" t="s">
        <v>28</v>
      </c>
      <c r="B14" s="233">
        <f>'Exhibit 14 PP'!J18</f>
        <v>0.2849720223820944</v>
      </c>
      <c r="C14" s="155"/>
      <c r="D14" s="240">
        <v>5</v>
      </c>
      <c r="E14" s="251"/>
      <c r="F14" s="240">
        <v>5</v>
      </c>
      <c r="G14" s="155"/>
      <c r="H14" s="171">
        <f>F14/D14-1</f>
        <v>0</v>
      </c>
      <c r="I14" s="155"/>
      <c r="J14" s="171">
        <f>N14/L14-1</f>
        <v>0</v>
      </c>
      <c r="K14" s="182"/>
      <c r="L14" s="184">
        <v>1039013.2199999999</v>
      </c>
      <c r="M14" s="182"/>
      <c r="N14" s="183">
        <v>1039013.2199999999</v>
      </c>
      <c r="O14" s="182"/>
    </row>
    <row r="15" spans="1:15" x14ac:dyDescent="0.25">
      <c r="A15" s="155" t="s">
        <v>29</v>
      </c>
      <c r="B15" s="233">
        <f>'Exhibit 14 PP'!J19</f>
        <v>0.19388904147212305</v>
      </c>
      <c r="C15" s="155"/>
      <c r="D15" s="240">
        <v>3</v>
      </c>
      <c r="E15" s="251"/>
      <c r="F15" s="240">
        <v>3</v>
      </c>
      <c r="G15" s="155"/>
      <c r="H15" s="171">
        <f>F15/D15-1</f>
        <v>0</v>
      </c>
      <c r="I15" s="155"/>
      <c r="J15" s="171">
        <f>N15/L15-1</f>
        <v>0</v>
      </c>
      <c r="K15" s="182"/>
      <c r="L15" s="184">
        <v>752024.80000000016</v>
      </c>
      <c r="M15" s="182"/>
      <c r="N15" s="183">
        <v>752024.80000000016</v>
      </c>
      <c r="O15" s="182"/>
    </row>
    <row r="16" spans="1:15" x14ac:dyDescent="0.25">
      <c r="A16" s="155" t="s">
        <v>31</v>
      </c>
      <c r="B16" s="171"/>
      <c r="C16" s="155"/>
      <c r="D16" s="240"/>
      <c r="E16" s="240"/>
      <c r="F16" s="240"/>
      <c r="G16" s="155"/>
      <c r="H16" s="171"/>
      <c r="I16" s="155"/>
      <c r="J16" s="186"/>
      <c r="K16" s="171"/>
      <c r="L16" s="186"/>
      <c r="M16" s="171"/>
      <c r="N16" s="185"/>
      <c r="O16" s="171"/>
    </row>
    <row r="17" spans="1:15" x14ac:dyDescent="0.25">
      <c r="A17" s="154" t="s">
        <v>304</v>
      </c>
      <c r="B17" s="233">
        <f>'Exhibit 14 PP'!J21</f>
        <v>0.21578947368421053</v>
      </c>
      <c r="C17" s="155"/>
      <c r="D17" s="240">
        <v>5.7</v>
      </c>
      <c r="E17" s="240"/>
      <c r="F17" s="240">
        <v>6.93</v>
      </c>
      <c r="G17" s="155"/>
      <c r="H17" s="171">
        <f>F17/D17-1</f>
        <v>0.21578947368421053</v>
      </c>
      <c r="I17" s="155"/>
      <c r="J17" s="171">
        <f>N17/L17-1</f>
        <v>0.21573206374251641</v>
      </c>
      <c r="K17" s="182"/>
      <c r="L17" s="184">
        <v>138618.94</v>
      </c>
      <c r="M17" s="182"/>
      <c r="N17" s="183">
        <v>168523.49000000005</v>
      </c>
      <c r="O17" s="182"/>
    </row>
    <row r="18" spans="1:15" x14ac:dyDescent="0.25">
      <c r="A18" s="155"/>
      <c r="B18" s="177"/>
      <c r="C18" s="177"/>
      <c r="D18" s="250"/>
      <c r="E18" s="250"/>
      <c r="F18" s="250"/>
      <c r="G18" s="177"/>
      <c r="H18" s="177"/>
      <c r="I18" s="177"/>
      <c r="J18" s="155"/>
      <c r="K18" s="155"/>
      <c r="L18" s="184"/>
      <c r="M18" s="182"/>
      <c r="N18" s="183"/>
      <c r="O18" s="155"/>
    </row>
    <row r="19" spans="1:15" x14ac:dyDescent="0.25">
      <c r="A19" s="155" t="s">
        <v>246</v>
      </c>
      <c r="B19" s="168"/>
      <c r="C19" s="155"/>
      <c r="D19" s="178"/>
      <c r="E19" s="179"/>
      <c r="F19" s="168"/>
      <c r="G19" s="155"/>
      <c r="H19" s="171"/>
      <c r="I19" s="155"/>
      <c r="J19" s="171">
        <f>N19/L19-1</f>
        <v>1.54973400038938E-2</v>
      </c>
      <c r="K19" s="155"/>
      <c r="L19" s="186">
        <f>SUM(L14:L17)</f>
        <v>1929656.96</v>
      </c>
      <c r="M19" s="171"/>
      <c r="N19" s="186">
        <f>SUM(N14:N17)</f>
        <v>1959561.51</v>
      </c>
      <c r="O19" s="155"/>
    </row>
    <row r="20" spans="1:15" x14ac:dyDescent="0.25">
      <c r="A20" s="155"/>
      <c r="B20" s="155"/>
      <c r="C20" s="155"/>
      <c r="D20" s="155"/>
      <c r="E20" s="155"/>
      <c r="F20" s="155"/>
      <c r="G20" s="155"/>
      <c r="H20" s="155"/>
      <c r="I20" s="155"/>
      <c r="J20" s="155"/>
      <c r="K20" s="155"/>
      <c r="L20" s="184"/>
      <c r="M20" s="182"/>
      <c r="N20" s="183"/>
      <c r="O20" s="155"/>
    </row>
    <row r="21" spans="1:15" x14ac:dyDescent="0.25">
      <c r="A21" s="155" t="s">
        <v>303</v>
      </c>
      <c r="B21" s="155"/>
      <c r="C21" s="155"/>
      <c r="D21" s="155"/>
      <c r="E21" s="155"/>
      <c r="F21" s="155"/>
      <c r="G21" s="155"/>
      <c r="H21" s="155"/>
      <c r="I21" s="155"/>
      <c r="J21" s="155"/>
      <c r="K21" s="155"/>
      <c r="L21" s="184"/>
      <c r="M21" s="182"/>
      <c r="N21" s="183"/>
      <c r="O21" s="155"/>
    </row>
    <row r="22" spans="1:15" x14ac:dyDescent="0.25">
      <c r="A22" s="180"/>
      <c r="B22" s="155"/>
      <c r="C22" s="155"/>
      <c r="D22" s="155"/>
      <c r="E22" s="155"/>
      <c r="F22" s="155"/>
      <c r="G22" s="155"/>
      <c r="H22" s="155"/>
      <c r="I22" s="155"/>
      <c r="J22" s="155"/>
      <c r="K22" s="155"/>
      <c r="L22" s="184"/>
      <c r="M22" s="182"/>
      <c r="N22" s="183"/>
      <c r="O22" s="155"/>
    </row>
    <row r="23" spans="1:15" x14ac:dyDescent="0.25">
      <c r="A23" s="154"/>
      <c r="B23" s="155"/>
      <c r="C23" s="155"/>
      <c r="D23" s="155"/>
      <c r="E23" s="155"/>
      <c r="F23" s="155"/>
      <c r="G23" s="155"/>
      <c r="H23" s="155"/>
      <c r="I23" s="155"/>
      <c r="J23" s="155"/>
      <c r="K23" s="155"/>
      <c r="L23" s="155"/>
      <c r="M23" s="155"/>
      <c r="N23" s="161"/>
      <c r="O23" s="155"/>
    </row>
    <row r="24" spans="1:15" x14ac:dyDescent="0.25">
      <c r="A24" s="180"/>
      <c r="B24" s="155"/>
      <c r="C24" s="155"/>
      <c r="D24" s="155"/>
      <c r="E24" s="155"/>
      <c r="F24" s="155"/>
      <c r="G24" s="155"/>
      <c r="H24" s="155"/>
      <c r="I24" s="155"/>
      <c r="J24" s="155"/>
      <c r="K24" s="155"/>
      <c r="L24" s="185"/>
      <c r="M24" s="155"/>
      <c r="N24" s="185"/>
      <c r="O24" s="155"/>
    </row>
    <row r="25" spans="1:15" x14ac:dyDescent="0.25">
      <c r="A25" s="154"/>
      <c r="B25" s="155"/>
      <c r="C25" s="155"/>
      <c r="D25" s="155"/>
      <c r="E25" s="155"/>
      <c r="F25" s="155"/>
      <c r="G25" s="155"/>
      <c r="H25" s="155"/>
      <c r="I25" s="155"/>
      <c r="J25" s="155"/>
      <c r="K25" s="155"/>
      <c r="L25" s="155"/>
      <c r="M25" s="155"/>
      <c r="N25" s="155"/>
      <c r="O25" s="155"/>
    </row>
    <row r="26" spans="1:15" x14ac:dyDescent="0.25">
      <c r="A26" s="180"/>
      <c r="B26" s="155"/>
      <c r="C26" s="155"/>
      <c r="D26" s="155"/>
      <c r="E26" s="155"/>
      <c r="F26" s="155"/>
      <c r="G26" s="155"/>
      <c r="H26" s="155"/>
      <c r="I26" s="155"/>
      <c r="J26" s="155"/>
      <c r="K26" s="155"/>
      <c r="L26" s="155"/>
      <c r="M26" s="155"/>
      <c r="N26" s="155"/>
      <c r="O26" s="155"/>
    </row>
    <row r="27" spans="1:15" x14ac:dyDescent="0.25">
      <c r="A27" s="154"/>
      <c r="B27" s="155"/>
      <c r="C27" s="155"/>
      <c r="D27" s="155"/>
      <c r="E27" s="155"/>
      <c r="F27" s="155"/>
      <c r="G27" s="155"/>
      <c r="H27" s="155"/>
      <c r="I27" s="155"/>
      <c r="J27" s="155"/>
      <c r="K27" s="155"/>
      <c r="L27" s="155"/>
      <c r="M27" s="155"/>
      <c r="N27" s="155"/>
      <c r="O27" s="155"/>
    </row>
    <row r="28" spans="1:15" x14ac:dyDescent="0.25">
      <c r="A28" s="154"/>
      <c r="B28" s="161"/>
      <c r="C28" s="161"/>
      <c r="D28" s="161"/>
      <c r="E28" s="161"/>
      <c r="F28" s="161"/>
      <c r="G28" s="161"/>
      <c r="H28" s="161"/>
      <c r="I28" s="161"/>
      <c r="J28" s="161"/>
      <c r="K28" s="181"/>
      <c r="L28" s="161"/>
      <c r="M28" s="161"/>
      <c r="N28" s="161"/>
      <c r="O28" s="181"/>
    </row>
    <row r="29" spans="1:15" ht="15" customHeight="1" x14ac:dyDescent="0.25">
      <c r="A29" s="161"/>
      <c r="B29" s="161"/>
      <c r="C29" s="161"/>
      <c r="D29" s="161"/>
      <c r="E29" s="161"/>
      <c r="F29" s="161"/>
      <c r="G29" s="161"/>
      <c r="H29" s="161"/>
      <c r="I29" s="161"/>
      <c r="J29" s="161"/>
      <c r="K29" s="181"/>
      <c r="L29" s="161"/>
      <c r="M29" s="161"/>
      <c r="N29" s="161"/>
      <c r="O29" s="181"/>
    </row>
    <row r="30" spans="1:15" x14ac:dyDescent="0.25">
      <c r="A30" s="161"/>
      <c r="B30" s="161"/>
      <c r="C30" s="161"/>
      <c r="D30" s="161"/>
      <c r="E30" s="161"/>
      <c r="F30" s="161"/>
      <c r="G30" s="161"/>
      <c r="H30" s="161"/>
      <c r="I30" s="161"/>
      <c r="J30" s="161"/>
      <c r="K30" s="181"/>
      <c r="L30" s="161"/>
      <c r="M30" s="161"/>
      <c r="N30" s="161"/>
      <c r="O30" s="181"/>
    </row>
    <row r="31" spans="1:15" ht="15.75" customHeight="1" x14ac:dyDescent="0.25">
      <c r="A31" s="161"/>
      <c r="B31" s="161"/>
      <c r="C31" s="161"/>
      <c r="D31" s="161"/>
      <c r="E31" s="161"/>
      <c r="F31" s="161"/>
      <c r="G31" s="161"/>
      <c r="H31" s="161"/>
      <c r="I31" s="161"/>
      <c r="J31" s="161"/>
      <c r="K31" s="161"/>
      <c r="L31" s="161"/>
      <c r="M31" s="161"/>
      <c r="N31" s="161"/>
      <c r="O31" s="161"/>
    </row>
    <row r="32" spans="1:15" ht="15" customHeight="1" x14ac:dyDescent="0.25">
      <c r="A32" s="161"/>
      <c r="B32" s="161"/>
      <c r="C32" s="161"/>
      <c r="D32" s="161"/>
      <c r="E32" s="161"/>
      <c r="F32" s="161"/>
      <c r="G32" s="161"/>
      <c r="H32" s="161"/>
      <c r="I32" s="161"/>
      <c r="J32" s="161"/>
      <c r="K32" s="161"/>
      <c r="L32" s="161"/>
      <c r="M32" s="161"/>
      <c r="N32" s="161"/>
      <c r="O32" s="161"/>
    </row>
    <row r="33" ht="15" customHeight="1" x14ac:dyDescent="0.25"/>
  </sheetData>
  <mergeCells count="14">
    <mergeCell ref="D12:E12"/>
    <mergeCell ref="F12:G12"/>
    <mergeCell ref="H12:I12"/>
    <mergeCell ref="J12:K12"/>
    <mergeCell ref="L12:M12"/>
    <mergeCell ref="N12:O12"/>
    <mergeCell ref="H9:I9"/>
    <mergeCell ref="J9:K9"/>
    <mergeCell ref="L9:M9"/>
    <mergeCell ref="N9:O9"/>
    <mergeCell ref="H11:I11"/>
    <mergeCell ref="J11:K11"/>
    <mergeCell ref="L11:M11"/>
    <mergeCell ref="N11:O11"/>
  </mergeCells>
  <printOptions horizontalCentered="1"/>
  <pageMargins left="0.7" right="0.7" top="0.75" bottom="0.5" header="0.3" footer="0.3"/>
  <pageSetup scale="97" orientation="landscape"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F2C66-5234-45DE-AA85-74664F4ACD52}">
  <dimension ref="A1:O31"/>
  <sheetViews>
    <sheetView view="pageBreakPreview" zoomScaleNormal="100" zoomScaleSheetLayoutView="100" workbookViewId="0"/>
  </sheetViews>
  <sheetFormatPr defaultColWidth="9.109375" defaultRowHeight="13.8" x14ac:dyDescent="0.25"/>
  <cols>
    <col min="1" max="1" width="29.33203125" style="153" customWidth="1"/>
    <col min="2" max="2" width="14.5546875" style="153" customWidth="1"/>
    <col min="3" max="3" width="3" style="153" customWidth="1"/>
    <col min="4" max="4" width="9.6640625" style="153" customWidth="1"/>
    <col min="5" max="5" width="1.6640625" style="153" customWidth="1"/>
    <col min="6" max="6" width="9.6640625" style="153" customWidth="1"/>
    <col min="7" max="7" width="1.88671875" style="153" customWidth="1"/>
    <col min="8" max="8" width="9.6640625" style="153" customWidth="1"/>
    <col min="9" max="9" width="1.88671875" style="153" customWidth="1"/>
    <col min="10" max="10" width="9.6640625" style="153" customWidth="1"/>
    <col min="11" max="11" width="1.6640625" style="153" customWidth="1"/>
    <col min="12" max="12" width="16" style="153" customWidth="1"/>
    <col min="13" max="13" width="2.33203125" style="153" customWidth="1"/>
    <col min="14" max="14" width="15.6640625" style="153" customWidth="1"/>
    <col min="15" max="15" width="1.44140625" style="153" customWidth="1"/>
    <col min="16" max="16384" width="9.109375" style="153"/>
  </cols>
  <sheetData>
    <row r="1" spans="1:15" ht="14.1" customHeight="1" x14ac:dyDescent="0.25">
      <c r="A1" s="11" t="s">
        <v>3</v>
      </c>
      <c r="B1" s="151"/>
      <c r="C1" s="151"/>
      <c r="D1" s="151"/>
      <c r="E1" s="151"/>
      <c r="F1" s="151"/>
      <c r="G1" s="151"/>
      <c r="H1" s="151"/>
      <c r="I1" s="151"/>
      <c r="J1" s="151"/>
      <c r="K1" s="151"/>
      <c r="L1" s="151"/>
      <c r="M1" s="151"/>
      <c r="N1" s="151"/>
      <c r="O1" s="151"/>
    </row>
    <row r="2" spans="1:15" x14ac:dyDescent="0.25">
      <c r="A2" s="10" t="s">
        <v>2</v>
      </c>
      <c r="B2" s="151"/>
      <c r="C2" s="151"/>
      <c r="D2" s="151"/>
      <c r="E2" s="151"/>
      <c r="F2" s="151"/>
      <c r="G2" s="151"/>
      <c r="H2" s="151"/>
      <c r="I2" s="151"/>
      <c r="J2" s="151"/>
      <c r="K2" s="151"/>
      <c r="L2" s="151"/>
      <c r="M2" s="151"/>
      <c r="N2" s="151"/>
      <c r="O2" s="151"/>
    </row>
    <row r="3" spans="1:15" ht="14.1" customHeight="1" x14ac:dyDescent="0.25">
      <c r="A3" s="103"/>
      <c r="B3" s="151"/>
      <c r="C3" s="151"/>
      <c r="D3" s="151"/>
      <c r="E3" s="151"/>
      <c r="F3" s="151"/>
      <c r="G3" s="151"/>
      <c r="H3" s="151"/>
      <c r="I3" s="151"/>
      <c r="J3" s="151"/>
      <c r="K3" s="151"/>
      <c r="L3" s="151"/>
      <c r="M3" s="151"/>
      <c r="N3" s="151"/>
      <c r="O3" s="151"/>
    </row>
    <row r="4" spans="1:15" x14ac:dyDescent="0.25">
      <c r="A4" s="9" t="s">
        <v>230</v>
      </c>
      <c r="B4" s="151"/>
      <c r="C4" s="151"/>
      <c r="D4" s="151"/>
      <c r="E4" s="151"/>
      <c r="F4" s="151"/>
      <c r="G4" s="151"/>
      <c r="H4" s="151"/>
      <c r="I4" s="151"/>
      <c r="J4" s="151"/>
      <c r="K4" s="151"/>
      <c r="L4" s="151"/>
      <c r="M4" s="151"/>
      <c r="N4" s="151"/>
      <c r="O4" s="151"/>
    </row>
    <row r="5" spans="1:15" ht="14.1" customHeight="1" x14ac:dyDescent="0.25">
      <c r="A5" s="151"/>
      <c r="B5" s="151"/>
      <c r="C5" s="151"/>
      <c r="D5" s="151"/>
      <c r="E5" s="151"/>
      <c r="F5" s="151"/>
      <c r="G5" s="151"/>
      <c r="H5" s="151"/>
      <c r="I5" s="151"/>
      <c r="J5" s="151"/>
      <c r="K5" s="151"/>
      <c r="L5" s="151"/>
      <c r="M5" s="151"/>
      <c r="N5" s="151"/>
      <c r="O5" s="151"/>
    </row>
    <row r="6" spans="1:15" ht="14.1" customHeight="1" x14ac:dyDescent="0.25">
      <c r="A6" s="151" t="s">
        <v>231</v>
      </c>
      <c r="B6" s="151"/>
      <c r="C6" s="151"/>
      <c r="D6" s="151"/>
      <c r="E6" s="151"/>
      <c r="F6" s="151"/>
      <c r="G6" s="151"/>
      <c r="H6" s="151"/>
      <c r="I6" s="151"/>
      <c r="J6" s="151"/>
      <c r="K6" s="151"/>
      <c r="L6" s="151"/>
      <c r="M6" s="151"/>
      <c r="N6" s="151"/>
      <c r="O6" s="151"/>
    </row>
    <row r="7" spans="1:15" x14ac:dyDescent="0.25">
      <c r="A7" s="151" t="s">
        <v>306</v>
      </c>
      <c r="B7" s="151"/>
      <c r="C7" s="151"/>
      <c r="D7" s="151"/>
      <c r="E7" s="151"/>
      <c r="F7" s="151"/>
      <c r="G7" s="151"/>
      <c r="H7" s="151"/>
      <c r="I7" s="151"/>
      <c r="J7" s="151"/>
      <c r="K7" s="151"/>
      <c r="L7" s="151"/>
      <c r="M7" s="151"/>
      <c r="N7" s="151"/>
      <c r="O7" s="151"/>
    </row>
    <row r="8" spans="1:15" x14ac:dyDescent="0.25">
      <c r="A8" s="155"/>
      <c r="B8" s="155"/>
      <c r="C8" s="155"/>
      <c r="D8" s="155"/>
      <c r="E8" s="155"/>
      <c r="F8" s="155"/>
      <c r="G8" s="155"/>
      <c r="H8" s="155"/>
      <c r="I8" s="155"/>
      <c r="J8" s="155"/>
      <c r="K8" s="155"/>
      <c r="L8" s="155"/>
      <c r="M8" s="155"/>
      <c r="N8" s="155"/>
      <c r="O8" s="155"/>
    </row>
    <row r="9" spans="1:15" x14ac:dyDescent="0.25">
      <c r="A9" s="157" t="s">
        <v>171</v>
      </c>
      <c r="B9" s="159" t="s">
        <v>172</v>
      </c>
      <c r="C9" s="160"/>
      <c r="D9" s="159" t="s">
        <v>173</v>
      </c>
      <c r="E9" s="159"/>
      <c r="F9" s="159" t="s">
        <v>174</v>
      </c>
      <c r="G9" s="160"/>
      <c r="H9" s="277" t="s">
        <v>175</v>
      </c>
      <c r="I9" s="277"/>
      <c r="J9" s="277" t="s">
        <v>176</v>
      </c>
      <c r="K9" s="277"/>
      <c r="L9" s="277" t="s">
        <v>177</v>
      </c>
      <c r="M9" s="277"/>
      <c r="N9" s="277" t="s">
        <v>178</v>
      </c>
      <c r="O9" s="277"/>
    </row>
    <row r="10" spans="1:15" x14ac:dyDescent="0.25">
      <c r="A10" s="157"/>
      <c r="B10" s="160"/>
      <c r="C10" s="160"/>
      <c r="D10" s="162"/>
      <c r="E10" s="162"/>
      <c r="F10" s="160"/>
      <c r="G10" s="160"/>
      <c r="H10" s="160"/>
      <c r="I10" s="160"/>
      <c r="J10" s="155"/>
      <c r="K10" s="155"/>
      <c r="L10" s="160"/>
      <c r="M10" s="160"/>
      <c r="N10" s="155"/>
      <c r="O10" s="155"/>
    </row>
    <row r="11" spans="1:15" x14ac:dyDescent="0.25">
      <c r="A11" s="157"/>
      <c r="B11" s="160" t="s">
        <v>284</v>
      </c>
      <c r="C11" s="160"/>
      <c r="D11" s="163" t="s">
        <v>234</v>
      </c>
      <c r="E11" s="163"/>
      <c r="F11" s="160" t="s">
        <v>233</v>
      </c>
      <c r="G11" s="160"/>
      <c r="H11" s="276" t="s">
        <v>282</v>
      </c>
      <c r="I11" s="276"/>
      <c r="J11" s="276" t="s">
        <v>282</v>
      </c>
      <c r="K11" s="276"/>
      <c r="L11" s="276" t="s">
        <v>234</v>
      </c>
      <c r="M11" s="276"/>
      <c r="N11" s="276" t="s">
        <v>233</v>
      </c>
      <c r="O11" s="276"/>
    </row>
    <row r="12" spans="1:15" x14ac:dyDescent="0.25">
      <c r="A12" s="164" t="s">
        <v>46</v>
      </c>
      <c r="B12" s="166" t="s">
        <v>283</v>
      </c>
      <c r="C12" s="166"/>
      <c r="D12" s="165" t="s">
        <v>236</v>
      </c>
      <c r="E12" s="165"/>
      <c r="F12" s="165" t="s">
        <v>236</v>
      </c>
      <c r="G12" s="166"/>
      <c r="H12" s="275" t="s">
        <v>236</v>
      </c>
      <c r="I12" s="275"/>
      <c r="J12" s="275" t="s">
        <v>40</v>
      </c>
      <c r="K12" s="275"/>
      <c r="L12" s="275" t="s">
        <v>40</v>
      </c>
      <c r="M12" s="275"/>
      <c r="N12" s="275" t="s">
        <v>40</v>
      </c>
      <c r="O12" s="275"/>
    </row>
    <row r="13" spans="1:15" x14ac:dyDescent="0.25">
      <c r="A13" s="155"/>
      <c r="B13" s="155"/>
      <c r="C13" s="155"/>
      <c r="D13" s="155"/>
      <c r="E13" s="155"/>
      <c r="F13" s="155"/>
      <c r="G13" s="155"/>
      <c r="H13" s="155"/>
      <c r="I13" s="155"/>
      <c r="J13" s="155"/>
      <c r="K13" s="155"/>
      <c r="L13" s="155"/>
      <c r="M13" s="155"/>
      <c r="N13" s="155"/>
      <c r="O13" s="155"/>
    </row>
    <row r="14" spans="1:15" x14ac:dyDescent="0.25">
      <c r="A14" s="155" t="s">
        <v>28</v>
      </c>
      <c r="B14" s="233">
        <f>'Exhibit 14 PP'!J18</f>
        <v>0.2849720223820944</v>
      </c>
      <c r="C14" s="155"/>
      <c r="D14" s="240">
        <v>20</v>
      </c>
      <c r="E14" s="252"/>
      <c r="F14" s="240">
        <v>20</v>
      </c>
      <c r="G14" s="155"/>
      <c r="H14" s="171">
        <f>F14/D14-1</f>
        <v>0</v>
      </c>
      <c r="I14" s="155"/>
      <c r="J14" s="171">
        <f>N14/L14-1</f>
        <v>0</v>
      </c>
      <c r="K14" s="182"/>
      <c r="L14" s="184">
        <v>9095493.700000003</v>
      </c>
      <c r="M14" s="182"/>
      <c r="N14" s="183">
        <v>9095493.700000003</v>
      </c>
      <c r="O14" s="182"/>
    </row>
    <row r="15" spans="1:15" x14ac:dyDescent="0.25">
      <c r="A15" s="155" t="s">
        <v>29</v>
      </c>
      <c r="B15" s="233">
        <f>'Exhibit 14 PP'!J19</f>
        <v>0.19388904147212305</v>
      </c>
      <c r="C15" s="155"/>
      <c r="D15" s="240">
        <v>20</v>
      </c>
      <c r="E15" s="252"/>
      <c r="F15" s="240">
        <v>20</v>
      </c>
      <c r="G15" s="155"/>
      <c r="H15" s="171">
        <f>F15/D15-1</f>
        <v>0</v>
      </c>
      <c r="I15" s="155"/>
      <c r="J15" s="171">
        <f>N15/L15-1</f>
        <v>0</v>
      </c>
      <c r="K15" s="182"/>
      <c r="L15" s="184">
        <v>2639390.2999999993</v>
      </c>
      <c r="M15" s="182"/>
      <c r="N15" s="183">
        <v>2639390.2999999993</v>
      </c>
      <c r="O15" s="182"/>
    </row>
    <row r="16" spans="1:15" x14ac:dyDescent="0.25">
      <c r="A16" s="155"/>
      <c r="B16" s="177"/>
      <c r="C16" s="177"/>
      <c r="D16" s="250"/>
      <c r="E16" s="250"/>
      <c r="F16" s="250"/>
      <c r="G16" s="177"/>
      <c r="H16" s="177"/>
      <c r="I16" s="177"/>
      <c r="J16" s="155"/>
      <c r="K16" s="155"/>
      <c r="L16" s="184"/>
      <c r="M16" s="182"/>
      <c r="N16" s="183"/>
      <c r="O16" s="155"/>
    </row>
    <row r="17" spans="1:15" x14ac:dyDescent="0.25">
      <c r="A17" s="155" t="s">
        <v>246</v>
      </c>
      <c r="B17" s="168"/>
      <c r="C17" s="155"/>
      <c r="D17" s="178"/>
      <c r="E17" s="179"/>
      <c r="F17" s="168"/>
      <c r="G17" s="155"/>
      <c r="H17" s="171"/>
      <c r="I17" s="155"/>
      <c r="J17" s="171">
        <f>N17/L17-1</f>
        <v>0</v>
      </c>
      <c r="K17" s="155"/>
      <c r="L17" s="186">
        <f>SUM(L14:L15)</f>
        <v>11734884.000000002</v>
      </c>
      <c r="M17" s="171"/>
      <c r="N17" s="186">
        <f>SUM(N14:N15)</f>
        <v>11734884.000000002</v>
      </c>
      <c r="O17" s="155"/>
    </row>
    <row r="18" spans="1:15" x14ac:dyDescent="0.25">
      <c r="A18" s="155"/>
      <c r="B18" s="155"/>
      <c r="C18" s="155"/>
      <c r="D18" s="155"/>
      <c r="E18" s="155"/>
      <c r="F18" s="155"/>
      <c r="G18" s="155"/>
      <c r="H18" s="155"/>
      <c r="I18" s="155"/>
      <c r="J18" s="155"/>
      <c r="K18" s="155"/>
      <c r="L18" s="184"/>
      <c r="M18" s="182"/>
      <c r="N18" s="183"/>
      <c r="O18" s="155"/>
    </row>
    <row r="19" spans="1:15" x14ac:dyDescent="0.25">
      <c r="A19" s="155"/>
      <c r="B19" s="155"/>
      <c r="C19" s="155"/>
      <c r="D19" s="155"/>
      <c r="E19" s="155"/>
      <c r="F19" s="155"/>
      <c r="G19" s="155"/>
      <c r="H19" s="155"/>
      <c r="I19" s="155"/>
      <c r="J19" s="155"/>
      <c r="K19" s="155"/>
      <c r="L19" s="184"/>
      <c r="M19" s="182"/>
      <c r="N19" s="183"/>
      <c r="O19" s="155"/>
    </row>
    <row r="20" spans="1:15" x14ac:dyDescent="0.25">
      <c r="A20" s="180"/>
      <c r="B20" s="155"/>
      <c r="C20" s="155"/>
      <c r="D20" s="155"/>
      <c r="E20" s="155"/>
      <c r="F20" s="155"/>
      <c r="G20" s="155"/>
      <c r="H20" s="155"/>
      <c r="I20" s="155"/>
      <c r="J20" s="155"/>
      <c r="K20" s="155"/>
      <c r="L20" s="184"/>
      <c r="M20" s="182"/>
      <c r="N20" s="183"/>
      <c r="O20" s="155"/>
    </row>
    <row r="21" spans="1:15" x14ac:dyDescent="0.25">
      <c r="A21" s="154"/>
      <c r="B21" s="155"/>
      <c r="C21" s="155"/>
      <c r="D21" s="155"/>
      <c r="E21" s="155"/>
      <c r="F21" s="155"/>
      <c r="G21" s="155"/>
      <c r="H21" s="155"/>
      <c r="I21" s="155"/>
      <c r="J21" s="155"/>
      <c r="K21" s="155"/>
      <c r="L21" s="155"/>
      <c r="M21" s="155"/>
      <c r="N21" s="161"/>
      <c r="O21" s="155"/>
    </row>
    <row r="22" spans="1:15" x14ac:dyDescent="0.25">
      <c r="A22" s="180"/>
      <c r="B22" s="155"/>
      <c r="C22" s="155"/>
      <c r="D22" s="155"/>
      <c r="E22" s="155"/>
      <c r="F22" s="155"/>
      <c r="G22" s="155"/>
      <c r="H22" s="155"/>
      <c r="I22" s="155"/>
      <c r="J22" s="155"/>
      <c r="K22" s="155"/>
      <c r="L22" s="185"/>
      <c r="M22" s="155"/>
      <c r="N22" s="185"/>
      <c r="O22" s="155"/>
    </row>
    <row r="23" spans="1:15" x14ac:dyDescent="0.25">
      <c r="A23" s="154"/>
      <c r="B23" s="155"/>
      <c r="C23" s="155"/>
      <c r="D23" s="155"/>
      <c r="E23" s="155"/>
      <c r="F23" s="155"/>
      <c r="G23" s="155"/>
      <c r="H23" s="155"/>
      <c r="I23" s="155"/>
      <c r="J23" s="155"/>
      <c r="K23" s="155"/>
      <c r="L23" s="155"/>
      <c r="M23" s="155"/>
      <c r="N23" s="155"/>
      <c r="O23" s="155"/>
    </row>
    <row r="24" spans="1:15" x14ac:dyDescent="0.25">
      <c r="A24" s="180"/>
      <c r="B24" s="155"/>
      <c r="C24" s="155"/>
      <c r="D24" s="155"/>
      <c r="E24" s="155"/>
      <c r="F24" s="155"/>
      <c r="G24" s="155"/>
      <c r="H24" s="155"/>
      <c r="I24" s="155"/>
      <c r="J24" s="155"/>
      <c r="K24" s="155"/>
      <c r="L24" s="155"/>
      <c r="M24" s="155"/>
      <c r="N24" s="155"/>
      <c r="O24" s="155"/>
    </row>
    <row r="25" spans="1:15" x14ac:dyDescent="0.25">
      <c r="A25" s="154"/>
      <c r="B25" s="155"/>
      <c r="C25" s="155"/>
      <c r="D25" s="155"/>
      <c r="E25" s="155"/>
      <c r="F25" s="155"/>
      <c r="G25" s="155"/>
      <c r="H25" s="155"/>
      <c r="I25" s="155"/>
      <c r="J25" s="155"/>
      <c r="K25" s="155"/>
      <c r="L25" s="155"/>
      <c r="M25" s="155"/>
      <c r="N25" s="155"/>
      <c r="O25" s="155"/>
    </row>
    <row r="26" spans="1:15" x14ac:dyDescent="0.25">
      <c r="A26" s="154"/>
      <c r="B26" s="161"/>
      <c r="C26" s="161"/>
      <c r="D26" s="161"/>
      <c r="E26" s="161"/>
      <c r="F26" s="161"/>
      <c r="G26" s="161"/>
      <c r="H26" s="161"/>
      <c r="I26" s="161"/>
      <c r="J26" s="161"/>
      <c r="K26" s="181"/>
      <c r="L26" s="161"/>
      <c r="M26" s="161"/>
      <c r="N26" s="161"/>
      <c r="O26" s="181"/>
    </row>
    <row r="27" spans="1:15" ht="15" customHeight="1" x14ac:dyDescent="0.25">
      <c r="A27" s="161"/>
      <c r="B27" s="161"/>
      <c r="C27" s="161"/>
      <c r="D27" s="161"/>
      <c r="E27" s="161"/>
      <c r="F27" s="161"/>
      <c r="G27" s="161"/>
      <c r="H27" s="161"/>
      <c r="I27" s="161"/>
      <c r="J27" s="161"/>
      <c r="K27" s="181"/>
      <c r="L27" s="161"/>
      <c r="M27" s="161"/>
      <c r="N27" s="161"/>
      <c r="O27" s="181"/>
    </row>
    <row r="28" spans="1:15" x14ac:dyDescent="0.25">
      <c r="A28" s="161"/>
      <c r="B28" s="161"/>
      <c r="C28" s="161"/>
      <c r="D28" s="161"/>
      <c r="E28" s="161"/>
      <c r="F28" s="161"/>
      <c r="G28" s="161"/>
      <c r="H28" s="161"/>
      <c r="I28" s="161"/>
      <c r="J28" s="161"/>
      <c r="K28" s="181"/>
      <c r="L28" s="161"/>
      <c r="M28" s="161"/>
      <c r="N28" s="161"/>
      <c r="O28" s="181"/>
    </row>
    <row r="29" spans="1:15" ht="15.75" customHeight="1" x14ac:dyDescent="0.25">
      <c r="A29" s="161"/>
      <c r="B29" s="161"/>
      <c r="C29" s="161"/>
      <c r="D29" s="161"/>
      <c r="E29" s="161"/>
      <c r="F29" s="161"/>
      <c r="G29" s="161"/>
      <c r="H29" s="161"/>
      <c r="I29" s="161"/>
      <c r="J29" s="161"/>
      <c r="K29" s="161"/>
      <c r="L29" s="161"/>
      <c r="M29" s="161"/>
      <c r="N29" s="161"/>
      <c r="O29" s="161"/>
    </row>
    <row r="30" spans="1:15" ht="15" customHeight="1" x14ac:dyDescent="0.25">
      <c r="A30" s="161"/>
      <c r="B30" s="161"/>
      <c r="C30" s="161"/>
      <c r="D30" s="161"/>
      <c r="E30" s="161"/>
      <c r="F30" s="161"/>
      <c r="G30" s="161"/>
      <c r="H30" s="161"/>
      <c r="I30" s="161"/>
      <c r="J30" s="161"/>
      <c r="K30" s="161"/>
      <c r="L30" s="161"/>
      <c r="M30" s="161"/>
      <c r="N30" s="161"/>
      <c r="O30" s="161"/>
    </row>
    <row r="31" spans="1:15" ht="15" customHeight="1" x14ac:dyDescent="0.25"/>
  </sheetData>
  <mergeCells count="12">
    <mergeCell ref="H12:I12"/>
    <mergeCell ref="J12:K12"/>
    <mergeCell ref="L12:M12"/>
    <mergeCell ref="N12:O12"/>
    <mergeCell ref="H9:I9"/>
    <mergeCell ref="J9:K9"/>
    <mergeCell ref="L9:M9"/>
    <mergeCell ref="N9:O9"/>
    <mergeCell ref="H11:I11"/>
    <mergeCell ref="J11:K11"/>
    <mergeCell ref="L11:M11"/>
    <mergeCell ref="N11:O11"/>
  </mergeCells>
  <printOptions horizontalCentered="1"/>
  <pageMargins left="0.7" right="0.7" top="0.75" bottom="0.5" header="0.3" footer="0.3"/>
  <pageSetup scale="8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7B4C-FD44-436B-A1F6-453B9BAD5025}">
  <dimension ref="A1:L40"/>
  <sheetViews>
    <sheetView workbookViewId="0"/>
  </sheetViews>
  <sheetFormatPr defaultColWidth="9.109375" defaultRowHeight="14.4" x14ac:dyDescent="0.3"/>
  <cols>
    <col min="1" max="1" width="12.33203125" style="14" customWidth="1"/>
    <col min="2" max="2" width="11" style="14" bestFit="1" customWidth="1"/>
    <col min="3" max="3" width="9.109375" style="14"/>
    <col min="4" max="4" width="11.6640625" style="14" customWidth="1"/>
    <col min="5" max="5" width="15.88671875" style="14" bestFit="1" customWidth="1"/>
    <col min="6" max="6" width="11.6640625" style="14" customWidth="1"/>
    <col min="7" max="7" width="10.44140625" style="14" bestFit="1" customWidth="1"/>
    <col min="8" max="9" width="14.33203125" style="14" customWidth="1"/>
    <col min="10" max="10" width="11.6640625" style="14" customWidth="1"/>
    <col min="11" max="11" width="9.109375" style="14"/>
    <col min="12" max="12" width="9.109375" style="27"/>
    <col min="13" max="16384" width="9.109375" style="14"/>
  </cols>
  <sheetData>
    <row r="1" spans="1:12" ht="18" x14ac:dyDescent="0.35">
      <c r="A1" s="12" t="s">
        <v>3</v>
      </c>
      <c r="B1" s="18"/>
      <c r="C1" s="13"/>
      <c r="D1" s="13"/>
      <c r="E1" s="13"/>
      <c r="F1" s="13"/>
      <c r="G1" s="18"/>
      <c r="H1" s="19"/>
      <c r="I1" s="19"/>
      <c r="J1" s="19"/>
    </row>
    <row r="2" spans="1:12" ht="18" x14ac:dyDescent="0.35">
      <c r="A2" s="15" t="s">
        <v>2</v>
      </c>
      <c r="B2" s="18"/>
      <c r="C2" s="13"/>
      <c r="D2" s="13"/>
      <c r="E2" s="13"/>
      <c r="F2" s="13"/>
      <c r="G2" s="18"/>
      <c r="H2" s="19"/>
      <c r="I2" s="19"/>
      <c r="J2" s="19"/>
    </row>
    <row r="3" spans="1:12" ht="18" x14ac:dyDescent="0.35">
      <c r="A3" s="15"/>
      <c r="B3" s="18"/>
      <c r="C3" s="13"/>
      <c r="D3" s="13"/>
      <c r="E3" s="13"/>
      <c r="F3" s="13"/>
      <c r="G3" s="18"/>
      <c r="H3" s="19"/>
      <c r="I3" s="19"/>
      <c r="J3" s="19"/>
    </row>
    <row r="4" spans="1:12" ht="18" x14ac:dyDescent="0.35">
      <c r="A4" s="17" t="s">
        <v>23</v>
      </c>
      <c r="B4" s="18"/>
      <c r="C4" s="13"/>
      <c r="D4" s="13"/>
      <c r="E4" s="13"/>
      <c r="F4" s="13"/>
      <c r="G4" s="18"/>
      <c r="H4" s="19"/>
      <c r="I4" s="19"/>
      <c r="J4" s="19"/>
    </row>
    <row r="5" spans="1:12" ht="18" x14ac:dyDescent="0.35">
      <c r="A5" s="28"/>
      <c r="B5" s="18"/>
      <c r="C5" s="13"/>
      <c r="D5" s="13"/>
      <c r="E5" s="13"/>
      <c r="F5" s="13"/>
      <c r="G5" s="18"/>
    </row>
    <row r="6" spans="1:12" ht="40.200000000000003" x14ac:dyDescent="0.3">
      <c r="A6" s="29" t="s">
        <v>24</v>
      </c>
      <c r="B6" s="29" t="s">
        <v>25</v>
      </c>
      <c r="C6" s="29" t="s">
        <v>26</v>
      </c>
      <c r="D6" s="29" t="s">
        <v>27</v>
      </c>
      <c r="E6" s="30" t="s">
        <v>28</v>
      </c>
      <c r="F6" s="29" t="s">
        <v>29</v>
      </c>
      <c r="G6" s="29" t="s">
        <v>30</v>
      </c>
      <c r="H6" s="29" t="s">
        <v>31</v>
      </c>
      <c r="I6" s="29" t="s">
        <v>32</v>
      </c>
      <c r="J6" s="29" t="s">
        <v>33</v>
      </c>
    </row>
    <row r="7" spans="1:12" ht="15" customHeight="1" x14ac:dyDescent="0.3">
      <c r="A7" s="234" t="s">
        <v>34</v>
      </c>
      <c r="B7" s="31">
        <v>42499</v>
      </c>
      <c r="C7" s="32">
        <v>11.1</v>
      </c>
      <c r="D7" s="32">
        <v>-9.8000000000000007</v>
      </c>
      <c r="E7" s="32">
        <v>-2</v>
      </c>
      <c r="F7" s="32">
        <v>1.6</v>
      </c>
      <c r="G7" s="32">
        <v>8.4</v>
      </c>
      <c r="H7" s="32">
        <v>2.7</v>
      </c>
      <c r="I7" s="32">
        <v>-10</v>
      </c>
      <c r="J7" s="32">
        <v>5.7</v>
      </c>
      <c r="L7" s="27" t="s">
        <v>228</v>
      </c>
    </row>
    <row r="8" spans="1:12" ht="15" customHeight="1" x14ac:dyDescent="0.3">
      <c r="A8" s="234" t="s">
        <v>11</v>
      </c>
      <c r="B8" s="31">
        <v>42884</v>
      </c>
      <c r="C8" s="32">
        <v>12.7</v>
      </c>
      <c r="D8" s="32">
        <v>-6.2</v>
      </c>
      <c r="E8" s="32">
        <v>0.4</v>
      </c>
      <c r="F8" s="32">
        <v>1.4000000000000001</v>
      </c>
      <c r="G8" s="32">
        <v>10.299999999999999</v>
      </c>
      <c r="H8" s="32">
        <v>-0.91</v>
      </c>
      <c r="I8" s="32">
        <v>-10.34</v>
      </c>
      <c r="J8" s="32">
        <v>6.9</v>
      </c>
      <c r="L8" s="27" t="s">
        <v>228</v>
      </c>
    </row>
    <row r="9" spans="1:12" x14ac:dyDescent="0.3">
      <c r="A9" s="234" t="s">
        <v>12</v>
      </c>
      <c r="B9" s="31">
        <v>43073</v>
      </c>
      <c r="C9" s="32">
        <v>11.3</v>
      </c>
      <c r="D9" s="32">
        <v>2.4</v>
      </c>
      <c r="E9" s="32">
        <v>1.4000000000000001</v>
      </c>
      <c r="F9" s="32">
        <v>2.1</v>
      </c>
      <c r="G9" s="32">
        <v>9.1</v>
      </c>
      <c r="H9" s="32">
        <v>2.2999999999999998</v>
      </c>
      <c r="I9" s="32">
        <v>-11.5</v>
      </c>
      <c r="J9" s="32">
        <v>6.9</v>
      </c>
      <c r="L9" s="27" t="s">
        <v>228</v>
      </c>
    </row>
    <row r="10" spans="1:12" x14ac:dyDescent="0.3">
      <c r="A10" s="234" t="s">
        <v>13</v>
      </c>
      <c r="B10" s="31">
        <v>43444</v>
      </c>
      <c r="C10" s="32">
        <v>-1.5</v>
      </c>
      <c r="D10" s="32">
        <v>-1.4000000000000001</v>
      </c>
      <c r="E10" s="32">
        <v>-0.8</v>
      </c>
      <c r="F10" s="32">
        <v>-7.0000000000000009</v>
      </c>
      <c r="G10" s="32">
        <v>26.3</v>
      </c>
      <c r="H10" s="32">
        <v>0</v>
      </c>
      <c r="I10" s="32">
        <v>-2</v>
      </c>
      <c r="J10" s="32">
        <v>-1.5</v>
      </c>
      <c r="L10" s="27" t="s">
        <v>228</v>
      </c>
    </row>
    <row r="11" spans="1:12" x14ac:dyDescent="0.3">
      <c r="A11" s="234" t="s">
        <v>14</v>
      </c>
      <c r="B11" s="31">
        <v>43556</v>
      </c>
      <c r="C11" s="32">
        <v>0</v>
      </c>
      <c r="D11" s="32">
        <v>-0.1</v>
      </c>
      <c r="E11" s="32">
        <v>0</v>
      </c>
      <c r="F11" s="32">
        <v>0</v>
      </c>
      <c r="G11" s="32">
        <v>0</v>
      </c>
      <c r="H11" s="32">
        <v>0</v>
      </c>
      <c r="I11" s="32">
        <v>0</v>
      </c>
      <c r="J11" s="32">
        <v>0</v>
      </c>
      <c r="L11" s="27" t="s">
        <v>228</v>
      </c>
    </row>
    <row r="12" spans="1:12" x14ac:dyDescent="0.3">
      <c r="A12" s="234" t="s">
        <v>15</v>
      </c>
      <c r="B12" s="31">
        <v>44088</v>
      </c>
      <c r="C12" s="32">
        <v>-7.3999999999999995</v>
      </c>
      <c r="D12" s="32">
        <v>0</v>
      </c>
      <c r="E12" s="32">
        <v>-7.1</v>
      </c>
      <c r="F12" s="32">
        <v>-7.3</v>
      </c>
      <c r="G12" s="32">
        <v>0</v>
      </c>
      <c r="H12" s="32">
        <v>0</v>
      </c>
      <c r="I12" s="32">
        <v>-14.3</v>
      </c>
      <c r="J12" s="32">
        <v>-2.1</v>
      </c>
      <c r="L12" s="27" t="s">
        <v>228</v>
      </c>
    </row>
    <row r="13" spans="1:12" x14ac:dyDescent="0.3">
      <c r="A13" s="234" t="s">
        <v>19</v>
      </c>
      <c r="B13" s="31">
        <v>45061</v>
      </c>
      <c r="C13" s="32">
        <v>-5.3</v>
      </c>
      <c r="D13" s="32">
        <v>-0.70000000000000007</v>
      </c>
      <c r="E13" s="32">
        <v>45</v>
      </c>
      <c r="F13" s="32">
        <v>11.5</v>
      </c>
      <c r="G13" s="32">
        <v>8</v>
      </c>
      <c r="H13" s="32">
        <v>5.0999999999999996</v>
      </c>
      <c r="I13" s="32">
        <v>-18.3</v>
      </c>
      <c r="J13" s="32">
        <v>6.9</v>
      </c>
      <c r="L13" s="27" t="s">
        <v>228</v>
      </c>
    </row>
    <row r="14" spans="1:12" ht="15" customHeight="1" x14ac:dyDescent="0.3"/>
    <row r="15" spans="1:12" ht="15" customHeight="1" x14ac:dyDescent="0.3"/>
    <row r="40" ht="15" customHeight="1" x14ac:dyDescent="0.3"/>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8BE26-9234-4D13-BEFE-E6869CA54542}">
  <dimension ref="A1:P41"/>
  <sheetViews>
    <sheetView view="pageBreakPreview" zoomScale="90" zoomScaleNormal="100" zoomScaleSheetLayoutView="90" workbookViewId="0"/>
  </sheetViews>
  <sheetFormatPr defaultColWidth="9.109375" defaultRowHeight="13.8" x14ac:dyDescent="0.25"/>
  <cols>
    <col min="1" max="1" width="29.33203125" style="153" customWidth="1"/>
    <col min="2" max="2" width="15.6640625" style="153" customWidth="1"/>
    <col min="3" max="3" width="1.6640625" style="153" customWidth="1"/>
    <col min="4" max="4" width="9.6640625" style="153" customWidth="1"/>
    <col min="5" max="5" width="1.6640625" style="153" customWidth="1"/>
    <col min="6" max="6" width="9.6640625" style="153" customWidth="1"/>
    <col min="7" max="7" width="1.88671875" style="153" customWidth="1"/>
    <col min="8" max="8" width="9.6640625" style="153" customWidth="1"/>
    <col min="9" max="9" width="1.88671875" style="153" customWidth="1"/>
    <col min="10" max="10" width="9.6640625" style="153" customWidth="1"/>
    <col min="11" max="11" width="1.6640625" style="153" customWidth="1"/>
    <col min="12" max="12" width="15.6640625" style="153" customWidth="1"/>
    <col min="13" max="13" width="1.6640625" style="153" customWidth="1"/>
    <col min="14" max="14" width="15.6640625" style="153" customWidth="1"/>
    <col min="15" max="15" width="1.44140625" style="153" customWidth="1"/>
    <col min="16" max="16384" width="9.109375" style="153"/>
  </cols>
  <sheetData>
    <row r="1" spans="1:16" ht="14.1" customHeight="1" x14ac:dyDescent="0.25">
      <c r="A1" s="11" t="s">
        <v>3</v>
      </c>
      <c r="B1" s="151"/>
      <c r="C1" s="151"/>
      <c r="D1" s="151"/>
      <c r="E1" s="151"/>
      <c r="F1" s="151"/>
      <c r="G1" s="151"/>
      <c r="H1" s="151"/>
      <c r="I1" s="151"/>
      <c r="J1" s="151"/>
      <c r="K1" s="151"/>
      <c r="L1" s="151"/>
      <c r="M1" s="151"/>
      <c r="N1" s="151"/>
      <c r="O1" s="151"/>
    </row>
    <row r="2" spans="1:16" x14ac:dyDescent="0.25">
      <c r="A2" s="10" t="s">
        <v>2</v>
      </c>
      <c r="B2" s="151"/>
      <c r="C2" s="151"/>
      <c r="D2" s="151"/>
      <c r="E2" s="151"/>
      <c r="F2" s="151"/>
      <c r="G2" s="151"/>
      <c r="H2" s="151"/>
      <c r="I2" s="151"/>
      <c r="J2" s="151"/>
      <c r="K2" s="151"/>
      <c r="L2" s="151"/>
      <c r="M2" s="151"/>
      <c r="N2" s="151"/>
      <c r="O2" s="151"/>
    </row>
    <row r="3" spans="1:16" ht="14.1" customHeight="1" x14ac:dyDescent="0.25">
      <c r="A3" s="103"/>
      <c r="B3" s="151"/>
      <c r="C3" s="151"/>
      <c r="D3" s="151"/>
      <c r="E3" s="151"/>
      <c r="F3" s="151"/>
      <c r="G3" s="151"/>
      <c r="H3" s="151"/>
      <c r="I3" s="151"/>
      <c r="J3" s="151"/>
      <c r="K3" s="151"/>
      <c r="L3" s="151"/>
      <c r="M3" s="151"/>
      <c r="N3" s="151"/>
      <c r="O3" s="151"/>
    </row>
    <row r="4" spans="1:16" x14ac:dyDescent="0.25">
      <c r="A4" s="9" t="s">
        <v>230</v>
      </c>
      <c r="B4" s="151"/>
      <c r="C4" s="151"/>
      <c r="D4" s="151"/>
      <c r="E4" s="151"/>
      <c r="F4" s="151"/>
      <c r="G4" s="151"/>
      <c r="H4" s="151"/>
      <c r="I4" s="151"/>
      <c r="J4" s="151"/>
      <c r="K4" s="151"/>
      <c r="L4" s="151"/>
      <c r="M4" s="151"/>
      <c r="N4" s="151"/>
      <c r="O4" s="151"/>
    </row>
    <row r="5" spans="1:16" ht="14.1" customHeight="1" x14ac:dyDescent="0.25">
      <c r="A5" s="151"/>
      <c r="B5" s="151"/>
      <c r="C5" s="151"/>
      <c r="D5" s="151"/>
      <c r="E5" s="151"/>
      <c r="F5" s="151"/>
      <c r="G5" s="151"/>
      <c r="H5" s="151"/>
      <c r="I5" s="151"/>
      <c r="J5" s="151"/>
      <c r="K5" s="151"/>
      <c r="L5" s="151"/>
      <c r="M5" s="151"/>
      <c r="N5" s="151"/>
      <c r="O5" s="151"/>
    </row>
    <row r="6" spans="1:16" ht="14.1" customHeight="1" x14ac:dyDescent="0.25">
      <c r="A6" s="151" t="s">
        <v>231</v>
      </c>
      <c r="B6" s="151"/>
      <c r="C6" s="151"/>
      <c r="D6" s="151"/>
      <c r="E6" s="151"/>
      <c r="F6" s="151"/>
      <c r="G6" s="151"/>
      <c r="H6" s="151"/>
      <c r="I6" s="151"/>
      <c r="J6" s="151"/>
      <c r="K6" s="151"/>
      <c r="L6" s="151"/>
      <c r="M6" s="151"/>
      <c r="N6" s="151"/>
      <c r="O6" s="151"/>
    </row>
    <row r="7" spans="1:16" x14ac:dyDescent="0.25">
      <c r="A7" s="151" t="s">
        <v>319</v>
      </c>
      <c r="B7" s="151"/>
      <c r="C7" s="151"/>
      <c r="D7" s="151"/>
      <c r="E7" s="151"/>
      <c r="F7" s="151"/>
      <c r="G7" s="151"/>
      <c r="H7" s="151"/>
      <c r="I7" s="151"/>
      <c r="J7" s="151"/>
      <c r="K7" s="151"/>
      <c r="L7" s="151"/>
      <c r="M7" s="151"/>
      <c r="N7" s="151"/>
      <c r="O7" s="151"/>
      <c r="P7" s="245"/>
    </row>
    <row r="8" spans="1:16" x14ac:dyDescent="0.25">
      <c r="A8" s="155"/>
      <c r="B8" s="155"/>
      <c r="C8" s="155"/>
      <c r="D8" s="155"/>
      <c r="E8" s="155"/>
      <c r="F8" s="155"/>
      <c r="G8" s="155"/>
      <c r="H8" s="155"/>
      <c r="I8" s="155"/>
      <c r="J8" s="155"/>
      <c r="K8" s="155"/>
      <c r="L8" s="155"/>
      <c r="M8" s="155"/>
      <c r="N8" s="155"/>
      <c r="O8" s="155"/>
    </row>
    <row r="9" spans="1:16" x14ac:dyDescent="0.25">
      <c r="A9" s="157" t="s">
        <v>171</v>
      </c>
      <c r="B9" s="159" t="s">
        <v>172</v>
      </c>
      <c r="C9" s="160"/>
      <c r="D9" s="159" t="s">
        <v>173</v>
      </c>
      <c r="E9" s="159"/>
      <c r="F9" s="159" t="s">
        <v>174</v>
      </c>
      <c r="G9" s="160"/>
      <c r="H9" s="277" t="s">
        <v>175</v>
      </c>
      <c r="I9" s="277"/>
      <c r="J9" s="277" t="s">
        <v>176</v>
      </c>
      <c r="K9" s="277"/>
      <c r="L9" s="277" t="s">
        <v>177</v>
      </c>
      <c r="M9" s="277"/>
      <c r="N9" s="277" t="s">
        <v>178</v>
      </c>
      <c r="O9" s="277"/>
    </row>
    <row r="10" spans="1:16" x14ac:dyDescent="0.25">
      <c r="A10" s="157"/>
      <c r="B10" s="160"/>
      <c r="C10" s="160"/>
      <c r="D10" s="162"/>
      <c r="E10" s="162"/>
      <c r="F10" s="160"/>
      <c r="G10" s="160"/>
      <c r="H10" s="160"/>
      <c r="I10" s="160"/>
      <c r="J10" s="155"/>
      <c r="K10" s="155"/>
      <c r="L10" s="160"/>
      <c r="M10" s="160"/>
      <c r="N10" s="155"/>
      <c r="O10" s="155"/>
    </row>
    <row r="11" spans="1:16" x14ac:dyDescent="0.25">
      <c r="A11" s="157"/>
      <c r="B11" s="160" t="s">
        <v>284</v>
      </c>
      <c r="C11" s="160"/>
      <c r="D11" s="163" t="s">
        <v>234</v>
      </c>
      <c r="E11" s="163"/>
      <c r="F11" s="160" t="s">
        <v>233</v>
      </c>
      <c r="G11" s="160"/>
      <c r="H11" s="276" t="s">
        <v>282</v>
      </c>
      <c r="I11" s="276"/>
      <c r="J11" s="276" t="s">
        <v>282</v>
      </c>
      <c r="K11" s="276"/>
      <c r="L11" s="276" t="s">
        <v>234</v>
      </c>
      <c r="M11" s="276"/>
      <c r="N11" s="276" t="s">
        <v>233</v>
      </c>
      <c r="O11" s="276"/>
    </row>
    <row r="12" spans="1:16" x14ac:dyDescent="0.25">
      <c r="A12" s="164" t="s">
        <v>46</v>
      </c>
      <c r="B12" s="166" t="s">
        <v>283</v>
      </c>
      <c r="C12" s="166"/>
      <c r="D12" s="165" t="s">
        <v>236</v>
      </c>
      <c r="E12" s="165"/>
      <c r="F12" s="165" t="s">
        <v>236</v>
      </c>
      <c r="G12" s="166"/>
      <c r="H12" s="275" t="s">
        <v>236</v>
      </c>
      <c r="I12" s="275"/>
      <c r="J12" s="275" t="s">
        <v>40</v>
      </c>
      <c r="K12" s="275"/>
      <c r="L12" s="275" t="s">
        <v>40</v>
      </c>
      <c r="M12" s="275"/>
      <c r="N12" s="275" t="s">
        <v>40</v>
      </c>
      <c r="O12" s="275"/>
    </row>
    <row r="13" spans="1:16" x14ac:dyDescent="0.25">
      <c r="A13" s="155"/>
      <c r="B13" s="155"/>
      <c r="C13" s="155"/>
      <c r="D13" s="155"/>
      <c r="E13" s="155"/>
      <c r="F13" s="155"/>
      <c r="G13" s="155"/>
      <c r="H13" s="155"/>
      <c r="I13" s="155"/>
      <c r="J13" s="155"/>
      <c r="K13" s="155"/>
      <c r="L13" s="155"/>
      <c r="M13" s="155"/>
      <c r="N13" s="155"/>
      <c r="O13" s="155"/>
    </row>
    <row r="14" spans="1:16" x14ac:dyDescent="0.25">
      <c r="A14" s="155" t="s">
        <v>318</v>
      </c>
      <c r="B14" s="233">
        <f>'Exhibit 14 PP'!J14</f>
        <v>0.22380813953488365</v>
      </c>
      <c r="C14" s="155"/>
      <c r="D14" s="240">
        <f>'Exhibit 14 PP'!F14</f>
        <v>688</v>
      </c>
      <c r="E14" s="240"/>
      <c r="F14" s="240">
        <f>'Exhibit 14 PP'!H14</f>
        <v>841.98</v>
      </c>
      <c r="G14" s="155"/>
      <c r="H14" s="171">
        <f t="shared" ref="H14:H19" si="0">F14/D14-1</f>
        <v>0.22380813953488365</v>
      </c>
      <c r="I14" s="155"/>
      <c r="J14" s="171">
        <f t="shared" ref="J14:J19" si="1">N14/L14-1</f>
        <v>0.22380571762725365</v>
      </c>
      <c r="K14" s="182"/>
      <c r="L14" s="184">
        <v>2959083.0699999942</v>
      </c>
      <c r="M14" s="182"/>
      <c r="N14" s="183">
        <v>3621342.78</v>
      </c>
      <c r="O14" s="182"/>
    </row>
    <row r="15" spans="1:16" x14ac:dyDescent="0.25">
      <c r="A15" s="155" t="s">
        <v>317</v>
      </c>
      <c r="B15" s="233">
        <f>'Exhibit 14 PP'!J15</f>
        <v>0.22343541944074574</v>
      </c>
      <c r="C15" s="155"/>
      <c r="D15" s="240">
        <f>'Exhibit 14 PP'!F15</f>
        <v>75.099999999999994</v>
      </c>
      <c r="E15" s="240"/>
      <c r="F15" s="240">
        <f>'Exhibit 14 PP'!H15</f>
        <v>91.88</v>
      </c>
      <c r="G15" s="155"/>
      <c r="H15" s="171">
        <f t="shared" si="0"/>
        <v>0.22343541944074574</v>
      </c>
      <c r="I15" s="155"/>
      <c r="J15" s="171">
        <f t="shared" si="1"/>
        <v>0.22349707251238615</v>
      </c>
      <c r="K15" s="182"/>
      <c r="L15" s="184">
        <v>28015.489999999962</v>
      </c>
      <c r="M15" s="182"/>
      <c r="N15" s="183">
        <v>34276.869999999981</v>
      </c>
      <c r="O15" s="182"/>
    </row>
    <row r="16" spans="1:16" x14ac:dyDescent="0.25">
      <c r="A16" s="155" t="s">
        <v>316</v>
      </c>
      <c r="B16" s="233">
        <f>'Exhibit 14 PP'!J16</f>
        <v>0.15627095908786059</v>
      </c>
      <c r="C16" s="155"/>
      <c r="D16" s="240">
        <f>'Exhibit 14 PP'!F16</f>
        <v>74.55</v>
      </c>
      <c r="E16" s="240"/>
      <c r="F16" s="240">
        <f>'Exhibit 14 PP'!H16</f>
        <v>86.2</v>
      </c>
      <c r="G16" s="155"/>
      <c r="H16" s="171">
        <f t="shared" si="0"/>
        <v>0.15627095908786059</v>
      </c>
      <c r="I16" s="155"/>
      <c r="J16" s="171">
        <f t="shared" si="1"/>
        <v>0.15627129638274773</v>
      </c>
      <c r="K16" s="182"/>
      <c r="L16" s="184">
        <v>501126.77000000101</v>
      </c>
      <c r="M16" s="182"/>
      <c r="N16" s="183">
        <v>579438.50000000023</v>
      </c>
      <c r="O16" s="182"/>
    </row>
    <row r="17" spans="1:16" x14ac:dyDescent="0.25">
      <c r="A17" s="155" t="s">
        <v>315</v>
      </c>
      <c r="B17" s="233">
        <f>'Exhibit 14 PP'!J17</f>
        <v>0.15669014084507049</v>
      </c>
      <c r="C17" s="155"/>
      <c r="D17" s="240">
        <f>'Exhibit 14 PP'!F17</f>
        <v>28.4</v>
      </c>
      <c r="E17" s="240"/>
      <c r="F17" s="240">
        <f>'Exhibit 14 PP'!H17</f>
        <v>32.85</v>
      </c>
      <c r="G17" s="155"/>
      <c r="H17" s="171">
        <f t="shared" si="0"/>
        <v>0.15669014084507049</v>
      </c>
      <c r="I17" s="155"/>
      <c r="J17" s="171">
        <f t="shared" si="1"/>
        <v>0.15754575654355207</v>
      </c>
      <c r="K17" s="182"/>
      <c r="L17" s="184">
        <v>37501.740000000042</v>
      </c>
      <c r="M17" s="182"/>
      <c r="N17" s="183">
        <v>43409.979999999639</v>
      </c>
      <c r="O17" s="182"/>
    </row>
    <row r="18" spans="1:16" x14ac:dyDescent="0.25">
      <c r="A18" s="155" t="s">
        <v>314</v>
      </c>
      <c r="B18" s="233">
        <f>'Exhibit 14 PP'!J18</f>
        <v>0.2849720223820944</v>
      </c>
      <c r="C18" s="155"/>
      <c r="D18" s="240">
        <v>96.6</v>
      </c>
      <c r="E18" s="240"/>
      <c r="F18" s="240">
        <v>96.6</v>
      </c>
      <c r="G18" s="155"/>
      <c r="H18" s="171">
        <f t="shared" si="0"/>
        <v>0</v>
      </c>
      <c r="I18" s="155"/>
      <c r="J18" s="171">
        <f t="shared" si="1"/>
        <v>0</v>
      </c>
      <c r="K18" s="182"/>
      <c r="L18" s="184">
        <v>275024.14999999979</v>
      </c>
      <c r="M18" s="182"/>
      <c r="N18" s="183">
        <v>275024.14999999979</v>
      </c>
      <c r="O18" s="182"/>
    </row>
    <row r="19" spans="1:16" x14ac:dyDescent="0.25">
      <c r="A19" s="155" t="s">
        <v>313</v>
      </c>
      <c r="B19" s="233">
        <f>'Exhibit 14 PP'!J19</f>
        <v>0.19388904147212305</v>
      </c>
      <c r="C19" s="155"/>
      <c r="D19" s="240">
        <v>79.3</v>
      </c>
      <c r="E19" s="240"/>
      <c r="F19" s="240">
        <v>79.3</v>
      </c>
      <c r="G19" s="155"/>
      <c r="H19" s="171">
        <f t="shared" si="0"/>
        <v>0</v>
      </c>
      <c r="I19" s="155"/>
      <c r="J19" s="171">
        <f t="shared" si="1"/>
        <v>0</v>
      </c>
      <c r="K19" s="182"/>
      <c r="L19" s="184">
        <v>178753.64999999959</v>
      </c>
      <c r="M19" s="182"/>
      <c r="N19" s="183">
        <v>178753.64999999959</v>
      </c>
      <c r="O19" s="182"/>
    </row>
    <row r="20" spans="1:16" x14ac:dyDescent="0.25">
      <c r="A20" s="155" t="s">
        <v>31</v>
      </c>
      <c r="B20" s="171"/>
      <c r="C20" s="155"/>
      <c r="D20" s="240"/>
      <c r="E20" s="240"/>
      <c r="F20" s="240"/>
      <c r="G20" s="155"/>
      <c r="H20" s="171"/>
      <c r="I20" s="155"/>
      <c r="J20" s="186"/>
      <c r="K20" s="171"/>
      <c r="L20" s="186"/>
      <c r="M20" s="171"/>
      <c r="N20" s="185"/>
      <c r="O20" s="171"/>
    </row>
    <row r="21" spans="1:16" x14ac:dyDescent="0.25">
      <c r="A21" s="154" t="s">
        <v>312</v>
      </c>
      <c r="B21" s="233">
        <f>'Exhibit 14 PP'!J21</f>
        <v>0.21578947368421053</v>
      </c>
      <c r="C21" s="155"/>
      <c r="D21" s="240">
        <f>'Exhibit 14 PP'!F21</f>
        <v>5.7</v>
      </c>
      <c r="E21" s="240"/>
      <c r="F21" s="240">
        <f>'Exhibit 14 PP'!H21</f>
        <v>6.93</v>
      </c>
      <c r="G21" s="155"/>
      <c r="H21" s="171">
        <f>F21/D21-1</f>
        <v>0.21578947368421053</v>
      </c>
      <c r="I21" s="155"/>
      <c r="J21" s="171">
        <f>N21/L21-1</f>
        <v>0.21593188303559518</v>
      </c>
      <c r="K21" s="182"/>
      <c r="L21" s="184">
        <v>11935.940000000041</v>
      </c>
      <c r="M21" s="182"/>
      <c r="N21" s="183">
        <v>14513.289999999932</v>
      </c>
      <c r="O21" s="182"/>
    </row>
    <row r="22" spans="1:16" x14ac:dyDescent="0.25">
      <c r="A22" s="155" t="s">
        <v>242</v>
      </c>
      <c r="B22" s="233">
        <f>'Exhibit 14 PP'!J22</f>
        <v>0.21420118343195282</v>
      </c>
      <c r="C22" s="155"/>
      <c r="D22" s="240">
        <f>'Exhibit 14 PP'!F22</f>
        <v>16.899999999999999</v>
      </c>
      <c r="E22" s="240"/>
      <c r="F22" s="240">
        <f>'Exhibit 14 PP'!H22</f>
        <v>20.52</v>
      </c>
      <c r="G22" s="155"/>
      <c r="H22" s="171">
        <f>F22/D22-1</f>
        <v>0.21420118343195282</v>
      </c>
      <c r="I22" s="155"/>
      <c r="J22" s="171">
        <f>N22/L22-1</f>
        <v>0.1800022338798537</v>
      </c>
      <c r="K22" s="155"/>
      <c r="L22" s="184">
        <v>32589.040000000063</v>
      </c>
      <c r="M22" s="182"/>
      <c r="N22" s="183">
        <v>38455.139999999985</v>
      </c>
      <c r="O22" s="155"/>
    </row>
    <row r="23" spans="1:16" s="154" customFormat="1" x14ac:dyDescent="0.25">
      <c r="A23" s="154" t="s">
        <v>32</v>
      </c>
      <c r="D23" s="247"/>
      <c r="E23" s="247"/>
      <c r="F23" s="247"/>
      <c r="P23" s="153"/>
    </row>
    <row r="24" spans="1:16" s="154" customFormat="1" x14ac:dyDescent="0.25">
      <c r="A24" s="154" t="s">
        <v>311</v>
      </c>
      <c r="B24" s="233">
        <f>'Exhibit 14 PP'!J24</f>
        <v>-0.1428571428571429</v>
      </c>
      <c r="D24" s="240">
        <f>'Exhibit 14 PP'!F24</f>
        <v>0.49</v>
      </c>
      <c r="E24" s="240"/>
      <c r="F24" s="240">
        <f>'Exhibit 14 PP'!H24</f>
        <v>0.42</v>
      </c>
      <c r="H24" s="171">
        <f>F24/D24-1</f>
        <v>-0.1428571428571429</v>
      </c>
      <c r="I24" s="155"/>
      <c r="J24" s="171">
        <f>N24/L24-1</f>
        <v>-0.12820512820512819</v>
      </c>
      <c r="L24" s="184">
        <v>3.9000000000000004</v>
      </c>
      <c r="N24" s="184">
        <v>3.4000000000000004</v>
      </c>
      <c r="P24" s="153"/>
    </row>
    <row r="25" spans="1:16" s="154" customFormat="1" x14ac:dyDescent="0.25">
      <c r="A25" s="154" t="s">
        <v>310</v>
      </c>
      <c r="B25" s="233">
        <f>'Exhibit 14 PP'!J25</f>
        <v>-9.1836734693877542E-2</v>
      </c>
      <c r="D25" s="240">
        <f>'Exhibit 14 PP'!F25</f>
        <v>0.98</v>
      </c>
      <c r="E25" s="240"/>
      <c r="F25" s="240">
        <f>'Exhibit 14 PP'!H25</f>
        <v>0.89</v>
      </c>
      <c r="H25" s="171">
        <f>F25/D25-1</f>
        <v>-9.1836734693877542E-2</v>
      </c>
      <c r="I25" s="155"/>
      <c r="J25" s="171">
        <f>N25/L25-1</f>
        <v>-9.1717620900499841E-2</v>
      </c>
      <c r="L25" s="184">
        <v>35.979999999999997</v>
      </c>
      <c r="N25" s="184">
        <v>32.680000000000014</v>
      </c>
      <c r="P25" s="153"/>
    </row>
    <row r="26" spans="1:16" s="154" customFormat="1" x14ac:dyDescent="0.25">
      <c r="A26" s="154" t="s">
        <v>309</v>
      </c>
      <c r="B26" s="233">
        <f>'Exhibit 14 PP'!J26</f>
        <v>-9.6446700507614169E-2</v>
      </c>
      <c r="D26" s="240">
        <f>'Exhibit 14 PP'!F26</f>
        <v>1.97</v>
      </c>
      <c r="E26" s="240"/>
      <c r="F26" s="240">
        <f>'Exhibit 14 PP'!H26</f>
        <v>1.78</v>
      </c>
      <c r="H26" s="171">
        <f>F26/D26-1</f>
        <v>-9.6446700507614169E-2</v>
      </c>
      <c r="I26" s="155"/>
      <c r="J26" s="171">
        <f>N26/L26-1</f>
        <v>-9.9009900990098432E-2</v>
      </c>
      <c r="L26" s="184">
        <v>50.499999999999986</v>
      </c>
      <c r="N26" s="184">
        <v>45.500000000000014</v>
      </c>
      <c r="P26" s="153"/>
    </row>
    <row r="27" spans="1:16" x14ac:dyDescent="0.25">
      <c r="A27" s="155"/>
      <c r="B27" s="177"/>
      <c r="C27" s="177"/>
      <c r="D27" s="177"/>
      <c r="E27" s="155"/>
      <c r="F27" s="177"/>
      <c r="G27" s="177"/>
      <c r="H27" s="177"/>
      <c r="I27" s="177"/>
      <c r="J27" s="155"/>
      <c r="K27" s="155"/>
      <c r="L27" s="184"/>
      <c r="M27" s="182"/>
      <c r="N27" s="183"/>
      <c r="O27" s="155"/>
    </row>
    <row r="28" spans="1:16" x14ac:dyDescent="0.25">
      <c r="A28" s="155" t="s">
        <v>246</v>
      </c>
      <c r="B28" s="168"/>
      <c r="C28" s="155"/>
      <c r="D28" s="178"/>
      <c r="E28" s="179"/>
      <c r="F28" s="168"/>
      <c r="G28" s="155"/>
      <c r="H28" s="171"/>
      <c r="I28" s="155"/>
      <c r="J28" s="171">
        <f>N28/L28-1</f>
        <v>0.18915332209147362</v>
      </c>
      <c r="K28" s="155"/>
      <c r="L28" s="185">
        <f>SUM(L14:L26)</f>
        <v>4024120.2299999944</v>
      </c>
      <c r="M28" s="171"/>
      <c r="N28" s="185">
        <f>SUM(N14:N26)</f>
        <v>4785295.9399999985</v>
      </c>
      <c r="O28" s="155"/>
    </row>
    <row r="29" spans="1:16" x14ac:dyDescent="0.25">
      <c r="B29" s="155"/>
      <c r="C29" s="155"/>
      <c r="D29" s="155"/>
      <c r="E29" s="155"/>
      <c r="F29" s="155"/>
      <c r="G29" s="155"/>
      <c r="H29" s="155"/>
      <c r="I29" s="155"/>
      <c r="J29" s="155"/>
      <c r="K29" s="155"/>
      <c r="L29" s="184"/>
      <c r="M29" s="182"/>
      <c r="N29" s="183"/>
      <c r="O29" s="155"/>
    </row>
    <row r="30" spans="1:16" x14ac:dyDescent="0.25">
      <c r="A30" s="155" t="s">
        <v>308</v>
      </c>
      <c r="B30" s="155"/>
      <c r="C30" s="155"/>
      <c r="D30" s="155"/>
      <c r="E30" s="155"/>
      <c r="F30" s="155"/>
      <c r="G30" s="155"/>
      <c r="H30" s="155"/>
      <c r="I30" s="155"/>
      <c r="J30" s="155"/>
      <c r="K30" s="155"/>
      <c r="L30" s="184"/>
      <c r="M30" s="182"/>
      <c r="N30" s="183"/>
      <c r="O30" s="155"/>
    </row>
    <row r="31" spans="1:16" x14ac:dyDescent="0.25">
      <c r="A31" s="180" t="s">
        <v>307</v>
      </c>
      <c r="B31" s="155"/>
      <c r="C31" s="155"/>
      <c r="D31" s="155"/>
      <c r="E31" s="155"/>
      <c r="F31" s="155"/>
      <c r="G31" s="155"/>
      <c r="H31" s="155"/>
      <c r="I31" s="155"/>
      <c r="J31" s="155"/>
      <c r="K31" s="155"/>
      <c r="L31" s="155"/>
      <c r="M31" s="155"/>
      <c r="N31" s="161"/>
      <c r="O31" s="155"/>
    </row>
    <row r="32" spans="1:16" x14ac:dyDescent="0.25">
      <c r="A32" s="180"/>
      <c r="B32" s="155"/>
      <c r="C32" s="155"/>
      <c r="D32" s="155"/>
      <c r="E32" s="155"/>
      <c r="F32" s="155"/>
      <c r="G32" s="155"/>
      <c r="H32" s="155"/>
      <c r="I32" s="155"/>
      <c r="J32" s="155"/>
      <c r="K32" s="155"/>
      <c r="L32" s="185"/>
      <c r="M32" s="155"/>
      <c r="N32" s="185"/>
      <c r="O32" s="155"/>
    </row>
    <row r="33" spans="1:15" x14ac:dyDescent="0.25">
      <c r="A33" s="154"/>
      <c r="B33" s="155"/>
      <c r="C33" s="155"/>
      <c r="D33" s="155"/>
      <c r="E33" s="155"/>
      <c r="F33" s="155"/>
      <c r="G33" s="155"/>
      <c r="H33" s="155"/>
      <c r="I33" s="155"/>
      <c r="J33" s="155"/>
      <c r="K33" s="155"/>
      <c r="L33" s="155"/>
      <c r="M33" s="155"/>
      <c r="N33" s="155"/>
      <c r="O33" s="155"/>
    </row>
    <row r="34" spans="1:15" x14ac:dyDescent="0.25">
      <c r="A34" s="180"/>
      <c r="B34" s="155"/>
      <c r="C34" s="155"/>
      <c r="D34" s="155"/>
      <c r="E34" s="155"/>
      <c r="F34" s="155"/>
      <c r="G34" s="155"/>
      <c r="H34" s="155"/>
      <c r="I34" s="155"/>
      <c r="J34" s="155"/>
      <c r="K34" s="155"/>
      <c r="L34" s="155"/>
      <c r="M34" s="155"/>
      <c r="N34" s="155"/>
      <c r="O34" s="155"/>
    </row>
    <row r="35" spans="1:15" x14ac:dyDescent="0.25">
      <c r="A35" s="154"/>
      <c r="B35" s="155"/>
      <c r="C35" s="155"/>
      <c r="D35" s="155"/>
      <c r="E35" s="155"/>
      <c r="F35" s="155"/>
      <c r="G35" s="155"/>
      <c r="H35" s="155"/>
      <c r="I35" s="155"/>
      <c r="J35" s="155"/>
      <c r="K35" s="155"/>
      <c r="L35" s="155"/>
      <c r="M35" s="155"/>
      <c r="N35" s="155"/>
      <c r="O35" s="155"/>
    </row>
    <row r="36" spans="1:15" x14ac:dyDescent="0.25">
      <c r="A36" s="154"/>
      <c r="B36" s="161"/>
      <c r="C36" s="161"/>
      <c r="D36" s="161"/>
      <c r="E36" s="161"/>
      <c r="F36" s="161"/>
      <c r="G36" s="161"/>
      <c r="H36" s="161"/>
      <c r="I36" s="161"/>
      <c r="J36" s="161"/>
      <c r="K36" s="181"/>
      <c r="L36" s="161"/>
      <c r="M36" s="161"/>
      <c r="N36" s="161"/>
      <c r="O36" s="181"/>
    </row>
    <row r="37" spans="1:15" ht="15" customHeight="1" x14ac:dyDescent="0.25">
      <c r="A37" s="161"/>
      <c r="B37" s="161"/>
      <c r="C37" s="161"/>
      <c r="D37" s="161"/>
      <c r="E37" s="161"/>
      <c r="F37" s="161"/>
      <c r="G37" s="161"/>
      <c r="H37" s="161"/>
      <c r="I37" s="161"/>
      <c r="J37" s="161"/>
      <c r="K37" s="181"/>
      <c r="L37" s="161"/>
      <c r="M37" s="161"/>
      <c r="N37" s="161"/>
      <c r="O37" s="181"/>
    </row>
    <row r="38" spans="1:15" x14ac:dyDescent="0.25">
      <c r="A38" s="161"/>
      <c r="B38" s="161"/>
      <c r="C38" s="161"/>
      <c r="D38" s="161"/>
      <c r="E38" s="161"/>
      <c r="F38" s="161"/>
      <c r="G38" s="161"/>
      <c r="H38" s="161"/>
      <c r="I38" s="161"/>
      <c r="J38" s="161"/>
      <c r="K38" s="181"/>
      <c r="L38" s="161"/>
      <c r="M38" s="161"/>
      <c r="N38" s="161"/>
      <c r="O38" s="181"/>
    </row>
    <row r="39" spans="1:15" ht="15.75" customHeight="1" x14ac:dyDescent="0.25">
      <c r="A39" s="161"/>
      <c r="B39" s="161"/>
      <c r="C39" s="161"/>
      <c r="D39" s="161"/>
      <c r="E39" s="161"/>
      <c r="F39" s="161"/>
      <c r="G39" s="161"/>
      <c r="H39" s="161"/>
      <c r="I39" s="161"/>
      <c r="J39" s="161"/>
      <c r="K39" s="161"/>
      <c r="L39" s="161"/>
      <c r="M39" s="161"/>
      <c r="N39" s="161"/>
      <c r="O39" s="161"/>
    </row>
    <row r="40" spans="1:15" ht="15" customHeight="1" x14ac:dyDescent="0.25">
      <c r="A40" s="161"/>
      <c r="B40" s="161"/>
      <c r="C40" s="161"/>
      <c r="D40" s="161"/>
      <c r="E40" s="161"/>
      <c r="F40" s="161"/>
      <c r="G40" s="161"/>
      <c r="H40" s="161"/>
      <c r="I40" s="161"/>
      <c r="J40" s="161"/>
      <c r="K40" s="161"/>
      <c r="L40" s="161"/>
      <c r="M40" s="161"/>
      <c r="N40" s="161"/>
      <c r="O40" s="161"/>
    </row>
    <row r="41" spans="1:15" ht="15" customHeight="1" x14ac:dyDescent="0.25"/>
  </sheetData>
  <mergeCells count="12">
    <mergeCell ref="H12:I12"/>
    <mergeCell ref="J12:K12"/>
    <mergeCell ref="L12:M12"/>
    <mergeCell ref="N12:O12"/>
    <mergeCell ref="H9:I9"/>
    <mergeCell ref="J9:K9"/>
    <mergeCell ref="L9:M9"/>
    <mergeCell ref="N9:O9"/>
    <mergeCell ref="H11:I11"/>
    <mergeCell ref="J11:K11"/>
    <mergeCell ref="L11:M11"/>
    <mergeCell ref="N11:O11"/>
  </mergeCells>
  <printOptions horizontalCentered="1"/>
  <pageMargins left="0.7" right="0.7" top="0.75" bottom="0.5" header="0.3" footer="0.3"/>
  <pageSetup scale="97" orientation="landscape"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CCB08-5705-41F6-954D-1F15FCE36AD7}">
  <dimension ref="A1:K21"/>
  <sheetViews>
    <sheetView zoomScaleNormal="100" workbookViewId="0">
      <selection sqref="A1:F1"/>
    </sheetView>
  </sheetViews>
  <sheetFormatPr defaultColWidth="15.88671875" defaultRowHeight="14.4" x14ac:dyDescent="0.3"/>
  <sheetData>
    <row r="1" spans="1:11" x14ac:dyDescent="0.3">
      <c r="A1" s="271" t="s">
        <v>3</v>
      </c>
      <c r="B1" s="271"/>
      <c r="C1" s="271"/>
      <c r="D1" s="271"/>
      <c r="E1" s="271"/>
      <c r="F1" s="271"/>
      <c r="G1" s="257"/>
      <c r="H1" s="257"/>
    </row>
    <row r="2" spans="1:11" x14ac:dyDescent="0.3">
      <c r="A2" s="272" t="s">
        <v>2</v>
      </c>
      <c r="B2" s="272"/>
      <c r="C2" s="272"/>
      <c r="D2" s="272"/>
      <c r="E2" s="272"/>
      <c r="F2" s="272"/>
      <c r="G2" s="258"/>
      <c r="H2" s="258"/>
    </row>
    <row r="3" spans="1:11" x14ac:dyDescent="0.3">
      <c r="A3" s="10"/>
      <c r="B3" s="79"/>
      <c r="C3" s="79"/>
      <c r="D3" s="79"/>
      <c r="E3" s="79"/>
      <c r="F3" s="79"/>
      <c r="G3" s="81"/>
    </row>
    <row r="4" spans="1:11" x14ac:dyDescent="0.3">
      <c r="A4" s="273" t="s">
        <v>321</v>
      </c>
      <c r="B4" s="273"/>
      <c r="C4" s="273"/>
      <c r="D4" s="273"/>
      <c r="E4" s="273"/>
      <c r="F4" s="273"/>
      <c r="G4" s="259"/>
      <c r="H4" s="259"/>
    </row>
    <row r="5" spans="1:11" ht="15" x14ac:dyDescent="0.3">
      <c r="A5" s="142"/>
      <c r="B5" s="142"/>
      <c r="C5" s="142"/>
      <c r="D5" s="142"/>
      <c r="E5" s="142"/>
      <c r="F5" s="142"/>
      <c r="G5" s="142"/>
      <c r="H5" s="142"/>
    </row>
    <row r="6" spans="1:11" ht="15" x14ac:dyDescent="0.3">
      <c r="A6" s="143"/>
      <c r="B6" s="143"/>
      <c r="C6" s="143"/>
      <c r="D6" s="144"/>
      <c r="E6" s="144"/>
      <c r="F6" s="144"/>
      <c r="G6" s="144"/>
      <c r="H6" s="144"/>
    </row>
    <row r="7" spans="1:11" ht="14.4" customHeight="1" x14ac:dyDescent="0.3">
      <c r="A7" s="279" t="s">
        <v>320</v>
      </c>
      <c r="B7" s="279"/>
      <c r="C7" s="279"/>
      <c r="D7" s="279"/>
      <c r="E7" s="279"/>
      <c r="F7" s="279"/>
      <c r="G7" s="260"/>
      <c r="H7" s="260"/>
      <c r="J7" s="145"/>
      <c r="K7" s="145"/>
    </row>
    <row r="8" spans="1:11" x14ac:dyDescent="0.3">
      <c r="A8" s="148"/>
      <c r="B8" s="148"/>
      <c r="C8" s="148"/>
      <c r="D8" s="149"/>
      <c r="E8" s="149"/>
      <c r="F8" s="150"/>
      <c r="G8" s="149"/>
      <c r="H8" s="149"/>
    </row>
    <row r="9" spans="1:11" x14ac:dyDescent="0.3">
      <c r="G9" s="146"/>
    </row>
    <row r="10" spans="1:11" x14ac:dyDescent="0.3">
      <c r="A10" s="14"/>
    </row>
    <row r="11" spans="1:11" x14ac:dyDescent="0.3">
      <c r="A11" s="14"/>
    </row>
    <row r="16" spans="1:11" x14ac:dyDescent="0.3">
      <c r="C16" s="147"/>
    </row>
    <row r="19" spans="3:3" x14ac:dyDescent="0.3">
      <c r="C19" s="147"/>
    </row>
    <row r="20" spans="3:3" x14ac:dyDescent="0.3">
      <c r="C20" s="147"/>
    </row>
    <row r="21" spans="3:3" x14ac:dyDescent="0.3">
      <c r="C21" s="147"/>
    </row>
  </sheetData>
  <mergeCells count="4">
    <mergeCell ref="A1:F1"/>
    <mergeCell ref="A2:F2"/>
    <mergeCell ref="A4:F4"/>
    <mergeCell ref="A7:F7"/>
  </mergeCells>
  <pageMargins left="0.7" right="0.7" top="0.75" bottom="0.75" header="0.3" footer="0.3"/>
  <pageSetup scale="95"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8706A-DE1C-4483-9314-BBCC45514FA2}">
  <dimension ref="A1:F17"/>
  <sheetViews>
    <sheetView zoomScaleNormal="100" workbookViewId="0">
      <selection activeCell="A7" sqref="A7"/>
    </sheetView>
  </sheetViews>
  <sheetFormatPr defaultRowHeight="14.4" x14ac:dyDescent="0.3"/>
  <cols>
    <col min="2" max="2" width="23" bestFit="1" customWidth="1"/>
    <col min="3" max="3" width="14.33203125" bestFit="1" customWidth="1"/>
    <col min="4" max="4" width="17" bestFit="1" customWidth="1"/>
    <col min="5" max="5" width="15.44140625" bestFit="1" customWidth="1"/>
  </cols>
  <sheetData>
    <row r="1" spans="1:6" x14ac:dyDescent="0.3">
      <c r="A1" s="11" t="s">
        <v>3</v>
      </c>
      <c r="B1" s="7"/>
      <c r="C1" s="7"/>
      <c r="D1" s="7"/>
      <c r="E1" s="7"/>
      <c r="F1" s="7"/>
    </row>
    <row r="2" spans="1:6" x14ac:dyDescent="0.3">
      <c r="A2" s="10" t="s">
        <v>2</v>
      </c>
      <c r="B2" s="7"/>
      <c r="C2" s="7"/>
      <c r="D2" s="7"/>
      <c r="E2" s="7"/>
      <c r="F2" s="7"/>
    </row>
    <row r="3" spans="1:6" x14ac:dyDescent="0.3">
      <c r="A3" s="10"/>
      <c r="B3" s="7"/>
      <c r="C3" s="7"/>
      <c r="D3" s="7"/>
      <c r="E3" s="7"/>
      <c r="F3" s="7"/>
    </row>
    <row r="4" spans="1:6" x14ac:dyDescent="0.3">
      <c r="A4" s="9" t="s">
        <v>1</v>
      </c>
      <c r="B4" s="7"/>
      <c r="C4" s="7"/>
      <c r="D4" s="7"/>
      <c r="E4" s="7"/>
      <c r="F4" s="7"/>
    </row>
    <row r="5" spans="1:6" ht="15.6" x14ac:dyDescent="0.3">
      <c r="A5" s="8"/>
      <c r="B5" s="7"/>
      <c r="C5" s="7"/>
      <c r="D5" s="7"/>
      <c r="E5" s="7"/>
      <c r="F5" s="7"/>
    </row>
    <row r="6" spans="1:6" ht="15.6" x14ac:dyDescent="0.3">
      <c r="A6" s="8"/>
      <c r="B6" s="7"/>
      <c r="C6" s="7"/>
      <c r="D6" s="7"/>
      <c r="E6" s="7"/>
      <c r="F6" s="7"/>
    </row>
    <row r="7" spans="1:6" x14ac:dyDescent="0.3">
      <c r="A7" s="7" t="s">
        <v>0</v>
      </c>
      <c r="B7" s="7"/>
      <c r="C7" s="7"/>
      <c r="D7" s="7"/>
      <c r="E7" s="7"/>
      <c r="F7" s="7"/>
    </row>
    <row r="8" spans="1:6" x14ac:dyDescent="0.3">
      <c r="A8" s="1"/>
      <c r="B8" s="1"/>
      <c r="C8" s="1"/>
      <c r="D8" s="1"/>
      <c r="E8" s="1"/>
      <c r="F8" s="1"/>
    </row>
    <row r="9" spans="1:6" x14ac:dyDescent="0.3">
      <c r="A9" s="1"/>
      <c r="B9" s="6"/>
      <c r="C9" s="4"/>
      <c r="D9" s="4"/>
      <c r="E9" s="5"/>
      <c r="F9" s="1"/>
    </row>
    <row r="10" spans="1:6" x14ac:dyDescent="0.3">
      <c r="A10" s="1"/>
      <c r="B10" s="6"/>
      <c r="C10" s="4"/>
      <c r="D10" s="4"/>
      <c r="E10" s="5"/>
      <c r="F10" s="1"/>
    </row>
    <row r="11" spans="1:6" x14ac:dyDescent="0.3">
      <c r="A11" s="1"/>
      <c r="B11" s="6"/>
      <c r="C11" s="4"/>
      <c r="D11" s="4"/>
      <c r="E11" s="5"/>
      <c r="F11" s="1"/>
    </row>
    <row r="12" spans="1:6" x14ac:dyDescent="0.3">
      <c r="A12" s="1"/>
      <c r="B12" s="6"/>
      <c r="C12" s="4"/>
      <c r="D12" s="4"/>
      <c r="E12" s="5"/>
      <c r="F12" s="1"/>
    </row>
    <row r="13" spans="1:6" x14ac:dyDescent="0.3">
      <c r="A13" s="1"/>
      <c r="B13" s="2"/>
      <c r="C13" s="4"/>
      <c r="D13" s="4"/>
      <c r="E13" s="3"/>
      <c r="F13" s="1"/>
    </row>
    <row r="14" spans="1:6" x14ac:dyDescent="0.3">
      <c r="A14" s="1"/>
      <c r="B14" s="2"/>
      <c r="C14" s="4"/>
      <c r="D14" s="4"/>
      <c r="E14" s="3"/>
      <c r="F14" s="1"/>
    </row>
    <row r="15" spans="1:6" x14ac:dyDescent="0.3">
      <c r="A15" s="1"/>
      <c r="B15" s="2"/>
      <c r="C15" s="2"/>
      <c r="D15" s="2"/>
      <c r="E15" s="2"/>
      <c r="F15" s="1"/>
    </row>
    <row r="16" spans="1:6" x14ac:dyDescent="0.3">
      <c r="A16" s="1"/>
      <c r="B16" s="2"/>
      <c r="C16" s="2"/>
      <c r="D16" s="2"/>
      <c r="E16" s="2"/>
      <c r="F16" s="1"/>
    </row>
    <row r="17" spans="1:6" x14ac:dyDescent="0.3">
      <c r="A17" s="1"/>
      <c r="B17" s="1"/>
      <c r="C17" s="1"/>
      <c r="D17" s="1"/>
      <c r="E17" s="1"/>
      <c r="F17" s="1"/>
    </row>
  </sheetData>
  <pageMargins left="0.7" right="0.5" top="0.75" bottom="0.75" header="0.5" footer="0.3"/>
  <pageSetup orientation="portrait" r:id="rId1"/>
  <headerFooter>
    <oddHeader>&amp;R&amp;"Arial,Regular"&amp;10Exhibit 16</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72023-1114-41A8-855E-2A95AC3A1D6F}">
  <dimension ref="A1:F17"/>
  <sheetViews>
    <sheetView view="pageLayout" zoomScaleNormal="100" workbookViewId="0">
      <selection activeCell="F10" sqref="F10"/>
    </sheetView>
  </sheetViews>
  <sheetFormatPr defaultRowHeight="14.4" x14ac:dyDescent="0.3"/>
  <cols>
    <col min="2" max="2" width="23" bestFit="1" customWidth="1"/>
    <col min="3" max="3" width="14.33203125" bestFit="1" customWidth="1"/>
    <col min="4" max="4" width="17" bestFit="1" customWidth="1"/>
    <col min="5" max="5" width="15.44140625" bestFit="1" customWidth="1"/>
  </cols>
  <sheetData>
    <row r="1" spans="1:6" x14ac:dyDescent="0.3">
      <c r="A1" s="11" t="s">
        <v>3</v>
      </c>
      <c r="B1" s="7"/>
      <c r="C1" s="7"/>
      <c r="D1" s="7"/>
      <c r="E1" s="7"/>
      <c r="F1" s="7"/>
    </row>
    <row r="2" spans="1:6" x14ac:dyDescent="0.3">
      <c r="A2" s="10" t="s">
        <v>2</v>
      </c>
      <c r="B2" s="7"/>
      <c r="C2" s="7"/>
      <c r="D2" s="7"/>
      <c r="E2" s="7"/>
      <c r="F2" s="7"/>
    </row>
    <row r="3" spans="1:6" x14ac:dyDescent="0.3">
      <c r="A3" s="10"/>
      <c r="B3" s="7"/>
      <c r="C3" s="7"/>
      <c r="D3" s="7"/>
      <c r="E3" s="7"/>
      <c r="F3" s="7"/>
    </row>
    <row r="4" spans="1:6" x14ac:dyDescent="0.3">
      <c r="A4" s="9" t="s">
        <v>4</v>
      </c>
      <c r="B4" s="7"/>
      <c r="C4" s="7"/>
      <c r="D4" s="7"/>
      <c r="E4" s="7"/>
      <c r="F4" s="7"/>
    </row>
    <row r="5" spans="1:6" ht="15.6" x14ac:dyDescent="0.3">
      <c r="A5" s="8"/>
      <c r="B5" s="7"/>
      <c r="C5" s="7"/>
      <c r="D5" s="7"/>
      <c r="E5" s="7"/>
      <c r="F5" s="7"/>
    </row>
    <row r="6" spans="1:6" ht="15.6" x14ac:dyDescent="0.3">
      <c r="A6" s="8"/>
      <c r="B6" s="7"/>
      <c r="C6" s="7"/>
      <c r="D6" s="7"/>
      <c r="E6" s="7"/>
      <c r="F6" s="7"/>
    </row>
    <row r="7" spans="1:6" ht="36.75" customHeight="1" x14ac:dyDescent="0.3">
      <c r="A7" s="280" t="s">
        <v>5</v>
      </c>
      <c r="B7" s="281"/>
      <c r="C7" s="281"/>
      <c r="D7" s="281"/>
      <c r="E7" s="281"/>
      <c r="F7" s="281"/>
    </row>
    <row r="8" spans="1:6" x14ac:dyDescent="0.3">
      <c r="A8" s="1"/>
      <c r="B8" s="1"/>
      <c r="C8" s="1"/>
      <c r="D8" s="1"/>
      <c r="E8" s="1"/>
      <c r="F8" s="1"/>
    </row>
    <row r="9" spans="1:6" x14ac:dyDescent="0.3">
      <c r="A9" s="1"/>
      <c r="B9" s="6"/>
      <c r="C9" s="4"/>
      <c r="D9" s="4"/>
      <c r="E9" s="5"/>
      <c r="F9" s="1"/>
    </row>
    <row r="10" spans="1:6" x14ac:dyDescent="0.3">
      <c r="A10" s="1"/>
      <c r="B10" s="6"/>
      <c r="C10" s="4"/>
      <c r="D10" s="4"/>
      <c r="E10" s="5"/>
      <c r="F10" s="1"/>
    </row>
    <row r="11" spans="1:6" x14ac:dyDescent="0.3">
      <c r="A11" s="1"/>
      <c r="B11" s="6"/>
      <c r="C11" s="4"/>
      <c r="D11" s="4"/>
      <c r="E11" s="5"/>
      <c r="F11" s="1"/>
    </row>
    <row r="12" spans="1:6" x14ac:dyDescent="0.3">
      <c r="A12" s="1"/>
      <c r="B12" s="6"/>
      <c r="C12" s="4"/>
      <c r="D12" s="4"/>
      <c r="E12" s="5"/>
      <c r="F12" s="1"/>
    </row>
    <row r="13" spans="1:6" x14ac:dyDescent="0.3">
      <c r="A13" s="1"/>
      <c r="B13" s="2"/>
      <c r="C13" s="4"/>
      <c r="D13" s="4"/>
      <c r="E13" s="3"/>
      <c r="F13" s="1"/>
    </row>
    <row r="14" spans="1:6" x14ac:dyDescent="0.3">
      <c r="A14" s="1"/>
      <c r="B14" s="2"/>
      <c r="C14" s="4"/>
      <c r="D14" s="4"/>
      <c r="E14" s="3"/>
      <c r="F14" s="1"/>
    </row>
    <row r="15" spans="1:6" x14ac:dyDescent="0.3">
      <c r="A15" s="1"/>
      <c r="B15" s="2"/>
      <c r="C15" s="2"/>
      <c r="D15" s="2"/>
      <c r="E15" s="2"/>
      <c r="F15" s="1"/>
    </row>
    <row r="16" spans="1:6" x14ac:dyDescent="0.3">
      <c r="A16" s="1"/>
      <c r="B16" s="2"/>
      <c r="C16" s="2"/>
      <c r="D16" s="2"/>
      <c r="E16" s="2"/>
      <c r="F16" s="1"/>
    </row>
    <row r="17" spans="1:6" x14ac:dyDescent="0.3">
      <c r="A17" s="1"/>
      <c r="B17" s="1"/>
      <c r="C17" s="1"/>
      <c r="D17" s="1"/>
      <c r="E17" s="1"/>
      <c r="F17" s="1"/>
    </row>
  </sheetData>
  <mergeCells count="1">
    <mergeCell ref="A7:F7"/>
  </mergeCells>
  <pageMargins left="0.7" right="0.5" top="0.75" bottom="0.75" header="0.5" footer="0.3"/>
  <pageSetup orientation="portrait" r:id="rId1"/>
  <headerFooter>
    <oddHeader>&amp;R&amp;"Arial,Regular"&amp;10Exhibit 17</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7A26F-92C6-4171-8B22-FC74E283A34C}">
  <dimension ref="A1:F17"/>
  <sheetViews>
    <sheetView view="pageLayout" zoomScaleNormal="100" workbookViewId="0">
      <selection activeCell="A8" sqref="A8"/>
    </sheetView>
  </sheetViews>
  <sheetFormatPr defaultRowHeight="14.4" x14ac:dyDescent="0.3"/>
  <cols>
    <col min="2" max="2" width="23" bestFit="1" customWidth="1"/>
    <col min="3" max="3" width="14.33203125" bestFit="1" customWidth="1"/>
    <col min="4" max="4" width="17" bestFit="1" customWidth="1"/>
    <col min="5" max="5" width="15.44140625" bestFit="1" customWidth="1"/>
  </cols>
  <sheetData>
    <row r="1" spans="1:6" x14ac:dyDescent="0.3">
      <c r="A1" s="11" t="s">
        <v>3</v>
      </c>
      <c r="B1" s="7"/>
      <c r="C1" s="7"/>
      <c r="D1" s="7"/>
      <c r="E1" s="7"/>
      <c r="F1" s="7"/>
    </row>
    <row r="2" spans="1:6" x14ac:dyDescent="0.3">
      <c r="A2" s="10" t="s">
        <v>2</v>
      </c>
      <c r="B2" s="7"/>
      <c r="C2" s="7"/>
      <c r="D2" s="7"/>
      <c r="E2" s="7"/>
      <c r="F2" s="7"/>
    </row>
    <row r="3" spans="1:6" x14ac:dyDescent="0.3">
      <c r="A3" s="10"/>
      <c r="B3" s="7"/>
      <c r="C3" s="7"/>
      <c r="D3" s="7"/>
      <c r="E3" s="7"/>
      <c r="F3" s="7"/>
    </row>
    <row r="4" spans="1:6" x14ac:dyDescent="0.3">
      <c r="A4" s="9" t="s">
        <v>6</v>
      </c>
      <c r="B4" s="7"/>
      <c r="C4" s="7"/>
      <c r="D4" s="7"/>
      <c r="E4" s="7"/>
      <c r="F4" s="7"/>
    </row>
    <row r="5" spans="1:6" ht="15.6" x14ac:dyDescent="0.3">
      <c r="A5" s="8"/>
      <c r="B5" s="7"/>
      <c r="C5" s="7"/>
      <c r="D5" s="7"/>
      <c r="E5" s="7"/>
      <c r="F5" s="7"/>
    </row>
    <row r="6" spans="1:6" ht="15.6" x14ac:dyDescent="0.3">
      <c r="A6" s="8"/>
      <c r="B6" s="7"/>
      <c r="C6" s="7"/>
      <c r="D6" s="7"/>
      <c r="E6" s="7"/>
      <c r="F6" s="7"/>
    </row>
    <row r="7" spans="1:6" ht="62.4" customHeight="1" x14ac:dyDescent="0.3">
      <c r="A7" s="282" t="s">
        <v>324</v>
      </c>
      <c r="B7" s="283"/>
      <c r="C7" s="283"/>
      <c r="D7" s="283"/>
      <c r="E7" s="283"/>
      <c r="F7" s="283"/>
    </row>
    <row r="8" spans="1:6" x14ac:dyDescent="0.3">
      <c r="A8" s="1"/>
      <c r="B8" s="1"/>
      <c r="C8" s="1"/>
      <c r="D8" s="1"/>
      <c r="E8" s="1"/>
      <c r="F8" s="1"/>
    </row>
    <row r="9" spans="1:6" x14ac:dyDescent="0.3">
      <c r="A9" s="1"/>
      <c r="B9" s="6"/>
      <c r="C9" s="4"/>
      <c r="D9" s="4"/>
      <c r="E9" s="5"/>
      <c r="F9" s="1"/>
    </row>
    <row r="10" spans="1:6" x14ac:dyDescent="0.3">
      <c r="A10" s="1"/>
      <c r="B10" s="6"/>
      <c r="C10" s="4"/>
      <c r="D10" s="4"/>
      <c r="E10" s="5"/>
      <c r="F10" s="1"/>
    </row>
    <row r="11" spans="1:6" x14ac:dyDescent="0.3">
      <c r="A11" s="1"/>
      <c r="B11" s="6"/>
      <c r="C11" s="4"/>
      <c r="D11" s="4"/>
      <c r="E11" s="5"/>
      <c r="F11" s="1"/>
    </row>
    <row r="12" spans="1:6" x14ac:dyDescent="0.3">
      <c r="A12" s="1"/>
      <c r="B12" s="6"/>
      <c r="C12" s="4"/>
      <c r="D12" s="4"/>
      <c r="E12" s="5"/>
      <c r="F12" s="1"/>
    </row>
    <row r="13" spans="1:6" x14ac:dyDescent="0.3">
      <c r="A13" s="1"/>
      <c r="B13" s="2"/>
      <c r="C13" s="4"/>
      <c r="D13" s="4"/>
      <c r="E13" s="3"/>
      <c r="F13" s="1"/>
    </row>
    <row r="14" spans="1:6" x14ac:dyDescent="0.3">
      <c r="A14" s="1"/>
      <c r="B14" s="2"/>
      <c r="C14" s="4"/>
      <c r="D14" s="4"/>
      <c r="E14" s="3"/>
      <c r="F14" s="1"/>
    </row>
    <row r="15" spans="1:6" x14ac:dyDescent="0.3">
      <c r="A15" s="1"/>
      <c r="B15" s="2"/>
      <c r="C15" s="2"/>
      <c r="D15" s="2"/>
      <c r="E15" s="2"/>
      <c r="F15" s="1"/>
    </row>
    <row r="16" spans="1:6" x14ac:dyDescent="0.3">
      <c r="A16" s="1"/>
      <c r="B16" s="2"/>
      <c r="C16" s="2"/>
      <c r="D16" s="2"/>
      <c r="E16" s="2"/>
      <c r="F16" s="1"/>
    </row>
    <row r="17" spans="1:6" x14ac:dyDescent="0.3">
      <c r="A17" s="1"/>
      <c r="B17" s="1"/>
      <c r="C17" s="1"/>
      <c r="D17" s="1"/>
      <c r="E17" s="1"/>
      <c r="F17" s="1"/>
    </row>
  </sheetData>
  <mergeCells count="1">
    <mergeCell ref="A7:F7"/>
  </mergeCells>
  <pageMargins left="0.7" right="0.5" top="0.75" bottom="0.75" header="0.5" footer="0.3"/>
  <pageSetup orientation="portrait" r:id="rId1"/>
  <headerFooter>
    <oddHeader>&amp;R&amp;"Arial,Regular"&amp;10Exhibit 18</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B3C5-0041-43A1-BC4E-6CF5EC998C4C}">
  <sheetPr>
    <pageSetUpPr fitToPage="1"/>
  </sheetPr>
  <dimension ref="A1:U24"/>
  <sheetViews>
    <sheetView view="pageBreakPreview" zoomScale="85" zoomScaleNormal="100" zoomScaleSheetLayoutView="85" workbookViewId="0">
      <selection activeCell="N4" sqref="N4"/>
    </sheetView>
  </sheetViews>
  <sheetFormatPr defaultRowHeight="14.4" x14ac:dyDescent="0.3"/>
  <cols>
    <col min="1" max="1" width="19.5546875" customWidth="1"/>
    <col min="2" max="2" width="13.44140625" bestFit="1" customWidth="1"/>
    <col min="3" max="3" width="12.88671875" customWidth="1"/>
    <col min="4" max="4" width="17.6640625" bestFit="1" customWidth="1"/>
    <col min="5" max="5" width="22.44140625" bestFit="1" customWidth="1"/>
    <col min="6" max="6" width="19.5546875" bestFit="1" customWidth="1"/>
    <col min="7" max="7" width="11.5546875" bestFit="1" customWidth="1"/>
    <col min="8" max="8" width="12.33203125" customWidth="1"/>
    <col min="9" max="9" width="21.109375" customWidth="1"/>
    <col min="10" max="10" width="20.6640625" customWidth="1"/>
    <col min="11" max="11" width="18.5546875" customWidth="1"/>
    <col min="12" max="12" width="17.33203125" customWidth="1"/>
    <col min="13" max="13" width="18.6640625" customWidth="1"/>
    <col min="14" max="14" width="19.109375" customWidth="1"/>
    <col min="15" max="17" width="17.109375" customWidth="1"/>
    <col min="18" max="18" width="10.33203125" bestFit="1" customWidth="1"/>
    <col min="19" max="19" width="11.33203125" bestFit="1" customWidth="1"/>
  </cols>
  <sheetData>
    <row r="1" spans="1:21" x14ac:dyDescent="0.3">
      <c r="A1" s="80"/>
      <c r="B1" s="35"/>
      <c r="C1" s="35"/>
      <c r="E1" s="35"/>
      <c r="F1" s="35"/>
      <c r="G1" s="35"/>
      <c r="I1" s="80" t="s">
        <v>3</v>
      </c>
      <c r="K1" s="188"/>
      <c r="L1" s="35"/>
      <c r="M1" s="35"/>
      <c r="N1" s="35"/>
      <c r="O1" s="35"/>
      <c r="P1" s="35"/>
      <c r="Q1" s="35"/>
    </row>
    <row r="2" spans="1:21" x14ac:dyDescent="0.3">
      <c r="A2" s="189"/>
      <c r="B2" s="35"/>
      <c r="C2" s="35"/>
      <c r="E2" s="35"/>
      <c r="F2" s="35"/>
      <c r="G2" s="35"/>
      <c r="I2" s="80" t="s">
        <v>2</v>
      </c>
      <c r="K2" s="188"/>
      <c r="L2" s="35"/>
      <c r="M2" s="35"/>
      <c r="N2" s="35"/>
      <c r="O2" s="35"/>
      <c r="P2" s="35"/>
      <c r="Q2" s="35"/>
    </row>
    <row r="3" spans="1:21" x14ac:dyDescent="0.3">
      <c r="B3" s="35"/>
      <c r="C3" s="35"/>
      <c r="E3" s="35"/>
      <c r="F3" s="35"/>
      <c r="G3" s="35"/>
      <c r="I3" s="80"/>
      <c r="K3" s="188"/>
      <c r="L3" s="35"/>
      <c r="M3" s="35"/>
      <c r="N3" s="35"/>
      <c r="O3" s="35"/>
      <c r="P3" s="35"/>
      <c r="Q3" s="35"/>
    </row>
    <row r="4" spans="1:21" x14ac:dyDescent="0.3">
      <c r="A4" s="80"/>
      <c r="B4" s="35"/>
      <c r="C4" s="35"/>
      <c r="D4" s="35"/>
      <c r="G4" s="35"/>
      <c r="H4" s="35"/>
      <c r="I4" s="81" t="s">
        <v>248</v>
      </c>
      <c r="J4" s="35"/>
      <c r="K4" s="35"/>
      <c r="L4" s="35"/>
      <c r="M4" s="35"/>
      <c r="N4" s="35"/>
      <c r="O4" s="35"/>
      <c r="P4" s="35"/>
      <c r="Q4" s="35"/>
    </row>
    <row r="5" spans="1:21" x14ac:dyDescent="0.3">
      <c r="A5" s="80"/>
      <c r="B5" s="35"/>
      <c r="C5" s="35"/>
      <c r="D5" s="35"/>
      <c r="E5" s="35"/>
      <c r="F5" s="35"/>
      <c r="G5" s="35"/>
      <c r="H5" s="35"/>
      <c r="I5" s="35"/>
      <c r="J5" s="35"/>
      <c r="K5" s="35"/>
      <c r="L5" s="35"/>
      <c r="M5" s="35"/>
      <c r="N5" s="35"/>
      <c r="O5" s="35"/>
      <c r="P5" s="35"/>
      <c r="Q5" s="35"/>
    </row>
    <row r="6" spans="1:21" ht="15" thickBot="1" x14ac:dyDescent="0.35">
      <c r="K6" s="190"/>
      <c r="L6" s="191"/>
    </row>
    <row r="7" spans="1:21" ht="15" thickBot="1" x14ac:dyDescent="0.35">
      <c r="A7" s="192"/>
      <c r="B7" s="193" t="s">
        <v>249</v>
      </c>
      <c r="C7" s="194"/>
      <c r="D7" s="194"/>
      <c r="E7" s="194"/>
      <c r="F7" s="194"/>
      <c r="G7" s="194"/>
      <c r="H7" s="195"/>
      <c r="I7" s="194"/>
      <c r="J7" s="196"/>
      <c r="K7" s="197" t="s">
        <v>250</v>
      </c>
      <c r="L7" s="197"/>
      <c r="M7" s="197"/>
      <c r="N7" s="197"/>
      <c r="O7" s="197"/>
      <c r="P7" s="197"/>
      <c r="Q7" s="197"/>
    </row>
    <row r="8" spans="1:21" ht="70.5" customHeight="1" thickBot="1" x14ac:dyDescent="0.35">
      <c r="A8" s="198" t="s">
        <v>251</v>
      </c>
      <c r="B8" s="199" t="s">
        <v>252</v>
      </c>
      <c r="C8" s="200" t="s">
        <v>253</v>
      </c>
      <c r="D8" s="200" t="s">
        <v>254</v>
      </c>
      <c r="E8" s="200" t="s">
        <v>255</v>
      </c>
      <c r="F8" s="200" t="s">
        <v>256</v>
      </c>
      <c r="G8" s="200" t="s">
        <v>257</v>
      </c>
      <c r="H8" s="201" t="s">
        <v>258</v>
      </c>
      <c r="I8" s="202" t="s">
        <v>259</v>
      </c>
      <c r="J8" s="203" t="s">
        <v>260</v>
      </c>
      <c r="K8" s="204" t="s">
        <v>261</v>
      </c>
      <c r="L8" s="204" t="s">
        <v>262</v>
      </c>
      <c r="M8" s="204" t="s">
        <v>263</v>
      </c>
      <c r="N8" s="204" t="s">
        <v>264</v>
      </c>
      <c r="O8" s="204" t="s">
        <v>265</v>
      </c>
      <c r="P8" s="204" t="s">
        <v>266</v>
      </c>
      <c r="Q8" s="204" t="s">
        <v>267</v>
      </c>
      <c r="T8" s="205"/>
      <c r="U8" s="205"/>
    </row>
    <row r="9" spans="1:21" x14ac:dyDescent="0.3">
      <c r="A9" s="206" t="s">
        <v>268</v>
      </c>
      <c r="B9" s="207" t="e">
        <v>#N/A</v>
      </c>
      <c r="C9" s="208" t="e">
        <v>#N/A</v>
      </c>
      <c r="D9" s="254" t="e">
        <v>#N/A</v>
      </c>
      <c r="E9" s="209" t="e">
        <v>#N/A</v>
      </c>
      <c r="F9" s="209" t="e">
        <v>#N/A</v>
      </c>
      <c r="G9" s="210" t="e">
        <v>#N/A</v>
      </c>
      <c r="H9" s="210" t="e">
        <v>#N/A</v>
      </c>
      <c r="I9" s="211" t="e">
        <v>#N/A</v>
      </c>
      <c r="J9" s="212" t="e">
        <v>#N/A</v>
      </c>
      <c r="K9" s="213" t="s">
        <v>228</v>
      </c>
      <c r="L9" s="213" t="s">
        <v>228</v>
      </c>
      <c r="M9" s="213" t="s">
        <v>228</v>
      </c>
      <c r="N9" s="213" t="s">
        <v>228</v>
      </c>
      <c r="O9" s="213" t="s">
        <v>228</v>
      </c>
      <c r="P9" s="213" t="s">
        <v>228</v>
      </c>
      <c r="Q9" s="213" t="s">
        <v>228</v>
      </c>
      <c r="R9" s="190"/>
      <c r="S9" s="214"/>
      <c r="T9" s="215"/>
      <c r="U9" s="215"/>
    </row>
    <row r="10" spans="1:21" x14ac:dyDescent="0.3">
      <c r="A10" s="206" t="s">
        <v>269</v>
      </c>
      <c r="B10" s="207">
        <v>26530</v>
      </c>
      <c r="C10" s="208">
        <v>7.3026636142101628E-3</v>
      </c>
      <c r="D10" s="254">
        <v>674301.71999998018</v>
      </c>
      <c r="E10" s="209">
        <v>2397804</v>
      </c>
      <c r="F10" s="209">
        <v>3072105.7199999802</v>
      </c>
      <c r="G10" s="210">
        <v>90.380851865812289</v>
      </c>
      <c r="H10" s="210">
        <v>115.79742630983718</v>
      </c>
      <c r="I10" s="211">
        <v>25.416574444024889</v>
      </c>
      <c r="J10" s="212">
        <v>2541.46</v>
      </c>
      <c r="K10" s="213">
        <v>68.845474452554754</v>
      </c>
      <c r="L10" s="213">
        <v>7.3017142857140049</v>
      </c>
      <c r="M10" s="213">
        <v>5.2625857519788903</v>
      </c>
      <c r="N10" s="213">
        <v>24.419393139841688</v>
      </c>
      <c r="O10" s="213">
        <v>104.08400000000002</v>
      </c>
      <c r="P10" s="213">
        <v>2.0928449438201344</v>
      </c>
      <c r="Q10" s="213">
        <v>-0.22827067669172402</v>
      </c>
      <c r="R10" s="190"/>
      <c r="S10" s="214"/>
      <c r="T10" s="215"/>
      <c r="U10" s="215"/>
    </row>
    <row r="11" spans="1:21" x14ac:dyDescent="0.3">
      <c r="A11" s="206" t="s">
        <v>270</v>
      </c>
      <c r="B11" s="207">
        <v>3596344</v>
      </c>
      <c r="C11" s="208">
        <v>0.98993179317689539</v>
      </c>
      <c r="D11" s="254">
        <v>933216007.68000031</v>
      </c>
      <c r="E11" s="209">
        <v>4355769678.8199997</v>
      </c>
      <c r="F11" s="209">
        <v>5288985686.5</v>
      </c>
      <c r="G11" s="210">
        <v>1211.1660282831674</v>
      </c>
      <c r="H11" s="210">
        <v>1470.6562237928297</v>
      </c>
      <c r="I11" s="211">
        <v>259.49019550966227</v>
      </c>
      <c r="J11" s="212">
        <v>13395.12</v>
      </c>
      <c r="K11" s="213">
        <v>106.39605136255342</v>
      </c>
      <c r="L11" s="213">
        <v>7.8423849725806072</v>
      </c>
      <c r="M11" s="213">
        <v>7.8816592895629718</v>
      </c>
      <c r="N11" s="213">
        <v>46.192709727608609</v>
      </c>
      <c r="O11" s="213">
        <v>99.337781577537669</v>
      </c>
      <c r="P11" s="213">
        <v>4.9805699019550094</v>
      </c>
      <c r="Q11" s="213">
        <v>-0.24624146124144139</v>
      </c>
      <c r="R11" s="190"/>
      <c r="S11" s="214"/>
      <c r="T11" s="215"/>
      <c r="U11" s="215"/>
    </row>
    <row r="12" spans="1:21" x14ac:dyDescent="0.3">
      <c r="A12" s="206" t="s">
        <v>271</v>
      </c>
      <c r="B12" s="207">
        <v>10026</v>
      </c>
      <c r="C12" s="208">
        <v>2.7597627363765962E-3</v>
      </c>
      <c r="D12" s="254">
        <v>1425766.97999998</v>
      </c>
      <c r="E12" s="209">
        <v>7262350.5800000001</v>
      </c>
      <c r="F12" s="209">
        <v>8688117.55999998</v>
      </c>
      <c r="G12" s="210">
        <v>724.35174346698579</v>
      </c>
      <c r="H12" s="210">
        <v>866.55870337123281</v>
      </c>
      <c r="I12" s="211">
        <v>142.20695990424701</v>
      </c>
      <c r="J12" s="212">
        <v>5058.9399999999996</v>
      </c>
      <c r="K12" s="213">
        <v>70.436794550734248</v>
      </c>
      <c r="L12" s="213">
        <v>5.4108094363607879</v>
      </c>
      <c r="M12" s="213">
        <v>7.4238640032283083</v>
      </c>
      <c r="N12" s="213">
        <v>17.652166828793778</v>
      </c>
      <c r="O12" s="213">
        <v>42.943934506953106</v>
      </c>
      <c r="P12" s="213">
        <v>4.4238680295516639</v>
      </c>
      <c r="Q12" s="213">
        <v>-0.32687190764153951</v>
      </c>
      <c r="R12" s="190"/>
      <c r="S12" s="214"/>
      <c r="T12" s="215"/>
      <c r="U12" s="215"/>
    </row>
    <row r="13" spans="1:21" x14ac:dyDescent="0.3">
      <c r="A13" s="206" t="s">
        <v>272</v>
      </c>
      <c r="B13" s="207">
        <v>5</v>
      </c>
      <c r="C13" s="208">
        <v>1.3763029804391562E-6</v>
      </c>
      <c r="D13" s="254">
        <v>21.52000000000001</v>
      </c>
      <c r="E13" s="209">
        <v>153</v>
      </c>
      <c r="F13" s="209">
        <v>174.52</v>
      </c>
      <c r="G13" s="210">
        <v>30.6</v>
      </c>
      <c r="H13" s="210">
        <v>34.904000000000003</v>
      </c>
      <c r="I13" s="211">
        <v>4.304000000000002</v>
      </c>
      <c r="J13" s="212">
        <v>8.01999999999998</v>
      </c>
      <c r="K13" s="213" t="s">
        <v>228</v>
      </c>
      <c r="L13" s="213" t="s">
        <v>228</v>
      </c>
      <c r="M13" s="213" t="s">
        <v>228</v>
      </c>
      <c r="N13" s="213">
        <v>4.3679999999999612</v>
      </c>
      <c r="O13" s="213" t="s">
        <v>228</v>
      </c>
      <c r="P13" s="213" t="s">
        <v>228</v>
      </c>
      <c r="Q13" s="213">
        <v>-0.32000000000000028</v>
      </c>
      <c r="R13" s="190"/>
      <c r="S13" s="214"/>
      <c r="T13" s="215"/>
      <c r="U13" s="215"/>
    </row>
    <row r="14" spans="1:21" x14ac:dyDescent="0.3">
      <c r="A14" s="206" t="s">
        <v>273</v>
      </c>
      <c r="B14" s="207">
        <v>1</v>
      </c>
      <c r="C14" s="208">
        <v>2.7526059608783126E-7</v>
      </c>
      <c r="D14" s="254">
        <v>3.8999999999999986</v>
      </c>
      <c r="E14" s="209">
        <v>54.04</v>
      </c>
      <c r="F14" s="209">
        <v>57.94</v>
      </c>
      <c r="G14" s="210">
        <v>54.04</v>
      </c>
      <c r="H14" s="210">
        <v>57.94</v>
      </c>
      <c r="I14" s="211">
        <v>3.8999999999999986</v>
      </c>
      <c r="J14" s="212">
        <v>3.8999999999999799</v>
      </c>
      <c r="K14" s="213" t="s">
        <v>228</v>
      </c>
      <c r="L14" s="213" t="s">
        <v>228</v>
      </c>
      <c r="M14" s="213" t="s">
        <v>228</v>
      </c>
      <c r="N14" s="213">
        <v>3.9000000000000004</v>
      </c>
      <c r="O14" s="213" t="s">
        <v>228</v>
      </c>
      <c r="P14" s="213" t="s">
        <v>228</v>
      </c>
      <c r="Q14" s="213" t="s">
        <v>228</v>
      </c>
      <c r="R14" s="190"/>
      <c r="S14" s="214"/>
      <c r="T14" s="215"/>
      <c r="U14" s="215"/>
    </row>
    <row r="15" spans="1:21" x14ac:dyDescent="0.3">
      <c r="A15" s="206" t="s">
        <v>274</v>
      </c>
      <c r="B15" s="207" t="e">
        <v>#N/A</v>
      </c>
      <c r="C15" s="208" t="e">
        <v>#N/A</v>
      </c>
      <c r="D15" s="254" t="e">
        <v>#N/A</v>
      </c>
      <c r="E15" s="209" t="e">
        <v>#N/A</v>
      </c>
      <c r="F15" s="209" t="e">
        <v>#N/A</v>
      </c>
      <c r="G15" s="210" t="e">
        <v>#N/A</v>
      </c>
      <c r="H15" s="210" t="e">
        <v>#N/A</v>
      </c>
      <c r="I15" s="211" t="e">
        <v>#N/A</v>
      </c>
      <c r="J15" s="212" t="e">
        <v>#N/A</v>
      </c>
      <c r="K15" s="213" t="s">
        <v>228</v>
      </c>
      <c r="L15" s="213" t="s">
        <v>228</v>
      </c>
      <c r="M15" s="213" t="s">
        <v>228</v>
      </c>
      <c r="N15" s="213" t="s">
        <v>228</v>
      </c>
      <c r="O15" s="213" t="s">
        <v>228</v>
      </c>
      <c r="P15" s="213" t="s">
        <v>228</v>
      </c>
      <c r="Q15" s="213" t="s">
        <v>228</v>
      </c>
      <c r="R15" s="190"/>
      <c r="S15" s="214"/>
      <c r="T15" s="215"/>
      <c r="U15" s="215"/>
    </row>
    <row r="16" spans="1:21" x14ac:dyDescent="0.3">
      <c r="A16" s="206" t="s">
        <v>275</v>
      </c>
      <c r="B16" s="207" t="e">
        <v>#N/A</v>
      </c>
      <c r="C16" s="208" t="e">
        <v>#N/A</v>
      </c>
      <c r="D16" s="254" t="e">
        <v>#N/A</v>
      </c>
      <c r="E16" s="209" t="e">
        <v>#N/A</v>
      </c>
      <c r="F16" s="209" t="e">
        <v>#N/A</v>
      </c>
      <c r="G16" s="210" t="e">
        <v>#N/A</v>
      </c>
      <c r="H16" s="210" t="e">
        <v>#N/A</v>
      </c>
      <c r="I16" s="211" t="e">
        <v>#N/A</v>
      </c>
      <c r="J16" s="212" t="e">
        <v>#N/A</v>
      </c>
      <c r="K16" s="213" t="s">
        <v>228</v>
      </c>
      <c r="L16" s="213" t="s">
        <v>228</v>
      </c>
      <c r="M16" s="213" t="s">
        <v>228</v>
      </c>
      <c r="N16" s="213" t="s">
        <v>228</v>
      </c>
      <c r="O16" s="213" t="s">
        <v>228</v>
      </c>
      <c r="P16" s="213" t="s">
        <v>228</v>
      </c>
      <c r="Q16" s="213" t="s">
        <v>228</v>
      </c>
      <c r="R16" s="190"/>
      <c r="S16" s="214"/>
      <c r="T16" s="215"/>
      <c r="U16" s="215"/>
    </row>
    <row r="17" spans="1:21" x14ac:dyDescent="0.3">
      <c r="A17" s="206" t="s">
        <v>276</v>
      </c>
      <c r="B17" s="207" t="e">
        <v>#N/A</v>
      </c>
      <c r="C17" s="208" t="e">
        <v>#N/A</v>
      </c>
      <c r="D17" s="254" t="e">
        <v>#N/A</v>
      </c>
      <c r="E17" s="209" t="e">
        <v>#N/A</v>
      </c>
      <c r="F17" s="209" t="e">
        <v>#N/A</v>
      </c>
      <c r="G17" s="210" t="e">
        <v>#N/A</v>
      </c>
      <c r="H17" s="210" t="e">
        <v>#N/A</v>
      </c>
      <c r="I17" s="211" t="e">
        <v>#N/A</v>
      </c>
      <c r="J17" s="212" t="e">
        <v>#N/A</v>
      </c>
      <c r="K17" s="213" t="s">
        <v>228</v>
      </c>
      <c r="L17" s="213" t="s">
        <v>228</v>
      </c>
      <c r="M17" s="213" t="s">
        <v>228</v>
      </c>
      <c r="N17" s="213" t="s">
        <v>228</v>
      </c>
      <c r="O17" s="213" t="s">
        <v>228</v>
      </c>
      <c r="P17" s="213" t="s">
        <v>228</v>
      </c>
      <c r="Q17" s="213" t="s">
        <v>228</v>
      </c>
      <c r="R17" s="190"/>
      <c r="S17" s="214"/>
      <c r="T17" s="215"/>
      <c r="U17" s="215"/>
    </row>
    <row r="18" spans="1:21" x14ac:dyDescent="0.3">
      <c r="A18" s="206" t="s">
        <v>277</v>
      </c>
      <c r="B18" s="207">
        <v>14</v>
      </c>
      <c r="C18" s="223">
        <v>3.8536483452296376E-6</v>
      </c>
      <c r="D18" s="254">
        <v>-2.9799999999997979</v>
      </c>
      <c r="E18" s="209">
        <v>32.479999999999798</v>
      </c>
      <c r="F18" s="209">
        <v>29.5</v>
      </c>
      <c r="G18" s="226">
        <v>2.3199999999999856</v>
      </c>
      <c r="H18" s="226">
        <v>2.1071428571428572</v>
      </c>
      <c r="I18" s="227">
        <v>-0.21285714285712842</v>
      </c>
      <c r="J18" s="228">
        <v>-0.14000000000000001</v>
      </c>
      <c r="K18" s="213" t="s">
        <v>228</v>
      </c>
      <c r="L18" s="213" t="s">
        <v>228</v>
      </c>
      <c r="M18" s="213" t="s">
        <v>228</v>
      </c>
      <c r="N18" s="213" t="s">
        <v>228</v>
      </c>
      <c r="O18" s="213" t="s">
        <v>228</v>
      </c>
      <c r="P18" s="213" t="s">
        <v>228</v>
      </c>
      <c r="Q18" s="213">
        <v>-0.19866666666665342</v>
      </c>
      <c r="R18" s="190"/>
      <c r="S18" s="214"/>
      <c r="T18" s="215"/>
      <c r="U18" s="215"/>
    </row>
    <row r="19" spans="1:21" ht="15" thickBot="1" x14ac:dyDescent="0.35">
      <c r="A19" s="255" t="s">
        <v>323</v>
      </c>
      <c r="B19" s="207">
        <v>1</v>
      </c>
      <c r="C19" s="223">
        <v>2.7526059608783126E-7</v>
      </c>
      <c r="D19" s="254">
        <v>-0.32000000000000028</v>
      </c>
      <c r="E19" s="209">
        <v>3.16</v>
      </c>
      <c r="F19" s="209">
        <v>2.84</v>
      </c>
      <c r="G19" s="226">
        <v>3.16</v>
      </c>
      <c r="H19" s="226">
        <v>2.84</v>
      </c>
      <c r="I19" s="227">
        <v>-0.32000000000000028</v>
      </c>
      <c r="J19" s="228">
        <v>-0.32</v>
      </c>
      <c r="K19" s="213" t="s">
        <v>228</v>
      </c>
      <c r="L19" s="213" t="s">
        <v>228</v>
      </c>
      <c r="M19" s="213" t="s">
        <v>228</v>
      </c>
      <c r="N19" s="213" t="s">
        <v>228</v>
      </c>
      <c r="O19" s="213" t="s">
        <v>228</v>
      </c>
      <c r="P19" s="213" t="s">
        <v>228</v>
      </c>
      <c r="Q19" s="213">
        <v>-0.32000000000000028</v>
      </c>
      <c r="R19" s="190"/>
      <c r="S19" s="214"/>
      <c r="T19" s="215"/>
      <c r="U19" s="215"/>
    </row>
    <row r="20" spans="1:21" ht="41.25" customHeight="1" thickBot="1" x14ac:dyDescent="0.35">
      <c r="A20" s="216" t="s">
        <v>123</v>
      </c>
      <c r="B20" s="222">
        <v>3632921</v>
      </c>
      <c r="C20" s="224">
        <v>1</v>
      </c>
      <c r="D20" s="253">
        <v>935316098.50000024</v>
      </c>
      <c r="E20" s="217">
        <v>4365430076.079999</v>
      </c>
      <c r="F20" s="225">
        <v>5300746174.5800009</v>
      </c>
      <c r="G20" s="229">
        <v>1201.630884921527</v>
      </c>
      <c r="H20" s="230">
        <v>1459.0865517251823</v>
      </c>
      <c r="I20" s="231">
        <v>257.45566680365528</v>
      </c>
      <c r="J20" s="232">
        <v>13395.12</v>
      </c>
      <c r="K20" s="218">
        <v>106.29363675065638</v>
      </c>
      <c r="L20" s="218">
        <v>7.8340823115618532</v>
      </c>
      <c r="M20" s="218">
        <v>7.8802410844883095</v>
      </c>
      <c r="N20" s="218">
        <v>45.941460871168225</v>
      </c>
      <c r="O20" s="218">
        <v>99.191296792683048</v>
      </c>
      <c r="P20" s="218">
        <v>4.9777606111389261</v>
      </c>
      <c r="Q20" s="218">
        <v>-0.246842394383845</v>
      </c>
      <c r="R20" s="190"/>
      <c r="S20" s="191"/>
    </row>
    <row r="21" spans="1:21" ht="54.75" customHeight="1" x14ac:dyDescent="0.3">
      <c r="A21" s="284" t="s">
        <v>278</v>
      </c>
      <c r="B21" s="285"/>
      <c r="C21" s="285"/>
      <c r="D21" s="285"/>
      <c r="E21" s="285"/>
      <c r="F21" s="285"/>
      <c r="G21" s="285"/>
      <c r="H21" s="285"/>
      <c r="I21" s="285"/>
      <c r="J21" s="285"/>
      <c r="K21" s="285"/>
      <c r="L21" s="285"/>
      <c r="M21" s="285"/>
      <c r="N21" s="285"/>
      <c r="O21" s="285"/>
      <c r="P21" s="285"/>
      <c r="Q21" s="285"/>
    </row>
    <row r="24" spans="1:21" s="220" customFormat="1" x14ac:dyDescent="0.3">
      <c r="A24" s="219"/>
      <c r="H24"/>
      <c r="K24" s="221"/>
      <c r="L24" s="221"/>
      <c r="M24" s="221"/>
      <c r="N24" s="221"/>
      <c r="O24" s="221"/>
      <c r="P24" s="221"/>
      <c r="Q24" s="221"/>
    </row>
  </sheetData>
  <mergeCells count="1">
    <mergeCell ref="A21:Q21"/>
  </mergeCells>
  <printOptions horizontalCentered="1"/>
  <pageMargins left="0.7" right="0.7" top="0.75" bottom="0.75" header="0.3" footer="0.3"/>
  <pageSetup scale="41" orientation="landscape" r:id="rId1"/>
  <headerFooter>
    <oddHeader>&amp;RExhibit 20</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8107D-27A1-43CB-8492-988206EBC00F}">
  <dimension ref="A1:G14"/>
  <sheetViews>
    <sheetView workbookViewId="0">
      <selection activeCell="F11" sqref="F11"/>
    </sheetView>
  </sheetViews>
  <sheetFormatPr defaultRowHeight="14.4" x14ac:dyDescent="0.3"/>
  <cols>
    <col min="1" max="1" width="12.33203125" customWidth="1"/>
    <col min="2" max="2" width="11.6640625" customWidth="1"/>
    <col min="3" max="3" width="15.88671875" bestFit="1" customWidth="1"/>
    <col min="4" max="4" width="11.6640625" customWidth="1"/>
    <col min="5" max="5" width="10.44140625" bestFit="1" customWidth="1"/>
    <col min="6" max="7" width="14.33203125" customWidth="1"/>
  </cols>
  <sheetData>
    <row r="1" spans="1:7" ht="18" x14ac:dyDescent="0.35">
      <c r="A1" s="33" t="s">
        <v>3</v>
      </c>
      <c r="B1" s="13"/>
      <c r="C1" s="13"/>
      <c r="D1" s="13"/>
      <c r="E1" s="34"/>
      <c r="F1" s="35"/>
      <c r="G1" s="35"/>
    </row>
    <row r="2" spans="1:7" ht="18" x14ac:dyDescent="0.35">
      <c r="A2" s="36" t="s">
        <v>2</v>
      </c>
      <c r="B2" s="13"/>
      <c r="C2" s="13"/>
      <c r="D2" s="13"/>
      <c r="E2" s="34"/>
      <c r="F2" s="35"/>
      <c r="G2" s="35"/>
    </row>
    <row r="3" spans="1:7" ht="18" x14ac:dyDescent="0.35">
      <c r="A3" s="36"/>
      <c r="B3" s="13"/>
      <c r="C3" s="13"/>
      <c r="D3" s="13"/>
      <c r="E3" s="34"/>
      <c r="F3" s="35"/>
      <c r="G3" s="35"/>
    </row>
    <row r="4" spans="1:7" ht="18" x14ac:dyDescent="0.35">
      <c r="A4" s="17" t="s">
        <v>35</v>
      </c>
      <c r="B4" s="13"/>
      <c r="C4" s="13"/>
      <c r="D4" s="13"/>
      <c r="E4" s="34"/>
      <c r="F4" s="35"/>
      <c r="G4" s="35"/>
    </row>
    <row r="5" spans="1:7" ht="18" x14ac:dyDescent="0.35">
      <c r="A5" s="37"/>
      <c r="B5" s="38"/>
      <c r="C5" s="38"/>
      <c r="D5" s="38"/>
      <c r="E5" s="39"/>
    </row>
    <row r="6" spans="1:7" x14ac:dyDescent="0.3">
      <c r="A6" s="35"/>
      <c r="B6" s="35"/>
      <c r="C6" s="35"/>
      <c r="D6" s="35"/>
      <c r="E6" s="35"/>
      <c r="F6" s="35"/>
      <c r="G6" s="35"/>
    </row>
    <row r="7" spans="1:7" x14ac:dyDescent="0.3">
      <c r="A7" s="40" t="s">
        <v>36</v>
      </c>
      <c r="B7" s="40"/>
      <c r="C7" s="40"/>
      <c r="D7" s="40"/>
      <c r="E7" s="40"/>
      <c r="F7" s="40"/>
      <c r="G7" s="40"/>
    </row>
    <row r="8" spans="1:7" x14ac:dyDescent="0.3">
      <c r="A8" s="40" t="s">
        <v>229</v>
      </c>
      <c r="B8" s="40"/>
      <c r="C8" s="40"/>
      <c r="D8" s="40"/>
      <c r="E8" s="40"/>
      <c r="F8" s="40"/>
      <c r="G8" s="40"/>
    </row>
    <row r="9" spans="1:7" x14ac:dyDescent="0.3">
      <c r="A9" s="41"/>
      <c r="B9" s="41"/>
      <c r="C9" s="41"/>
      <c r="D9" s="41"/>
      <c r="E9" s="41"/>
      <c r="F9" s="41"/>
      <c r="G9" s="41"/>
    </row>
    <row r="10" spans="1:7" x14ac:dyDescent="0.3">
      <c r="A10" s="41"/>
      <c r="B10" s="41"/>
      <c r="C10" s="42" t="s">
        <v>37</v>
      </c>
      <c r="D10" s="43">
        <v>0.98781824279834929</v>
      </c>
      <c r="E10" s="41"/>
      <c r="F10" s="41"/>
      <c r="G10" s="41"/>
    </row>
    <row r="11" spans="1:7" x14ac:dyDescent="0.3">
      <c r="A11" s="41"/>
      <c r="B11" s="41"/>
      <c r="C11" s="42" t="s">
        <v>38</v>
      </c>
      <c r="D11" s="43">
        <v>1.2181757201650706E-2</v>
      </c>
      <c r="E11" s="41"/>
      <c r="F11" s="41"/>
      <c r="G11" s="41"/>
    </row>
    <row r="12" spans="1:7" x14ac:dyDescent="0.3">
      <c r="A12" s="41"/>
      <c r="B12" s="41"/>
      <c r="C12" s="41"/>
      <c r="D12" s="41"/>
      <c r="E12" s="41"/>
      <c r="F12" s="41"/>
      <c r="G12" s="41"/>
    </row>
    <row r="13" spans="1:7" x14ac:dyDescent="0.3">
      <c r="A13" s="41"/>
      <c r="B13" s="41"/>
      <c r="C13" s="41"/>
      <c r="D13" s="41"/>
      <c r="E13" s="41"/>
      <c r="F13" s="41"/>
      <c r="G13" s="41"/>
    </row>
    <row r="14" spans="1:7" x14ac:dyDescent="0.3">
      <c r="A14" s="41"/>
      <c r="B14" s="41"/>
      <c r="C14" s="41"/>
      <c r="D14" s="41"/>
      <c r="E14" s="41"/>
      <c r="F14" s="41"/>
      <c r="G14" s="41"/>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CC041-1FD8-44E8-A5A6-3E41F813CF67}">
  <dimension ref="A1:H150"/>
  <sheetViews>
    <sheetView topLeftCell="A7" workbookViewId="0">
      <selection activeCell="C25" sqref="C25"/>
    </sheetView>
  </sheetViews>
  <sheetFormatPr defaultRowHeight="14.4" x14ac:dyDescent="0.3"/>
  <cols>
    <col min="2" max="2" width="12" customWidth="1"/>
    <col min="3" max="3" width="23" bestFit="1" customWidth="1"/>
    <col min="4" max="4" width="14.33203125" bestFit="1" customWidth="1"/>
    <col min="5" max="5" width="17" bestFit="1" customWidth="1"/>
    <col min="6" max="6" width="12.33203125" bestFit="1" customWidth="1"/>
  </cols>
  <sheetData>
    <row r="1" spans="1:8" ht="17.399999999999999" x14ac:dyDescent="0.3">
      <c r="A1" s="33" t="s">
        <v>3</v>
      </c>
      <c r="B1" s="28"/>
      <c r="C1" s="28"/>
      <c r="D1" s="28"/>
      <c r="E1" s="28"/>
      <c r="F1" s="28"/>
      <c r="G1" s="28"/>
      <c r="H1" s="44"/>
    </row>
    <row r="2" spans="1:8" ht="17.399999999999999" x14ac:dyDescent="0.3">
      <c r="A2" s="36" t="s">
        <v>2</v>
      </c>
      <c r="B2" s="28"/>
      <c r="C2" s="28"/>
      <c r="D2" s="28"/>
      <c r="E2" s="28"/>
      <c r="F2" s="28"/>
      <c r="G2" s="28"/>
      <c r="H2" s="44"/>
    </row>
    <row r="3" spans="1:8" ht="17.399999999999999" x14ac:dyDescent="0.3">
      <c r="A3" s="36"/>
      <c r="B3" s="28"/>
      <c r="C3" s="28"/>
      <c r="D3" s="28"/>
      <c r="E3" s="28"/>
      <c r="F3" s="28"/>
      <c r="G3" s="28"/>
      <c r="H3" s="44"/>
    </row>
    <row r="4" spans="1:8" ht="17.399999999999999" x14ac:dyDescent="0.3">
      <c r="A4" s="17" t="s">
        <v>39</v>
      </c>
      <c r="B4" s="28"/>
      <c r="C4" s="28"/>
      <c r="D4" s="28"/>
      <c r="E4" s="28"/>
      <c r="F4" s="28"/>
      <c r="G4" s="28"/>
      <c r="H4" s="44"/>
    </row>
    <row r="5" spans="1:8" x14ac:dyDescent="0.3">
      <c r="A5" s="45"/>
      <c r="B5" s="1"/>
      <c r="C5" s="1"/>
      <c r="D5" s="1"/>
      <c r="E5" s="1"/>
      <c r="F5" s="1"/>
      <c r="G5" s="1"/>
      <c r="H5" s="46"/>
    </row>
    <row r="6" spans="1:8" x14ac:dyDescent="0.3">
      <c r="A6" s="45"/>
      <c r="B6" s="20"/>
      <c r="C6" s="47"/>
      <c r="D6" s="48"/>
      <c r="E6" s="48"/>
      <c r="F6" s="49" t="s">
        <v>40</v>
      </c>
      <c r="G6" s="47"/>
      <c r="H6" s="46"/>
    </row>
    <row r="7" spans="1:8" x14ac:dyDescent="0.3">
      <c r="A7" s="45"/>
      <c r="B7" s="20" t="s">
        <v>41</v>
      </c>
      <c r="C7" s="47"/>
      <c r="D7" s="48" t="s">
        <v>42</v>
      </c>
      <c r="E7" s="48" t="s">
        <v>43</v>
      </c>
      <c r="F7" s="49" t="s">
        <v>44</v>
      </c>
      <c r="G7" s="47"/>
      <c r="H7" s="46"/>
    </row>
    <row r="8" spans="1:8" x14ac:dyDescent="0.3">
      <c r="A8" s="45"/>
      <c r="B8" s="50" t="s">
        <v>45</v>
      </c>
      <c r="C8" s="51" t="s">
        <v>46</v>
      </c>
      <c r="D8" s="51" t="s">
        <v>40</v>
      </c>
      <c r="E8" s="51" t="s">
        <v>47</v>
      </c>
      <c r="F8" s="52" t="s">
        <v>48</v>
      </c>
      <c r="G8" s="47"/>
      <c r="H8" s="46"/>
    </row>
    <row r="9" spans="1:8" x14ac:dyDescent="0.3">
      <c r="A9" s="53"/>
      <c r="B9" s="20" t="s">
        <v>49</v>
      </c>
      <c r="C9" s="62" t="s">
        <v>26</v>
      </c>
      <c r="D9" s="63">
        <v>1728857568.2000003</v>
      </c>
      <c r="E9" s="63">
        <v>1637254517.9645073</v>
      </c>
      <c r="F9" s="64">
        <f>E9/D9</f>
        <v>0.94701527070800551</v>
      </c>
      <c r="G9" s="47"/>
      <c r="H9" s="46"/>
    </row>
    <row r="10" spans="1:8" x14ac:dyDescent="0.3">
      <c r="A10" s="53"/>
      <c r="B10" s="48"/>
      <c r="C10" s="47" t="s">
        <v>27</v>
      </c>
      <c r="D10" s="63">
        <v>70334909.319999993</v>
      </c>
      <c r="E10" s="63">
        <v>69842482.883687288</v>
      </c>
      <c r="F10" s="64">
        <f t="shared" ref="F10:F20" si="0">E10/D10</f>
        <v>0.99299883313885662</v>
      </c>
      <c r="G10" s="47"/>
      <c r="H10" s="46"/>
    </row>
    <row r="11" spans="1:8" x14ac:dyDescent="0.3">
      <c r="A11" s="53"/>
      <c r="B11" s="48"/>
      <c r="C11" s="47" t="s">
        <v>30</v>
      </c>
      <c r="D11" s="63">
        <v>326775068.14999998</v>
      </c>
      <c r="E11" s="63">
        <v>352913221.2581374</v>
      </c>
      <c r="F11" s="64">
        <f t="shared" si="0"/>
        <v>1.0799882110226942</v>
      </c>
      <c r="G11" s="47"/>
      <c r="H11" s="46"/>
    </row>
    <row r="12" spans="1:8" x14ac:dyDescent="0.3">
      <c r="A12" s="53"/>
      <c r="B12" s="48"/>
      <c r="C12" s="47" t="s">
        <v>50</v>
      </c>
      <c r="D12" s="63">
        <v>703292.21</v>
      </c>
      <c r="E12" s="63">
        <v>574642.70872988901</v>
      </c>
      <c r="F12" s="64">
        <f t="shared" si="0"/>
        <v>0.8170753216929405</v>
      </c>
      <c r="G12" s="47"/>
      <c r="H12" s="46"/>
    </row>
    <row r="13" spans="1:8" x14ac:dyDescent="0.3">
      <c r="A13" s="53"/>
      <c r="B13" s="48"/>
      <c r="C13" s="47" t="s">
        <v>51</v>
      </c>
      <c r="D13" s="63">
        <v>2126670837.8800001</v>
      </c>
      <c r="E13" s="63">
        <v>2060584864.815062</v>
      </c>
      <c r="F13" s="64">
        <f t="shared" si="0"/>
        <v>0.96892515198505436</v>
      </c>
      <c r="G13" s="47"/>
      <c r="H13" s="46"/>
    </row>
    <row r="14" spans="1:8" x14ac:dyDescent="0.3">
      <c r="A14" s="53"/>
      <c r="B14" s="48"/>
      <c r="C14" s="47"/>
      <c r="D14" s="65"/>
      <c r="E14" s="65"/>
      <c r="F14" s="64"/>
      <c r="G14" s="47"/>
      <c r="H14" s="46"/>
    </row>
    <row r="15" spans="1:8" x14ac:dyDescent="0.3">
      <c r="A15" s="53"/>
      <c r="B15" s="48"/>
      <c r="C15" s="47" t="s">
        <v>28</v>
      </c>
      <c r="D15" s="63">
        <v>354578102.72000003</v>
      </c>
      <c r="E15" s="63">
        <v>514164447.45275068</v>
      </c>
      <c r="F15" s="64">
        <f t="shared" si="0"/>
        <v>1.4500738864260079</v>
      </c>
      <c r="G15" s="47"/>
      <c r="H15" s="46"/>
    </row>
    <row r="16" spans="1:8" x14ac:dyDescent="0.3">
      <c r="A16" s="53"/>
      <c r="B16" s="48"/>
      <c r="C16" s="47" t="s">
        <v>29</v>
      </c>
      <c r="D16" s="63">
        <v>1338824924.1099999</v>
      </c>
      <c r="E16" s="63">
        <v>1492733906.7639482</v>
      </c>
      <c r="F16" s="64">
        <f t="shared" si="0"/>
        <v>1.1149582592035034</v>
      </c>
      <c r="G16" s="47"/>
      <c r="H16" s="46"/>
    </row>
    <row r="17" spans="1:8" x14ac:dyDescent="0.3">
      <c r="A17" s="53"/>
      <c r="B17" s="48"/>
      <c r="C17" s="47" t="s">
        <v>52</v>
      </c>
      <c r="D17" s="63">
        <v>86857313.420000002</v>
      </c>
      <c r="E17" s="63">
        <v>91240196.503903896</v>
      </c>
      <c r="F17" s="64">
        <f t="shared" si="0"/>
        <v>1.0504607258885661</v>
      </c>
      <c r="G17" s="47"/>
      <c r="H17" s="46"/>
    </row>
    <row r="18" spans="1:8" x14ac:dyDescent="0.3">
      <c r="A18" s="45"/>
      <c r="B18" s="47"/>
      <c r="C18" s="47" t="s">
        <v>53</v>
      </c>
      <c r="D18" s="63">
        <v>1780260340.25</v>
      </c>
      <c r="E18" s="63">
        <v>2098138550.7206028</v>
      </c>
      <c r="F18" s="64">
        <f t="shared" si="0"/>
        <v>1.1785571487965425</v>
      </c>
      <c r="G18" s="47"/>
      <c r="H18" s="46"/>
    </row>
    <row r="19" spans="1:8" x14ac:dyDescent="0.3">
      <c r="A19" s="45"/>
      <c r="B19" s="47"/>
      <c r="C19" s="47"/>
      <c r="D19" s="63"/>
      <c r="E19" s="63"/>
      <c r="F19" s="64"/>
      <c r="G19" s="47"/>
      <c r="H19" s="46"/>
    </row>
    <row r="20" spans="1:8" x14ac:dyDescent="0.3">
      <c r="A20" s="45"/>
      <c r="B20" s="47"/>
      <c r="C20" s="47" t="s">
        <v>54</v>
      </c>
      <c r="D20" s="63">
        <v>3906931178.1300001</v>
      </c>
      <c r="E20" s="63">
        <v>4158723415.5356646</v>
      </c>
      <c r="F20" s="64">
        <f t="shared" si="0"/>
        <v>1.0644475743046442</v>
      </c>
      <c r="G20" s="47"/>
      <c r="H20" s="46"/>
    </row>
    <row r="21" spans="1:8" x14ac:dyDescent="0.3">
      <c r="A21" s="45"/>
      <c r="B21" s="47"/>
      <c r="C21" s="47"/>
      <c r="D21" s="47"/>
      <c r="E21" s="63"/>
      <c r="F21" s="63"/>
      <c r="G21" s="54"/>
      <c r="H21" s="46"/>
    </row>
    <row r="22" spans="1:8" x14ac:dyDescent="0.3">
      <c r="A22" s="45"/>
      <c r="B22" s="47"/>
      <c r="C22" s="47"/>
      <c r="D22" s="47"/>
      <c r="E22" s="63"/>
      <c r="F22" s="63"/>
      <c r="G22" s="54"/>
      <c r="H22" s="46"/>
    </row>
    <row r="23" spans="1:8" x14ac:dyDescent="0.3">
      <c r="A23" s="45"/>
      <c r="B23" s="26" t="s">
        <v>55</v>
      </c>
      <c r="C23" s="47"/>
      <c r="D23" s="55"/>
      <c r="E23" s="55"/>
      <c r="F23" s="55"/>
      <c r="G23" s="55"/>
      <c r="H23" s="46"/>
    </row>
    <row r="24" spans="1:8" x14ac:dyDescent="0.3">
      <c r="A24" s="45"/>
      <c r="B24" s="26" t="s">
        <v>56</v>
      </c>
      <c r="C24" s="47"/>
      <c r="D24" s="55"/>
      <c r="E24" s="55"/>
      <c r="F24" s="55"/>
      <c r="G24" s="55"/>
      <c r="H24" s="46"/>
    </row>
    <row r="25" spans="1:8" x14ac:dyDescent="0.3">
      <c r="A25" s="45"/>
      <c r="B25" s="26"/>
      <c r="C25" s="47"/>
      <c r="D25" s="55"/>
      <c r="E25" s="55"/>
      <c r="F25" s="55"/>
      <c r="G25" s="55"/>
      <c r="H25" s="46"/>
    </row>
    <row r="26" spans="1:8" x14ac:dyDescent="0.3">
      <c r="A26" s="45"/>
      <c r="B26" s="20"/>
      <c r="C26" s="26"/>
      <c r="D26" s="20"/>
      <c r="E26" s="20"/>
      <c r="F26" s="66" t="s">
        <v>40</v>
      </c>
      <c r="G26" s="55"/>
      <c r="H26" s="46"/>
    </row>
    <row r="27" spans="1:8" x14ac:dyDescent="0.3">
      <c r="A27" s="45"/>
      <c r="B27" s="20" t="s">
        <v>41</v>
      </c>
      <c r="C27" s="26"/>
      <c r="D27" s="20" t="s">
        <v>42</v>
      </c>
      <c r="E27" s="20" t="s">
        <v>43</v>
      </c>
      <c r="F27" s="66" t="s">
        <v>44</v>
      </c>
      <c r="G27" s="55"/>
      <c r="H27" s="46"/>
    </row>
    <row r="28" spans="1:8" x14ac:dyDescent="0.3">
      <c r="A28" s="45"/>
      <c r="B28" s="50" t="s">
        <v>45</v>
      </c>
      <c r="C28" s="50" t="s">
        <v>46</v>
      </c>
      <c r="D28" s="50" t="s">
        <v>40</v>
      </c>
      <c r="E28" s="50" t="s">
        <v>47</v>
      </c>
      <c r="F28" s="67" t="s">
        <v>48</v>
      </c>
      <c r="G28" s="55"/>
      <c r="H28" s="46"/>
    </row>
    <row r="29" spans="1:8" x14ac:dyDescent="0.3">
      <c r="A29" s="45"/>
      <c r="B29" s="20" t="s">
        <v>57</v>
      </c>
      <c r="C29" s="68" t="s">
        <v>50</v>
      </c>
      <c r="D29" s="56">
        <v>1052649.99</v>
      </c>
      <c r="E29" s="56">
        <v>579426.09811393451</v>
      </c>
      <c r="F29" s="69">
        <f t="shared" ref="F29:F34" si="1">E29/D29</f>
        <v>0.55044516564706802</v>
      </c>
      <c r="G29" s="55"/>
      <c r="H29" s="46"/>
    </row>
    <row r="30" spans="1:8" x14ac:dyDescent="0.3">
      <c r="A30" s="45"/>
      <c r="B30" s="20" t="s">
        <v>58</v>
      </c>
      <c r="C30" s="68" t="s">
        <v>50</v>
      </c>
      <c r="D30" s="56">
        <v>878012.55999999994</v>
      </c>
      <c r="E30" s="56">
        <v>568968.69435153552</v>
      </c>
      <c r="F30" s="69">
        <f t="shared" si="1"/>
        <v>0.64801885562039752</v>
      </c>
      <c r="G30" s="55"/>
      <c r="H30" s="46"/>
    </row>
    <row r="31" spans="1:8" x14ac:dyDescent="0.3">
      <c r="A31" s="45"/>
      <c r="B31" s="20" t="s">
        <v>59</v>
      </c>
      <c r="C31" s="68" t="s">
        <v>50</v>
      </c>
      <c r="D31" s="56">
        <v>808317.52</v>
      </c>
      <c r="E31" s="56">
        <v>560877.61381159746</v>
      </c>
      <c r="F31" s="69">
        <f t="shared" si="1"/>
        <v>0.6938827873130814</v>
      </c>
      <c r="G31" s="55"/>
      <c r="H31" s="46"/>
    </row>
    <row r="32" spans="1:8" x14ac:dyDescent="0.3">
      <c r="A32" s="45"/>
      <c r="B32" s="20" t="s">
        <v>60</v>
      </c>
      <c r="C32" s="68" t="s">
        <v>50</v>
      </c>
      <c r="D32" s="56">
        <v>799667.52</v>
      </c>
      <c r="E32" s="56">
        <v>560093.10157606914</v>
      </c>
      <c r="F32" s="69">
        <f t="shared" si="1"/>
        <v>0.70040746631308615</v>
      </c>
      <c r="G32" s="55"/>
      <c r="H32" s="46"/>
    </row>
    <row r="33" spans="1:8" x14ac:dyDescent="0.3">
      <c r="A33" s="45"/>
      <c r="B33" s="20" t="s">
        <v>61</v>
      </c>
      <c r="C33" s="68" t="s">
        <v>50</v>
      </c>
      <c r="D33" s="56">
        <v>721474.84000000008</v>
      </c>
      <c r="E33" s="56">
        <v>570152.0220552762</v>
      </c>
      <c r="F33" s="69">
        <f t="shared" si="1"/>
        <v>0.79025905055161194</v>
      </c>
      <c r="G33" s="55"/>
      <c r="H33" s="46"/>
    </row>
    <row r="34" spans="1:8" x14ac:dyDescent="0.3">
      <c r="A34" s="45"/>
      <c r="B34" s="20" t="s">
        <v>49</v>
      </c>
      <c r="C34" s="68" t="s">
        <v>50</v>
      </c>
      <c r="D34" s="56">
        <v>703292.21</v>
      </c>
      <c r="E34" s="56">
        <v>574642.70872988901</v>
      </c>
      <c r="F34" s="69">
        <f t="shared" si="1"/>
        <v>0.8170753216929405</v>
      </c>
      <c r="G34" s="55"/>
      <c r="H34" s="46"/>
    </row>
    <row r="35" spans="1:8" x14ac:dyDescent="0.3">
      <c r="A35" s="45"/>
      <c r="B35" s="26"/>
      <c r="C35" s="26"/>
      <c r="D35" s="56"/>
      <c r="E35" s="56"/>
      <c r="F35" s="57"/>
      <c r="G35" s="55"/>
      <c r="H35" s="46"/>
    </row>
    <row r="36" spans="1:8" x14ac:dyDescent="0.3">
      <c r="A36" s="45"/>
      <c r="B36" s="26"/>
      <c r="C36" s="26"/>
      <c r="D36" s="56"/>
      <c r="E36" s="56"/>
      <c r="F36" s="57"/>
      <c r="G36" s="47"/>
      <c r="H36" s="46"/>
    </row>
    <row r="37" spans="1:8" x14ac:dyDescent="0.3">
      <c r="A37" s="45"/>
      <c r="B37" s="26" t="s">
        <v>62</v>
      </c>
      <c r="C37" s="58"/>
      <c r="D37" s="58"/>
      <c r="E37" s="58"/>
      <c r="F37" s="58"/>
      <c r="G37" s="47"/>
      <c r="H37" s="46"/>
    </row>
    <row r="38" spans="1:8" x14ac:dyDescent="0.3">
      <c r="A38" s="45"/>
      <c r="B38" s="26" t="s">
        <v>63</v>
      </c>
      <c r="C38" s="58"/>
      <c r="D38" s="58"/>
      <c r="E38" s="58"/>
      <c r="F38" s="58"/>
      <c r="G38" s="47"/>
      <c r="H38" s="46"/>
    </row>
    <row r="39" spans="1:8" x14ac:dyDescent="0.3">
      <c r="A39" s="59"/>
      <c r="B39" s="60"/>
      <c r="C39" s="60"/>
      <c r="D39" s="60"/>
      <c r="E39" s="60"/>
      <c r="F39" s="60"/>
      <c r="G39" s="60"/>
      <c r="H39" s="61"/>
    </row>
    <row r="40" spans="1:8" x14ac:dyDescent="0.3">
      <c r="A40" s="1"/>
      <c r="B40" s="1"/>
      <c r="C40" s="1"/>
      <c r="D40" s="1"/>
      <c r="E40" s="1"/>
      <c r="F40" s="1"/>
      <c r="G40" s="1"/>
      <c r="H40" s="1"/>
    </row>
    <row r="41" spans="1:8" x14ac:dyDescent="0.3">
      <c r="A41" s="1"/>
      <c r="B41" s="1"/>
      <c r="C41" s="1"/>
      <c r="D41" s="1"/>
      <c r="E41" s="1"/>
      <c r="F41" s="1"/>
      <c r="G41" s="1"/>
      <c r="H41" s="1"/>
    </row>
    <row r="42" spans="1:8" x14ac:dyDescent="0.3">
      <c r="A42" s="1"/>
      <c r="B42" s="1"/>
      <c r="C42" s="1"/>
      <c r="D42" s="1"/>
      <c r="E42" s="1"/>
      <c r="F42" s="1"/>
      <c r="G42" s="1"/>
      <c r="H42" s="1"/>
    </row>
    <row r="43" spans="1:8" x14ac:dyDescent="0.3">
      <c r="A43" s="1"/>
      <c r="B43" s="1"/>
      <c r="C43" s="1"/>
      <c r="D43" s="1"/>
      <c r="E43" s="1"/>
      <c r="F43" s="1"/>
      <c r="G43" s="1"/>
      <c r="H43" s="1"/>
    </row>
    <row r="44" spans="1:8" x14ac:dyDescent="0.3">
      <c r="A44" s="1"/>
      <c r="B44" s="1"/>
      <c r="C44" s="1"/>
      <c r="D44" s="1"/>
      <c r="E44" s="1"/>
      <c r="F44" s="1"/>
      <c r="G44" s="1"/>
      <c r="H44" s="1"/>
    </row>
    <row r="45" spans="1:8" x14ac:dyDescent="0.3">
      <c r="A45" s="1"/>
      <c r="B45" s="1"/>
      <c r="C45" s="1"/>
      <c r="D45" s="1"/>
      <c r="E45" s="1"/>
      <c r="F45" s="1"/>
      <c r="G45" s="1"/>
      <c r="H45" s="1"/>
    </row>
    <row r="46" spans="1:8" x14ac:dyDescent="0.3">
      <c r="A46" s="1"/>
      <c r="B46" s="1"/>
      <c r="C46" s="1"/>
      <c r="D46" s="1"/>
      <c r="E46" s="1"/>
      <c r="F46" s="1"/>
      <c r="G46" s="1"/>
      <c r="H46" s="1"/>
    </row>
    <row r="47" spans="1:8" x14ac:dyDescent="0.3">
      <c r="A47" s="1"/>
      <c r="B47" s="1"/>
      <c r="C47" s="1"/>
      <c r="D47" s="1"/>
      <c r="E47" s="1"/>
      <c r="F47" s="1"/>
      <c r="G47" s="1"/>
      <c r="H47" s="1"/>
    </row>
    <row r="48" spans="1:8" x14ac:dyDescent="0.3">
      <c r="A48" s="1"/>
      <c r="B48" s="1"/>
      <c r="C48" s="1"/>
      <c r="D48" s="1"/>
      <c r="E48" s="1"/>
      <c r="F48" s="1"/>
      <c r="G48" s="1"/>
      <c r="H48" s="1"/>
    </row>
    <row r="49" spans="1:8" x14ac:dyDescent="0.3">
      <c r="A49" s="1"/>
      <c r="B49" s="1"/>
      <c r="C49" s="1"/>
      <c r="D49" s="1"/>
      <c r="E49" s="1"/>
      <c r="F49" s="1"/>
      <c r="G49" s="1"/>
      <c r="H49" s="1"/>
    </row>
    <row r="50" spans="1:8" x14ac:dyDescent="0.3">
      <c r="A50" s="1"/>
      <c r="B50" s="1"/>
      <c r="C50" s="1"/>
      <c r="D50" s="1"/>
      <c r="E50" s="1"/>
      <c r="F50" s="1"/>
      <c r="G50" s="1"/>
      <c r="H50" s="1"/>
    </row>
    <row r="51" spans="1:8" x14ac:dyDescent="0.3">
      <c r="A51" s="1"/>
      <c r="B51" s="1"/>
      <c r="C51" s="1"/>
      <c r="D51" s="1"/>
      <c r="E51" s="1"/>
      <c r="F51" s="1"/>
      <c r="G51" s="1"/>
      <c r="H51" s="1"/>
    </row>
    <row r="52" spans="1:8" x14ac:dyDescent="0.3">
      <c r="A52" s="1"/>
      <c r="B52" s="1"/>
      <c r="C52" s="1"/>
      <c r="D52" s="1"/>
      <c r="E52" s="1"/>
      <c r="F52" s="1"/>
      <c r="G52" s="1"/>
      <c r="H52" s="1"/>
    </row>
    <row r="53" spans="1:8" x14ac:dyDescent="0.3">
      <c r="A53" s="1"/>
      <c r="B53" s="1"/>
      <c r="C53" s="1"/>
      <c r="D53" s="1"/>
      <c r="E53" s="1"/>
      <c r="F53" s="1"/>
      <c r="G53" s="1"/>
      <c r="H53" s="1"/>
    </row>
    <row r="54" spans="1:8" x14ac:dyDescent="0.3">
      <c r="A54" s="1"/>
      <c r="B54" s="1"/>
      <c r="C54" s="1"/>
      <c r="D54" s="1"/>
      <c r="E54" s="1"/>
      <c r="F54" s="1"/>
      <c r="G54" s="1"/>
      <c r="H54" s="1"/>
    </row>
    <row r="55" spans="1:8" x14ac:dyDescent="0.3">
      <c r="A55" s="1"/>
      <c r="B55" s="1"/>
      <c r="C55" s="1"/>
      <c r="D55" s="1"/>
      <c r="E55" s="1"/>
      <c r="F55" s="1"/>
      <c r="G55" s="1"/>
      <c r="H55" s="1"/>
    </row>
    <row r="56" spans="1:8" x14ac:dyDescent="0.3">
      <c r="A56" s="1"/>
      <c r="B56" s="1"/>
      <c r="C56" s="1"/>
      <c r="D56" s="1"/>
      <c r="E56" s="1"/>
      <c r="F56" s="1"/>
      <c r="G56" s="1"/>
      <c r="H56" s="1"/>
    </row>
    <row r="57" spans="1:8" x14ac:dyDescent="0.3">
      <c r="A57" s="1"/>
      <c r="B57" s="1"/>
      <c r="C57" s="1"/>
      <c r="D57" s="1"/>
      <c r="E57" s="1"/>
      <c r="F57" s="1"/>
      <c r="G57" s="1"/>
      <c r="H57" s="1"/>
    </row>
    <row r="58" spans="1:8" x14ac:dyDescent="0.3">
      <c r="A58" s="1"/>
      <c r="B58" s="1"/>
      <c r="C58" s="1"/>
      <c r="D58" s="1"/>
      <c r="E58" s="1"/>
      <c r="F58" s="1"/>
      <c r="G58" s="1"/>
      <c r="H58" s="1"/>
    </row>
    <row r="59" spans="1:8" x14ac:dyDescent="0.3">
      <c r="A59" s="1"/>
      <c r="B59" s="1"/>
      <c r="C59" s="1"/>
      <c r="D59" s="1"/>
      <c r="E59" s="1"/>
      <c r="F59" s="1"/>
      <c r="G59" s="1"/>
      <c r="H59" s="1"/>
    </row>
    <row r="60" spans="1:8" x14ac:dyDescent="0.3">
      <c r="A60" s="1"/>
      <c r="B60" s="1"/>
      <c r="C60" s="1"/>
      <c r="D60" s="1"/>
      <c r="E60" s="1"/>
      <c r="F60" s="1"/>
      <c r="G60" s="1"/>
      <c r="H60" s="1"/>
    </row>
    <row r="61" spans="1:8" x14ac:dyDescent="0.3">
      <c r="A61" s="1"/>
      <c r="B61" s="1"/>
      <c r="C61" s="1"/>
      <c r="D61" s="1"/>
      <c r="E61" s="1"/>
      <c r="F61" s="1"/>
      <c r="G61" s="1"/>
      <c r="H61" s="1"/>
    </row>
    <row r="62" spans="1:8" x14ac:dyDescent="0.3">
      <c r="A62" s="1"/>
      <c r="B62" s="1"/>
      <c r="C62" s="1"/>
      <c r="D62" s="1"/>
      <c r="E62" s="1"/>
      <c r="F62" s="1"/>
      <c r="G62" s="1"/>
      <c r="H62" s="1"/>
    </row>
    <row r="63" spans="1:8" x14ac:dyDescent="0.3">
      <c r="A63" s="1"/>
      <c r="B63" s="1"/>
      <c r="C63" s="1"/>
      <c r="D63" s="1"/>
      <c r="E63" s="1"/>
      <c r="F63" s="1"/>
      <c r="G63" s="1"/>
      <c r="H63" s="1"/>
    </row>
    <row r="64" spans="1:8" x14ac:dyDescent="0.3">
      <c r="A64" s="1"/>
      <c r="B64" s="1"/>
      <c r="C64" s="1"/>
      <c r="D64" s="1"/>
      <c r="E64" s="1"/>
      <c r="F64" s="1"/>
      <c r="G64" s="1"/>
      <c r="H64" s="1"/>
    </row>
    <row r="65" spans="1:8" x14ac:dyDescent="0.3">
      <c r="A65" s="1"/>
      <c r="B65" s="1"/>
      <c r="C65" s="1"/>
      <c r="D65" s="1"/>
      <c r="E65" s="1"/>
      <c r="F65" s="1"/>
      <c r="G65" s="1"/>
      <c r="H65" s="1"/>
    </row>
    <row r="66" spans="1:8" x14ac:dyDescent="0.3">
      <c r="A66" s="1"/>
      <c r="B66" s="1"/>
      <c r="C66" s="1"/>
      <c r="D66" s="1"/>
      <c r="E66" s="1"/>
      <c r="F66" s="1"/>
      <c r="G66" s="1"/>
      <c r="H66" s="1"/>
    </row>
    <row r="67" spans="1:8" x14ac:dyDescent="0.3">
      <c r="A67" s="1"/>
      <c r="B67" s="1"/>
      <c r="C67" s="1"/>
      <c r="D67" s="1"/>
      <c r="E67" s="1"/>
      <c r="F67" s="1"/>
      <c r="G67" s="1"/>
      <c r="H67" s="1"/>
    </row>
    <row r="68" spans="1:8" x14ac:dyDescent="0.3">
      <c r="A68" s="1"/>
      <c r="B68" s="1"/>
      <c r="C68" s="1"/>
      <c r="D68" s="1"/>
      <c r="E68" s="1"/>
      <c r="F68" s="1"/>
      <c r="G68" s="1"/>
      <c r="H68" s="1"/>
    </row>
    <row r="69" spans="1:8" x14ac:dyDescent="0.3">
      <c r="A69" s="1"/>
      <c r="B69" s="1"/>
      <c r="C69" s="1"/>
      <c r="D69" s="1"/>
      <c r="E69" s="1"/>
      <c r="F69" s="1"/>
      <c r="G69" s="1"/>
      <c r="H69" s="1"/>
    </row>
    <row r="70" spans="1:8" x14ac:dyDescent="0.3">
      <c r="A70" s="1"/>
      <c r="B70" s="1"/>
      <c r="C70" s="1"/>
      <c r="D70" s="1"/>
      <c r="E70" s="1"/>
      <c r="F70" s="1"/>
      <c r="G70" s="1"/>
      <c r="H70" s="1"/>
    </row>
    <row r="71" spans="1:8" x14ac:dyDescent="0.3">
      <c r="A71" s="1"/>
      <c r="B71" s="1"/>
      <c r="C71" s="1"/>
      <c r="D71" s="1"/>
      <c r="E71" s="1"/>
      <c r="F71" s="1"/>
      <c r="G71" s="1"/>
      <c r="H71" s="1"/>
    </row>
    <row r="72" spans="1:8" x14ac:dyDescent="0.3">
      <c r="A72" s="1"/>
      <c r="B72" s="1"/>
      <c r="C72" s="1"/>
      <c r="D72" s="1"/>
      <c r="E72" s="1"/>
      <c r="F72" s="1"/>
      <c r="G72" s="1"/>
      <c r="H72" s="1"/>
    </row>
    <row r="73" spans="1:8" x14ac:dyDescent="0.3">
      <c r="A73" s="1"/>
      <c r="B73" s="1"/>
      <c r="C73" s="1"/>
      <c r="D73" s="1"/>
      <c r="E73" s="1"/>
      <c r="F73" s="1"/>
      <c r="G73" s="1"/>
      <c r="H73" s="1"/>
    </row>
    <row r="74" spans="1:8" x14ac:dyDescent="0.3">
      <c r="A74" s="1"/>
      <c r="B74" s="1"/>
      <c r="C74" s="1"/>
      <c r="D74" s="1"/>
      <c r="E74" s="1"/>
      <c r="F74" s="1"/>
      <c r="G74" s="1"/>
      <c r="H74" s="1"/>
    </row>
    <row r="75" spans="1:8" x14ac:dyDescent="0.3">
      <c r="A75" s="1"/>
      <c r="B75" s="1"/>
      <c r="C75" s="1"/>
      <c r="D75" s="1"/>
      <c r="E75" s="1"/>
      <c r="F75" s="1"/>
      <c r="G75" s="1"/>
      <c r="H75" s="1"/>
    </row>
    <row r="76" spans="1:8" x14ac:dyDescent="0.3">
      <c r="A76" s="1"/>
      <c r="B76" s="1"/>
      <c r="C76" s="1"/>
      <c r="D76" s="1"/>
      <c r="E76" s="1"/>
      <c r="F76" s="1"/>
      <c r="G76" s="1"/>
      <c r="H76" s="1"/>
    </row>
    <row r="77" spans="1:8" x14ac:dyDescent="0.3">
      <c r="A77" s="1"/>
      <c r="B77" s="1"/>
      <c r="C77" s="1"/>
      <c r="D77" s="1"/>
      <c r="E77" s="1"/>
      <c r="F77" s="1"/>
      <c r="G77" s="1"/>
      <c r="H77" s="1"/>
    </row>
    <row r="78" spans="1:8" x14ac:dyDescent="0.3">
      <c r="A78" s="1"/>
      <c r="B78" s="1"/>
      <c r="C78" s="1"/>
      <c r="D78" s="1"/>
      <c r="E78" s="1"/>
      <c r="F78" s="1"/>
      <c r="G78" s="1"/>
      <c r="H78" s="1"/>
    </row>
    <row r="79" spans="1:8" x14ac:dyDescent="0.3">
      <c r="A79" s="1"/>
      <c r="B79" s="1"/>
      <c r="C79" s="1"/>
      <c r="D79" s="1"/>
      <c r="E79" s="1"/>
      <c r="F79" s="1"/>
      <c r="G79" s="1"/>
      <c r="H79" s="1"/>
    </row>
    <row r="80" spans="1:8" x14ac:dyDescent="0.3">
      <c r="A80" s="1"/>
      <c r="B80" s="1"/>
      <c r="C80" s="1"/>
      <c r="D80" s="1"/>
      <c r="E80" s="1"/>
      <c r="F80" s="1"/>
      <c r="G80" s="1"/>
      <c r="H80" s="1"/>
    </row>
    <row r="81" spans="1:8" x14ac:dyDescent="0.3">
      <c r="A81" s="1"/>
      <c r="B81" s="1"/>
      <c r="C81" s="1"/>
      <c r="D81" s="1"/>
      <c r="E81" s="1"/>
      <c r="F81" s="1"/>
      <c r="G81" s="1"/>
      <c r="H81" s="1"/>
    </row>
    <row r="82" spans="1:8" x14ac:dyDescent="0.3">
      <c r="A82" s="1"/>
      <c r="B82" s="1"/>
      <c r="C82" s="1"/>
      <c r="D82" s="1"/>
      <c r="E82" s="1"/>
      <c r="F82" s="1"/>
      <c r="G82" s="1"/>
      <c r="H82" s="1"/>
    </row>
    <row r="83" spans="1:8" x14ac:dyDescent="0.3">
      <c r="A83" s="1"/>
      <c r="B83" s="1"/>
      <c r="C83" s="1"/>
      <c r="D83" s="1"/>
      <c r="E83" s="1"/>
      <c r="F83" s="1"/>
      <c r="G83" s="1"/>
      <c r="H83" s="1"/>
    </row>
    <row r="84" spans="1:8" x14ac:dyDescent="0.3">
      <c r="A84" s="1"/>
      <c r="B84" s="1"/>
      <c r="C84" s="1"/>
      <c r="D84" s="1"/>
      <c r="E84" s="1"/>
      <c r="F84" s="1"/>
      <c r="G84" s="1"/>
      <c r="H84" s="1"/>
    </row>
    <row r="85" spans="1:8" x14ac:dyDescent="0.3">
      <c r="A85" s="1"/>
      <c r="B85" s="1"/>
      <c r="C85" s="1"/>
      <c r="D85" s="1"/>
      <c r="E85" s="1"/>
      <c r="F85" s="1"/>
      <c r="G85" s="1"/>
      <c r="H85" s="1"/>
    </row>
    <row r="86" spans="1:8" x14ac:dyDescent="0.3">
      <c r="A86" s="1"/>
      <c r="B86" s="1"/>
      <c r="C86" s="1"/>
      <c r="D86" s="1"/>
      <c r="E86" s="1"/>
      <c r="F86" s="1"/>
      <c r="G86" s="1"/>
      <c r="H86" s="1"/>
    </row>
    <row r="87" spans="1:8" x14ac:dyDescent="0.3">
      <c r="A87" s="1"/>
      <c r="B87" s="1"/>
      <c r="C87" s="1"/>
      <c r="D87" s="1"/>
      <c r="E87" s="1"/>
      <c r="F87" s="1"/>
      <c r="G87" s="1"/>
      <c r="H87" s="1"/>
    </row>
    <row r="88" spans="1:8" x14ac:dyDescent="0.3">
      <c r="A88" s="1"/>
      <c r="B88" s="1"/>
      <c r="C88" s="1"/>
      <c r="D88" s="1"/>
      <c r="E88" s="1"/>
      <c r="F88" s="1"/>
      <c r="G88" s="1"/>
      <c r="H88" s="1"/>
    </row>
    <row r="89" spans="1:8" x14ac:dyDescent="0.3">
      <c r="A89" s="1"/>
      <c r="B89" s="1"/>
      <c r="C89" s="1"/>
      <c r="D89" s="1"/>
      <c r="E89" s="1"/>
      <c r="F89" s="1"/>
      <c r="G89" s="1"/>
      <c r="H89" s="1"/>
    </row>
    <row r="90" spans="1:8" x14ac:dyDescent="0.3">
      <c r="A90" s="1"/>
      <c r="B90" s="1"/>
      <c r="C90" s="1"/>
      <c r="D90" s="1"/>
      <c r="E90" s="1"/>
      <c r="F90" s="1"/>
      <c r="G90" s="1"/>
      <c r="H90" s="1"/>
    </row>
    <row r="91" spans="1:8" x14ac:dyDescent="0.3">
      <c r="A91" s="1"/>
      <c r="B91" s="1"/>
      <c r="C91" s="1"/>
      <c r="D91" s="1"/>
      <c r="E91" s="1"/>
      <c r="F91" s="1"/>
      <c r="G91" s="1"/>
      <c r="H91" s="1"/>
    </row>
    <row r="92" spans="1:8" x14ac:dyDescent="0.3">
      <c r="A92" s="1"/>
      <c r="B92" s="1"/>
      <c r="C92" s="1"/>
      <c r="D92" s="1"/>
      <c r="E92" s="1"/>
      <c r="F92" s="1"/>
      <c r="G92" s="1"/>
      <c r="H92" s="1"/>
    </row>
    <row r="93" spans="1:8" x14ac:dyDescent="0.3">
      <c r="A93" s="1"/>
      <c r="B93" s="1"/>
      <c r="C93" s="1"/>
      <c r="D93" s="1"/>
      <c r="E93" s="1"/>
      <c r="F93" s="1"/>
      <c r="G93" s="1"/>
      <c r="H93" s="1"/>
    </row>
    <row r="94" spans="1:8" x14ac:dyDescent="0.3">
      <c r="A94" s="1"/>
      <c r="B94" s="1"/>
      <c r="C94" s="1"/>
      <c r="D94" s="1"/>
      <c r="E94" s="1"/>
      <c r="F94" s="1"/>
      <c r="G94" s="1"/>
      <c r="H94" s="1"/>
    </row>
    <row r="95" spans="1:8" x14ac:dyDescent="0.3">
      <c r="A95" s="1"/>
      <c r="B95" s="1"/>
      <c r="C95" s="1"/>
      <c r="D95" s="1"/>
      <c r="E95" s="1"/>
      <c r="F95" s="1"/>
      <c r="G95" s="1"/>
      <c r="H95" s="1"/>
    </row>
    <row r="96" spans="1:8" x14ac:dyDescent="0.3">
      <c r="A96" s="1"/>
      <c r="B96" s="1"/>
      <c r="C96" s="1"/>
      <c r="D96" s="1"/>
      <c r="E96" s="1"/>
      <c r="F96" s="1"/>
      <c r="G96" s="1"/>
      <c r="H96" s="1"/>
    </row>
    <row r="97" spans="1:8" x14ac:dyDescent="0.3">
      <c r="A97" s="1"/>
      <c r="B97" s="1"/>
      <c r="C97" s="1"/>
      <c r="D97" s="1"/>
      <c r="E97" s="1"/>
      <c r="F97" s="1"/>
      <c r="G97" s="1"/>
      <c r="H97" s="1"/>
    </row>
    <row r="98" spans="1:8" x14ac:dyDescent="0.3">
      <c r="A98" s="1"/>
      <c r="B98" s="1"/>
      <c r="C98" s="1"/>
      <c r="D98" s="1"/>
      <c r="E98" s="1"/>
      <c r="F98" s="1"/>
      <c r="G98" s="1"/>
      <c r="H98" s="1"/>
    </row>
    <row r="99" spans="1:8" x14ac:dyDescent="0.3">
      <c r="A99" s="1"/>
      <c r="B99" s="1"/>
      <c r="C99" s="1"/>
      <c r="D99" s="1"/>
      <c r="E99" s="1"/>
      <c r="F99" s="1"/>
      <c r="G99" s="1"/>
      <c r="H99" s="1"/>
    </row>
    <row r="100" spans="1:8" x14ac:dyDescent="0.3">
      <c r="A100" s="1"/>
      <c r="B100" s="1"/>
      <c r="C100" s="1"/>
      <c r="D100" s="1"/>
      <c r="E100" s="1"/>
      <c r="F100" s="1"/>
      <c r="G100" s="1"/>
      <c r="H100" s="1"/>
    </row>
    <row r="101" spans="1:8" x14ac:dyDescent="0.3">
      <c r="A101" s="1"/>
      <c r="B101" s="1"/>
      <c r="C101" s="1"/>
      <c r="D101" s="1"/>
      <c r="E101" s="1"/>
      <c r="F101" s="1"/>
      <c r="G101" s="1"/>
      <c r="H101" s="1"/>
    </row>
    <row r="102" spans="1:8" x14ac:dyDescent="0.3">
      <c r="A102" s="1"/>
      <c r="B102" s="1"/>
      <c r="C102" s="1"/>
      <c r="D102" s="1"/>
      <c r="E102" s="1"/>
      <c r="F102" s="1"/>
      <c r="G102" s="1"/>
      <c r="H102" s="1"/>
    </row>
    <row r="103" spans="1:8" x14ac:dyDescent="0.3">
      <c r="A103" s="1"/>
      <c r="B103" s="1"/>
      <c r="C103" s="1"/>
      <c r="D103" s="1"/>
      <c r="E103" s="1"/>
      <c r="F103" s="1"/>
      <c r="G103" s="1"/>
      <c r="H103" s="1"/>
    </row>
    <row r="104" spans="1:8" x14ac:dyDescent="0.3">
      <c r="A104" s="1"/>
      <c r="B104" s="1"/>
      <c r="C104" s="1"/>
      <c r="D104" s="1"/>
      <c r="E104" s="1"/>
      <c r="F104" s="1"/>
      <c r="G104" s="1"/>
      <c r="H104" s="1"/>
    </row>
    <row r="105" spans="1:8" x14ac:dyDescent="0.3">
      <c r="A105" s="1"/>
      <c r="B105" s="1"/>
      <c r="C105" s="1"/>
      <c r="D105" s="1"/>
      <c r="E105" s="1"/>
      <c r="F105" s="1"/>
      <c r="G105" s="1"/>
      <c r="H105" s="1"/>
    </row>
    <row r="106" spans="1:8" x14ac:dyDescent="0.3">
      <c r="A106" s="1"/>
      <c r="B106" s="1"/>
      <c r="C106" s="1"/>
      <c r="D106" s="1"/>
      <c r="E106" s="1"/>
      <c r="F106" s="1"/>
      <c r="G106" s="1"/>
      <c r="H106" s="1"/>
    </row>
    <row r="107" spans="1:8" x14ac:dyDescent="0.3">
      <c r="A107" s="1"/>
      <c r="B107" s="1"/>
      <c r="C107" s="1"/>
      <c r="D107" s="1"/>
      <c r="E107" s="1"/>
      <c r="F107" s="1"/>
      <c r="G107" s="1"/>
      <c r="H107" s="1"/>
    </row>
    <row r="108" spans="1:8" x14ac:dyDescent="0.3">
      <c r="A108" s="1"/>
      <c r="B108" s="1"/>
      <c r="C108" s="1"/>
      <c r="D108" s="1"/>
      <c r="E108" s="1"/>
      <c r="F108" s="1"/>
      <c r="G108" s="1"/>
      <c r="H108" s="1"/>
    </row>
    <row r="109" spans="1:8" x14ac:dyDescent="0.3">
      <c r="A109" s="1"/>
      <c r="B109" s="1"/>
      <c r="C109" s="1"/>
      <c r="D109" s="1"/>
      <c r="E109" s="1"/>
      <c r="F109" s="1"/>
      <c r="G109" s="1"/>
      <c r="H109" s="1"/>
    </row>
    <row r="110" spans="1:8" x14ac:dyDescent="0.3">
      <c r="A110" s="1"/>
      <c r="B110" s="1"/>
      <c r="C110" s="1"/>
      <c r="D110" s="1"/>
      <c r="E110" s="1"/>
      <c r="F110" s="1"/>
      <c r="G110" s="1"/>
      <c r="H110" s="1"/>
    </row>
    <row r="111" spans="1:8" x14ac:dyDescent="0.3">
      <c r="A111" s="1"/>
      <c r="B111" s="1"/>
      <c r="C111" s="1"/>
      <c r="D111" s="1"/>
      <c r="E111" s="1"/>
      <c r="F111" s="1"/>
      <c r="G111" s="1"/>
      <c r="H111" s="1"/>
    </row>
    <row r="112" spans="1:8" x14ac:dyDescent="0.3">
      <c r="A112" s="1"/>
      <c r="B112" s="1"/>
      <c r="C112" s="1"/>
      <c r="D112" s="1"/>
      <c r="E112" s="1"/>
      <c r="F112" s="1"/>
      <c r="G112" s="1"/>
      <c r="H112" s="1"/>
    </row>
    <row r="113" spans="1:8" x14ac:dyDescent="0.3">
      <c r="A113" s="1"/>
      <c r="B113" s="1"/>
      <c r="C113" s="1"/>
      <c r="D113" s="1"/>
      <c r="E113" s="1"/>
      <c r="F113" s="1"/>
      <c r="G113" s="1"/>
      <c r="H113" s="1"/>
    </row>
    <row r="114" spans="1:8" x14ac:dyDescent="0.3">
      <c r="A114" s="1"/>
      <c r="B114" s="1"/>
      <c r="C114" s="1"/>
      <c r="D114" s="1"/>
      <c r="E114" s="1"/>
      <c r="F114" s="1"/>
      <c r="G114" s="1"/>
      <c r="H114" s="1"/>
    </row>
    <row r="115" spans="1:8" x14ac:dyDescent="0.3">
      <c r="A115" s="1"/>
      <c r="B115" s="1"/>
      <c r="C115" s="1"/>
      <c r="D115" s="1"/>
      <c r="E115" s="1"/>
      <c r="F115" s="1"/>
      <c r="G115" s="1"/>
      <c r="H115" s="1"/>
    </row>
    <row r="116" spans="1:8" x14ac:dyDescent="0.3">
      <c r="A116" s="1"/>
      <c r="B116" s="1"/>
      <c r="C116" s="1"/>
      <c r="D116" s="1"/>
      <c r="E116" s="1"/>
      <c r="F116" s="1"/>
      <c r="G116" s="1"/>
      <c r="H116" s="1"/>
    </row>
    <row r="117" spans="1:8" x14ac:dyDescent="0.3">
      <c r="A117" s="1"/>
      <c r="B117" s="1"/>
      <c r="C117" s="1"/>
      <c r="D117" s="1"/>
      <c r="E117" s="1"/>
      <c r="F117" s="1"/>
      <c r="G117" s="1"/>
      <c r="H117" s="1"/>
    </row>
    <row r="118" spans="1:8" x14ac:dyDescent="0.3">
      <c r="A118" s="1"/>
      <c r="B118" s="1"/>
      <c r="C118" s="1"/>
      <c r="D118" s="1"/>
      <c r="E118" s="1"/>
      <c r="F118" s="1"/>
      <c r="G118" s="1"/>
      <c r="H118" s="1"/>
    </row>
    <row r="119" spans="1:8" x14ac:dyDescent="0.3">
      <c r="A119" s="1"/>
      <c r="B119" s="1"/>
      <c r="C119" s="1"/>
      <c r="D119" s="1"/>
      <c r="E119" s="1"/>
      <c r="F119" s="1"/>
      <c r="G119" s="1"/>
      <c r="H119" s="1"/>
    </row>
    <row r="120" spans="1:8" x14ac:dyDescent="0.3">
      <c r="A120" s="1"/>
      <c r="B120" s="1"/>
      <c r="C120" s="1"/>
      <c r="D120" s="1"/>
      <c r="E120" s="1"/>
      <c r="F120" s="1"/>
      <c r="G120" s="1"/>
      <c r="H120" s="1"/>
    </row>
    <row r="121" spans="1:8" x14ac:dyDescent="0.3">
      <c r="A121" s="1"/>
      <c r="B121" s="1"/>
      <c r="C121" s="1"/>
      <c r="D121" s="1"/>
      <c r="E121" s="1"/>
      <c r="F121" s="1"/>
      <c r="G121" s="1"/>
      <c r="H121" s="1"/>
    </row>
    <row r="122" spans="1:8" x14ac:dyDescent="0.3">
      <c r="A122" s="1"/>
      <c r="B122" s="1"/>
      <c r="C122" s="1"/>
      <c r="D122" s="1"/>
      <c r="E122" s="1"/>
      <c r="F122" s="1"/>
      <c r="G122" s="1"/>
      <c r="H122" s="1"/>
    </row>
    <row r="123" spans="1:8" x14ac:dyDescent="0.3">
      <c r="A123" s="1"/>
      <c r="B123" s="1"/>
      <c r="C123" s="1"/>
      <c r="D123" s="1"/>
      <c r="E123" s="1"/>
      <c r="F123" s="1"/>
      <c r="G123" s="1"/>
      <c r="H123" s="1"/>
    </row>
    <row r="124" spans="1:8" x14ac:dyDescent="0.3">
      <c r="A124" s="1"/>
      <c r="B124" s="1"/>
      <c r="C124" s="1"/>
      <c r="D124" s="1"/>
      <c r="E124" s="1"/>
      <c r="F124" s="1"/>
      <c r="G124" s="1"/>
      <c r="H124" s="1"/>
    </row>
    <row r="125" spans="1:8" x14ac:dyDescent="0.3">
      <c r="A125" s="1"/>
      <c r="B125" s="1"/>
      <c r="C125" s="1"/>
      <c r="D125" s="1"/>
      <c r="E125" s="1"/>
      <c r="F125" s="1"/>
      <c r="G125" s="1"/>
      <c r="H125" s="1"/>
    </row>
    <row r="126" spans="1:8" x14ac:dyDescent="0.3">
      <c r="A126" s="1"/>
      <c r="B126" s="1"/>
      <c r="C126" s="1"/>
      <c r="D126" s="1"/>
      <c r="E126" s="1"/>
      <c r="F126" s="1"/>
      <c r="G126" s="1"/>
      <c r="H126" s="1"/>
    </row>
    <row r="127" spans="1:8" x14ac:dyDescent="0.3">
      <c r="A127" s="1"/>
      <c r="B127" s="1"/>
      <c r="C127" s="1"/>
      <c r="D127" s="1"/>
      <c r="E127" s="1"/>
      <c r="F127" s="1"/>
      <c r="G127" s="1"/>
      <c r="H127" s="1"/>
    </row>
    <row r="128" spans="1:8" x14ac:dyDescent="0.3">
      <c r="A128" s="1"/>
      <c r="B128" s="1"/>
      <c r="C128" s="1"/>
      <c r="D128" s="1"/>
      <c r="E128" s="1"/>
      <c r="F128" s="1"/>
      <c r="G128" s="1"/>
      <c r="H128" s="1"/>
    </row>
    <row r="129" spans="1:8" x14ac:dyDescent="0.3">
      <c r="A129" s="1"/>
      <c r="B129" s="1"/>
      <c r="C129" s="1"/>
      <c r="D129" s="1"/>
      <c r="E129" s="1"/>
      <c r="F129" s="1"/>
      <c r="G129" s="1"/>
      <c r="H129" s="1"/>
    </row>
    <row r="130" spans="1:8" x14ac:dyDescent="0.3">
      <c r="A130" s="1"/>
      <c r="B130" s="1"/>
      <c r="C130" s="1"/>
      <c r="D130" s="1"/>
      <c r="E130" s="1"/>
      <c r="F130" s="1"/>
      <c r="G130" s="1"/>
      <c r="H130" s="1"/>
    </row>
    <row r="131" spans="1:8" x14ac:dyDescent="0.3">
      <c r="A131" s="1"/>
      <c r="B131" s="1"/>
      <c r="C131" s="1"/>
      <c r="D131" s="1"/>
      <c r="E131" s="1"/>
      <c r="F131" s="1"/>
      <c r="G131" s="1"/>
      <c r="H131" s="1"/>
    </row>
    <row r="132" spans="1:8" x14ac:dyDescent="0.3">
      <c r="A132" s="1"/>
      <c r="B132" s="1"/>
      <c r="C132" s="1"/>
      <c r="D132" s="1"/>
      <c r="E132" s="1"/>
      <c r="F132" s="1"/>
      <c r="G132" s="1"/>
      <c r="H132" s="1"/>
    </row>
    <row r="133" spans="1:8" x14ac:dyDescent="0.3">
      <c r="A133" s="1"/>
      <c r="B133" s="1"/>
      <c r="C133" s="1"/>
      <c r="D133" s="1"/>
      <c r="E133" s="1"/>
      <c r="F133" s="1"/>
      <c r="G133" s="1"/>
      <c r="H133" s="1"/>
    </row>
    <row r="134" spans="1:8" x14ac:dyDescent="0.3">
      <c r="A134" s="1"/>
      <c r="B134" s="1"/>
      <c r="C134" s="1"/>
      <c r="D134" s="1"/>
      <c r="E134" s="1"/>
      <c r="F134" s="1"/>
      <c r="G134" s="1"/>
      <c r="H134" s="1"/>
    </row>
    <row r="135" spans="1:8" x14ac:dyDescent="0.3">
      <c r="A135" s="1"/>
      <c r="B135" s="1"/>
      <c r="C135" s="1"/>
      <c r="D135" s="1"/>
      <c r="E135" s="1"/>
      <c r="F135" s="1"/>
      <c r="G135" s="1"/>
      <c r="H135" s="1"/>
    </row>
    <row r="136" spans="1:8" x14ac:dyDescent="0.3">
      <c r="A136" s="1"/>
      <c r="B136" s="1"/>
      <c r="C136" s="1"/>
      <c r="D136" s="1"/>
      <c r="E136" s="1"/>
      <c r="F136" s="1"/>
      <c r="G136" s="1"/>
      <c r="H136" s="1"/>
    </row>
    <row r="137" spans="1:8" x14ac:dyDescent="0.3">
      <c r="A137" s="1"/>
      <c r="B137" s="1"/>
      <c r="C137" s="1"/>
      <c r="D137" s="1"/>
      <c r="E137" s="1"/>
      <c r="F137" s="1"/>
      <c r="G137" s="1"/>
      <c r="H137" s="1"/>
    </row>
    <row r="138" spans="1:8" x14ac:dyDescent="0.3">
      <c r="A138" s="1"/>
      <c r="B138" s="1"/>
      <c r="C138" s="1"/>
      <c r="D138" s="1"/>
      <c r="E138" s="1"/>
      <c r="F138" s="1"/>
      <c r="G138" s="1"/>
      <c r="H138" s="1"/>
    </row>
    <row r="139" spans="1:8" x14ac:dyDescent="0.3">
      <c r="A139" s="1"/>
      <c r="B139" s="1"/>
      <c r="C139" s="1"/>
      <c r="D139" s="1"/>
      <c r="E139" s="1"/>
      <c r="F139" s="1"/>
      <c r="G139" s="1"/>
      <c r="H139" s="1"/>
    </row>
    <row r="140" spans="1:8" x14ac:dyDescent="0.3">
      <c r="A140" s="1"/>
      <c r="B140" s="1"/>
      <c r="C140" s="1"/>
      <c r="D140" s="1"/>
      <c r="E140" s="1"/>
      <c r="F140" s="1"/>
      <c r="G140" s="1"/>
      <c r="H140" s="1"/>
    </row>
    <row r="141" spans="1:8" x14ac:dyDescent="0.3">
      <c r="A141" s="1"/>
      <c r="B141" s="1"/>
      <c r="C141" s="1"/>
      <c r="D141" s="1"/>
      <c r="E141" s="1"/>
      <c r="F141" s="1"/>
      <c r="G141" s="1"/>
      <c r="H141" s="1"/>
    </row>
    <row r="142" spans="1:8" x14ac:dyDescent="0.3">
      <c r="A142" s="1"/>
      <c r="B142" s="1"/>
      <c r="C142" s="1"/>
      <c r="D142" s="1"/>
      <c r="E142" s="1"/>
      <c r="F142" s="1"/>
      <c r="G142" s="1"/>
      <c r="H142" s="1"/>
    </row>
    <row r="143" spans="1:8" x14ac:dyDescent="0.3">
      <c r="A143" s="1"/>
      <c r="B143" s="1"/>
      <c r="C143" s="1"/>
      <c r="D143" s="1"/>
      <c r="E143" s="1"/>
      <c r="F143" s="1"/>
      <c r="G143" s="1"/>
      <c r="H143" s="1"/>
    </row>
    <row r="144" spans="1:8" x14ac:dyDescent="0.3">
      <c r="A144" s="1"/>
      <c r="B144" s="1"/>
      <c r="C144" s="1"/>
      <c r="D144" s="1"/>
      <c r="E144" s="1"/>
      <c r="F144" s="1"/>
      <c r="G144" s="1"/>
      <c r="H144" s="1"/>
    </row>
    <row r="145" spans="1:8" x14ac:dyDescent="0.3">
      <c r="A145" s="1"/>
      <c r="B145" s="1"/>
      <c r="C145" s="1"/>
      <c r="D145" s="1"/>
      <c r="E145" s="1"/>
      <c r="F145" s="1"/>
      <c r="G145" s="1"/>
      <c r="H145" s="1"/>
    </row>
    <row r="146" spans="1:8" x14ac:dyDescent="0.3">
      <c r="A146" s="1"/>
      <c r="B146" s="1"/>
      <c r="C146" s="1"/>
      <c r="D146" s="1"/>
      <c r="E146" s="1"/>
      <c r="F146" s="1"/>
      <c r="G146" s="1"/>
      <c r="H146" s="1"/>
    </row>
    <row r="147" spans="1:8" x14ac:dyDescent="0.3">
      <c r="A147" s="1"/>
      <c r="B147" s="1"/>
      <c r="C147" s="1"/>
      <c r="D147" s="1"/>
      <c r="E147" s="1"/>
      <c r="F147" s="1"/>
      <c r="G147" s="1"/>
      <c r="H147" s="1"/>
    </row>
    <row r="148" spans="1:8" x14ac:dyDescent="0.3">
      <c r="A148" s="1"/>
      <c r="B148" s="1"/>
      <c r="C148" s="1"/>
      <c r="D148" s="1"/>
      <c r="E148" s="1"/>
      <c r="F148" s="1"/>
      <c r="G148" s="1"/>
      <c r="H148" s="1"/>
    </row>
    <row r="149" spans="1:8" x14ac:dyDescent="0.3">
      <c r="A149" s="1"/>
      <c r="B149" s="1"/>
      <c r="C149" s="1"/>
      <c r="D149" s="1"/>
      <c r="E149" s="1"/>
      <c r="F149" s="1"/>
      <c r="G149" s="1"/>
      <c r="H149" s="1"/>
    </row>
    <row r="150" spans="1:8" x14ac:dyDescent="0.3">
      <c r="A150" s="1"/>
      <c r="B150" s="1"/>
      <c r="C150" s="1"/>
      <c r="D150" s="1"/>
      <c r="E150" s="1"/>
      <c r="F150" s="1"/>
      <c r="G150" s="1"/>
      <c r="H150"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4E3A-6D3E-4CC4-85AF-E6503A14EFD3}">
  <dimension ref="A1:F44"/>
  <sheetViews>
    <sheetView workbookViewId="0">
      <selection activeCell="E19" sqref="E19"/>
    </sheetView>
  </sheetViews>
  <sheetFormatPr defaultColWidth="9.109375" defaultRowHeight="14.4" x14ac:dyDescent="0.3"/>
  <cols>
    <col min="1" max="1" width="16.5546875" customWidth="1"/>
    <col min="2" max="2" width="15.6640625" customWidth="1"/>
    <col min="3" max="3" width="17.109375" customWidth="1"/>
    <col min="4" max="5" width="14.33203125" customWidth="1"/>
    <col min="6" max="6" width="11.6640625" customWidth="1"/>
  </cols>
  <sheetData>
    <row r="1" spans="1:6" ht="18" x14ac:dyDescent="0.35">
      <c r="A1" s="33" t="s">
        <v>3</v>
      </c>
      <c r="B1" s="13"/>
      <c r="C1" s="34"/>
      <c r="D1" s="35"/>
      <c r="E1" s="35"/>
      <c r="F1" s="35"/>
    </row>
    <row r="2" spans="1:6" ht="18" x14ac:dyDescent="0.35">
      <c r="A2" s="36" t="s">
        <v>2</v>
      </c>
      <c r="B2" s="13"/>
      <c r="C2" s="34"/>
      <c r="D2" s="35"/>
      <c r="E2" s="35"/>
      <c r="F2" s="35"/>
    </row>
    <row r="3" spans="1:6" ht="18" x14ac:dyDescent="0.35">
      <c r="A3" s="36"/>
      <c r="B3" s="13"/>
      <c r="C3" s="34"/>
      <c r="D3" s="35"/>
      <c r="E3" s="35"/>
      <c r="F3" s="35"/>
    </row>
    <row r="4" spans="1:6" ht="18" x14ac:dyDescent="0.35">
      <c r="A4" s="17" t="s">
        <v>98</v>
      </c>
      <c r="B4" s="13"/>
      <c r="C4" s="34"/>
      <c r="D4" s="35"/>
      <c r="E4" s="35"/>
      <c r="F4" s="35"/>
    </row>
    <row r="5" spans="1:6" ht="18" x14ac:dyDescent="0.35">
      <c r="A5" s="13"/>
      <c r="B5" s="13"/>
      <c r="C5" s="34"/>
    </row>
    <row r="7" spans="1:6" ht="15" customHeight="1" x14ac:dyDescent="0.3">
      <c r="A7" s="41"/>
      <c r="B7" s="41"/>
      <c r="C7" s="41"/>
      <c r="D7" s="41"/>
      <c r="E7" s="41"/>
      <c r="F7" s="41"/>
    </row>
    <row r="8" spans="1:6" ht="40.200000000000003" thickBot="1" x14ac:dyDescent="0.35">
      <c r="B8" s="74"/>
      <c r="C8" s="75"/>
      <c r="D8" s="76" t="s">
        <v>99</v>
      </c>
    </row>
    <row r="9" spans="1:6" x14ac:dyDescent="0.3">
      <c r="B9" s="77" t="s">
        <v>100</v>
      </c>
      <c r="C9" s="75"/>
      <c r="D9" s="78">
        <v>0</v>
      </c>
    </row>
    <row r="10" spans="1:6" x14ac:dyDescent="0.3">
      <c r="B10" s="77" t="s">
        <v>101</v>
      </c>
      <c r="C10" s="75"/>
      <c r="D10" s="78">
        <v>0</v>
      </c>
    </row>
    <row r="11" spans="1:6" ht="15" customHeight="1" x14ac:dyDescent="0.3">
      <c r="B11" s="77" t="s">
        <v>102</v>
      </c>
      <c r="C11" s="75"/>
      <c r="D11" s="78">
        <v>0</v>
      </c>
    </row>
    <row r="12" spans="1:6" ht="15" customHeight="1" x14ac:dyDescent="0.3">
      <c r="B12" s="77" t="s">
        <v>103</v>
      </c>
      <c r="C12" s="75"/>
      <c r="D12" s="78">
        <v>0</v>
      </c>
    </row>
    <row r="13" spans="1:6" x14ac:dyDescent="0.3">
      <c r="B13" s="77" t="s">
        <v>104</v>
      </c>
      <c r="C13" s="75"/>
      <c r="D13" s="78">
        <v>0</v>
      </c>
    </row>
    <row r="14" spans="1:6" x14ac:dyDescent="0.3">
      <c r="B14" s="77" t="s">
        <v>105</v>
      </c>
      <c r="C14" s="75"/>
      <c r="D14" s="78">
        <v>0</v>
      </c>
    </row>
    <row r="15" spans="1:6" x14ac:dyDescent="0.3">
      <c r="B15" s="77" t="s">
        <v>106</v>
      </c>
      <c r="C15" s="75"/>
      <c r="D15" s="78">
        <v>0</v>
      </c>
    </row>
    <row r="16" spans="1:6" x14ac:dyDescent="0.3">
      <c r="B16" s="77" t="s">
        <v>107</v>
      </c>
      <c r="C16" s="75"/>
      <c r="D16" s="78">
        <v>0</v>
      </c>
    </row>
    <row r="17" spans="2:4" x14ac:dyDescent="0.3">
      <c r="B17" s="77" t="s">
        <v>108</v>
      </c>
      <c r="C17" s="75"/>
      <c r="D17" s="78">
        <v>0</v>
      </c>
    </row>
    <row r="18" spans="2:4" ht="15" customHeight="1" x14ac:dyDescent="0.3">
      <c r="B18" s="77" t="s">
        <v>109</v>
      </c>
      <c r="C18" s="75"/>
      <c r="D18" s="78">
        <v>0</v>
      </c>
    </row>
    <row r="19" spans="2:4" ht="15" customHeight="1" x14ac:dyDescent="0.3"/>
    <row r="44" ht="15" customHeight="1" x14ac:dyDescent="0.3"/>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9D641-14D1-4A8E-B523-53346078AA54}">
  <dimension ref="A1:J49"/>
  <sheetViews>
    <sheetView workbookViewId="0">
      <selection activeCell="K26" sqref="K26"/>
    </sheetView>
  </sheetViews>
  <sheetFormatPr defaultRowHeight="14.4" x14ac:dyDescent="0.3"/>
  <cols>
    <col min="2" max="2" width="9.5546875" customWidth="1"/>
    <col min="3" max="3" width="23" bestFit="1" customWidth="1"/>
    <col min="4" max="4" width="14.33203125" bestFit="1" customWidth="1"/>
    <col min="5" max="5" width="17" bestFit="1" customWidth="1"/>
    <col min="6" max="6" width="15.44140625" bestFit="1" customWidth="1"/>
  </cols>
  <sheetData>
    <row r="1" spans="1:7" x14ac:dyDescent="0.3">
      <c r="A1" s="11" t="s">
        <v>3</v>
      </c>
      <c r="B1" s="7"/>
      <c r="C1" s="7"/>
      <c r="D1" s="7"/>
      <c r="E1" s="7"/>
      <c r="F1" s="7"/>
      <c r="G1" s="7"/>
    </row>
    <row r="2" spans="1:7" x14ac:dyDescent="0.3">
      <c r="A2" s="10" t="s">
        <v>2</v>
      </c>
      <c r="B2" s="7"/>
      <c r="C2" s="7"/>
      <c r="D2" s="7"/>
      <c r="E2" s="7"/>
      <c r="F2" s="7"/>
      <c r="G2" s="7"/>
    </row>
    <row r="3" spans="1:7" x14ac:dyDescent="0.3">
      <c r="A3" s="10"/>
      <c r="B3" s="7"/>
      <c r="C3" s="7"/>
      <c r="D3" s="7"/>
      <c r="E3" s="7"/>
      <c r="F3" s="7"/>
      <c r="G3" s="7"/>
    </row>
    <row r="4" spans="1:7" x14ac:dyDescent="0.3">
      <c r="A4" s="9" t="s">
        <v>64</v>
      </c>
      <c r="B4" s="7"/>
      <c r="C4" s="7"/>
      <c r="D4" s="7"/>
      <c r="E4" s="7"/>
      <c r="F4" s="7"/>
      <c r="G4" s="7"/>
    </row>
    <row r="5" spans="1:7" ht="15.6" x14ac:dyDescent="0.3">
      <c r="A5" s="8"/>
      <c r="B5" s="7"/>
      <c r="C5" s="7"/>
      <c r="D5" s="7"/>
      <c r="E5" s="7"/>
      <c r="F5" s="7"/>
      <c r="G5" s="7"/>
    </row>
    <row r="6" spans="1:7" ht="15.6" x14ac:dyDescent="0.3">
      <c r="A6" s="8"/>
      <c r="B6" s="7"/>
      <c r="C6" s="7"/>
      <c r="D6" s="7"/>
      <c r="E6" s="7"/>
      <c r="F6" s="7"/>
      <c r="G6" s="7"/>
    </row>
    <row r="7" spans="1:7" x14ac:dyDescent="0.3">
      <c r="A7" s="7" t="s">
        <v>65</v>
      </c>
      <c r="B7" s="7"/>
      <c r="C7" s="7"/>
      <c r="D7" s="7"/>
      <c r="E7" s="7"/>
      <c r="F7" s="7"/>
      <c r="G7" s="7"/>
    </row>
    <row r="8" spans="1:7" x14ac:dyDescent="0.3">
      <c r="A8" s="1"/>
      <c r="B8" s="1"/>
      <c r="C8" s="1"/>
      <c r="D8" s="1"/>
      <c r="E8" s="1"/>
      <c r="F8" s="1"/>
      <c r="G8" s="1"/>
    </row>
    <row r="9" spans="1:7" x14ac:dyDescent="0.3">
      <c r="A9" s="1"/>
      <c r="B9" s="66" t="s">
        <v>66</v>
      </c>
      <c r="C9" s="66" t="s">
        <v>67</v>
      </c>
      <c r="D9" s="66" t="s">
        <v>68</v>
      </c>
      <c r="E9" s="66" t="s">
        <v>69</v>
      </c>
      <c r="F9" s="66" t="s">
        <v>70</v>
      </c>
      <c r="G9" s="1"/>
    </row>
    <row r="10" spans="1:7" x14ac:dyDescent="0.3">
      <c r="A10" s="1"/>
      <c r="B10" s="20" t="s">
        <v>71</v>
      </c>
      <c r="C10" s="70">
        <v>17374997</v>
      </c>
      <c r="D10" s="70">
        <v>5126974301</v>
      </c>
      <c r="E10" s="70">
        <v>883426</v>
      </c>
      <c r="F10" s="71">
        <v>295.07770856017987</v>
      </c>
      <c r="G10" s="1"/>
    </row>
    <row r="11" spans="1:7" x14ac:dyDescent="0.3">
      <c r="A11" s="1"/>
      <c r="B11" s="20" t="s">
        <v>72</v>
      </c>
      <c r="C11" s="70">
        <v>17527757</v>
      </c>
      <c r="D11" s="70">
        <v>5213996033</v>
      </c>
      <c r="E11" s="70">
        <v>894064</v>
      </c>
      <c r="F11" s="71">
        <v>297.47080775937275</v>
      </c>
      <c r="G11" s="1"/>
    </row>
    <row r="12" spans="1:7" x14ac:dyDescent="0.3">
      <c r="A12" s="1"/>
      <c r="B12" s="20" t="s">
        <v>73</v>
      </c>
      <c r="C12" s="70">
        <v>17685521</v>
      </c>
      <c r="D12" s="70">
        <v>5278124164</v>
      </c>
      <c r="E12" s="70">
        <v>901586</v>
      </c>
      <c r="F12" s="71">
        <v>298.44323862440922</v>
      </c>
      <c r="G12" s="1"/>
    </row>
    <row r="13" spans="1:7" x14ac:dyDescent="0.3">
      <c r="A13" s="1"/>
      <c r="B13" s="20" t="s">
        <v>74</v>
      </c>
      <c r="C13" s="70">
        <v>17815117</v>
      </c>
      <c r="D13" s="70">
        <v>5365591265</v>
      </c>
      <c r="E13" s="70">
        <v>904141</v>
      </c>
      <c r="F13" s="71">
        <v>301.18192684336566</v>
      </c>
      <c r="G13" s="1"/>
    </row>
    <row r="14" spans="1:7" x14ac:dyDescent="0.3">
      <c r="A14" s="1"/>
      <c r="B14" s="20" t="s">
        <v>75</v>
      </c>
      <c r="C14" s="70">
        <v>17953333</v>
      </c>
      <c r="D14" s="70">
        <v>5509256743</v>
      </c>
      <c r="E14" s="70">
        <v>911186</v>
      </c>
      <c r="F14" s="71">
        <v>306.86540170563313</v>
      </c>
      <c r="G14" s="1"/>
    </row>
    <row r="15" spans="1:7" x14ac:dyDescent="0.3">
      <c r="A15" s="1"/>
      <c r="B15" s="20" t="s">
        <v>76</v>
      </c>
      <c r="C15" s="70">
        <v>18013875</v>
      </c>
      <c r="D15" s="70">
        <v>5563958407</v>
      </c>
      <c r="E15" s="70">
        <v>908826</v>
      </c>
      <c r="F15" s="71">
        <v>308.87071254796649</v>
      </c>
      <c r="G15" s="1"/>
    </row>
    <row r="16" spans="1:7" x14ac:dyDescent="0.3">
      <c r="A16" s="1"/>
      <c r="B16" s="20" t="s">
        <v>77</v>
      </c>
      <c r="C16" s="70">
        <v>18048110</v>
      </c>
      <c r="D16" s="70">
        <v>5605480819</v>
      </c>
      <c r="E16" s="70">
        <v>901135</v>
      </c>
      <c r="F16" s="71">
        <v>310.58547509960874</v>
      </c>
      <c r="G16" s="1"/>
    </row>
    <row r="17" spans="1:7" x14ac:dyDescent="0.3">
      <c r="A17" s="1"/>
      <c r="B17" s="20" t="s">
        <v>78</v>
      </c>
      <c r="C17" s="70">
        <v>18076314</v>
      </c>
      <c r="D17" s="70">
        <v>5637563804</v>
      </c>
      <c r="E17" s="70">
        <v>891795</v>
      </c>
      <c r="F17" s="71">
        <v>311.87573993237783</v>
      </c>
      <c r="G17" s="1"/>
    </row>
    <row r="18" spans="1:7" x14ac:dyDescent="0.3">
      <c r="A18" s="1"/>
      <c r="B18" s="20" t="s">
        <v>79</v>
      </c>
      <c r="C18" s="70">
        <v>18099701</v>
      </c>
      <c r="D18" s="70">
        <v>5668102789</v>
      </c>
      <c r="E18" s="70">
        <v>884882</v>
      </c>
      <c r="F18" s="71">
        <v>313.16002341696139</v>
      </c>
      <c r="G18" s="1"/>
    </row>
    <row r="19" spans="1:7" x14ac:dyDescent="0.3">
      <c r="A19" s="1"/>
      <c r="B19" s="20" t="s">
        <v>80</v>
      </c>
      <c r="C19" s="70">
        <v>18110953</v>
      </c>
      <c r="D19" s="70">
        <v>5735576508</v>
      </c>
      <c r="E19" s="70">
        <v>873518</v>
      </c>
      <c r="F19" s="71">
        <v>316.69103818004498</v>
      </c>
      <c r="G19" s="1"/>
    </row>
    <row r="20" spans="1:7" x14ac:dyDescent="0.3">
      <c r="A20" s="1"/>
      <c r="B20" s="20" t="s">
        <v>81</v>
      </c>
      <c r="C20" s="70">
        <v>18129569</v>
      </c>
      <c r="D20" s="70">
        <v>5795747787</v>
      </c>
      <c r="E20" s="70">
        <v>861628</v>
      </c>
      <c r="F20" s="71">
        <v>319.68480811650846</v>
      </c>
      <c r="G20" s="1"/>
    </row>
    <row r="21" spans="1:7" x14ac:dyDescent="0.3">
      <c r="A21" s="1"/>
      <c r="B21" s="20" t="s">
        <v>82</v>
      </c>
      <c r="C21" s="70">
        <v>18154727</v>
      </c>
      <c r="D21" s="70">
        <v>5888981217</v>
      </c>
      <c r="E21" s="70">
        <v>857817</v>
      </c>
      <c r="F21" s="71">
        <v>324.37729396867275</v>
      </c>
      <c r="G21" s="1"/>
    </row>
    <row r="22" spans="1:7" x14ac:dyDescent="0.3">
      <c r="A22" s="1"/>
      <c r="B22" s="20" t="s">
        <v>83</v>
      </c>
      <c r="C22" s="70">
        <v>18189429</v>
      </c>
      <c r="D22" s="70">
        <v>5946914067</v>
      </c>
      <c r="E22" s="70">
        <v>851664</v>
      </c>
      <c r="F22" s="71">
        <v>326.94341680544233</v>
      </c>
      <c r="G22" s="1"/>
    </row>
    <row r="23" spans="1:7" x14ac:dyDescent="0.3">
      <c r="A23" s="1"/>
      <c r="B23" s="20" t="s">
        <v>84</v>
      </c>
      <c r="C23" s="70">
        <v>18256836</v>
      </c>
      <c r="D23" s="70">
        <v>6054102604</v>
      </c>
      <c r="E23" s="70">
        <v>848386</v>
      </c>
      <c r="F23" s="71">
        <v>331.60743756475654</v>
      </c>
      <c r="G23" s="1"/>
    </row>
    <row r="24" spans="1:7" x14ac:dyDescent="0.3">
      <c r="A24" s="1"/>
      <c r="B24" s="20" t="s">
        <v>85</v>
      </c>
      <c r="C24" s="70">
        <v>18304936</v>
      </c>
      <c r="D24" s="70">
        <v>5910263756</v>
      </c>
      <c r="E24" s="70">
        <v>790723</v>
      </c>
      <c r="F24" s="71">
        <v>322.87814368758239</v>
      </c>
      <c r="G24" s="1"/>
    </row>
    <row r="25" spans="1:7" x14ac:dyDescent="0.3">
      <c r="A25" s="1"/>
      <c r="B25" s="20" t="s">
        <v>86</v>
      </c>
      <c r="C25" s="70">
        <v>18362199</v>
      </c>
      <c r="D25" s="70">
        <v>5618607004</v>
      </c>
      <c r="E25" s="70">
        <v>715704</v>
      </c>
      <c r="F25" s="71">
        <v>305.98769809650793</v>
      </c>
      <c r="G25" s="1"/>
    </row>
    <row r="26" spans="1:7" x14ac:dyDescent="0.3">
      <c r="A26" s="1"/>
      <c r="B26" s="20" t="s">
        <v>87</v>
      </c>
      <c r="C26" s="70">
        <v>18413085</v>
      </c>
      <c r="D26" s="70">
        <v>5282689373</v>
      </c>
      <c r="E26" s="70">
        <v>635004</v>
      </c>
      <c r="F26" s="71">
        <v>286.89865782947288</v>
      </c>
      <c r="G26" s="5"/>
    </row>
    <row r="27" spans="1:7" x14ac:dyDescent="0.3">
      <c r="A27" s="1"/>
      <c r="B27" s="20" t="s">
        <v>88</v>
      </c>
      <c r="C27" s="70">
        <v>18438900</v>
      </c>
      <c r="D27" s="70">
        <v>4848324059</v>
      </c>
      <c r="E27" s="70">
        <v>550930</v>
      </c>
      <c r="F27" s="71">
        <v>262.93998335041681</v>
      </c>
      <c r="G27" s="5"/>
    </row>
    <row r="28" spans="1:7" x14ac:dyDescent="0.3">
      <c r="A28" s="1"/>
      <c r="B28" s="20" t="s">
        <v>89</v>
      </c>
      <c r="C28" s="70">
        <v>18502137</v>
      </c>
      <c r="D28" s="70">
        <v>4746527517</v>
      </c>
      <c r="E28" s="70">
        <v>537485</v>
      </c>
      <c r="F28" s="71">
        <v>256.53942120307511</v>
      </c>
      <c r="G28" s="5"/>
    </row>
    <row r="29" spans="1:7" x14ac:dyDescent="0.3">
      <c r="A29" s="1"/>
      <c r="B29" s="20" t="s">
        <v>90</v>
      </c>
      <c r="C29" s="70">
        <v>18557881</v>
      </c>
      <c r="D29" s="70">
        <v>4865340888</v>
      </c>
      <c r="E29" s="70">
        <v>547848</v>
      </c>
      <c r="F29" s="71">
        <v>262.1711437852199</v>
      </c>
      <c r="G29" s="5"/>
    </row>
    <row r="30" spans="1:7" x14ac:dyDescent="0.3">
      <c r="A30" s="1"/>
      <c r="B30" s="20" t="s">
        <v>91</v>
      </c>
      <c r="C30" s="70">
        <v>18607967</v>
      </c>
      <c r="D30" s="70">
        <v>5052619574</v>
      </c>
      <c r="E30" s="70">
        <v>563545</v>
      </c>
      <c r="F30" s="71">
        <v>271.52990834517277</v>
      </c>
      <c r="G30" s="5"/>
    </row>
    <row r="31" spans="1:7" x14ac:dyDescent="0.3">
      <c r="A31" s="1"/>
      <c r="B31" s="20" t="s">
        <v>95</v>
      </c>
      <c r="C31" s="70">
        <v>18644044</v>
      </c>
      <c r="D31" s="70">
        <v>5404348748</v>
      </c>
      <c r="E31" s="70">
        <v>596188</v>
      </c>
      <c r="F31" s="71">
        <v>289.86998464496224</v>
      </c>
      <c r="G31" s="5"/>
    </row>
    <row r="32" spans="1:7" x14ac:dyDescent="0.3">
      <c r="A32" s="1"/>
      <c r="B32" s="20" t="s">
        <v>96</v>
      </c>
      <c r="C32" s="70">
        <v>18660261</v>
      </c>
      <c r="D32" s="70">
        <v>5802964785</v>
      </c>
      <c r="E32" s="70">
        <v>624611</v>
      </c>
      <c r="F32" s="71">
        <v>310.97982954257714</v>
      </c>
      <c r="G32" s="5"/>
    </row>
    <row r="33" spans="1:10" x14ac:dyDescent="0.3">
      <c r="A33" s="1"/>
      <c r="B33" s="20" t="s">
        <v>97</v>
      </c>
      <c r="C33" s="70">
        <v>18668907</v>
      </c>
      <c r="D33" s="70">
        <v>6129796197</v>
      </c>
      <c r="E33" s="70">
        <v>649150</v>
      </c>
      <c r="F33" s="71">
        <v>328.34253215788158</v>
      </c>
      <c r="G33" s="5"/>
    </row>
    <row r="34" spans="1:10" x14ac:dyDescent="0.3">
      <c r="A34" s="1"/>
      <c r="B34" s="26"/>
      <c r="C34" s="47"/>
      <c r="D34" s="47"/>
      <c r="E34" s="47"/>
      <c r="F34" s="47"/>
      <c r="G34" s="1"/>
    </row>
    <row r="35" spans="1:10" x14ac:dyDescent="0.3">
      <c r="A35" s="1"/>
      <c r="B35" s="26"/>
      <c r="C35" s="47" t="s">
        <v>92</v>
      </c>
      <c r="D35" s="48" t="s">
        <v>93</v>
      </c>
      <c r="E35" s="47"/>
      <c r="F35" s="47"/>
      <c r="G35" s="1"/>
    </row>
    <row r="36" spans="1:10" x14ac:dyDescent="0.3">
      <c r="A36" s="1"/>
      <c r="B36" s="20"/>
      <c r="C36" s="26" t="s">
        <v>94</v>
      </c>
      <c r="D36" s="72">
        <f>ROUND(LOGEST(F10:F33)^4-1,3)</f>
        <v>-1.0999999999999999E-2</v>
      </c>
      <c r="E36" s="20"/>
      <c r="F36" s="20"/>
      <c r="G36" s="1"/>
      <c r="H36" s="73"/>
      <c r="I36" s="73"/>
      <c r="J36" s="73"/>
    </row>
    <row r="37" spans="1:10" x14ac:dyDescent="0.3">
      <c r="A37" s="1"/>
      <c r="B37" s="3"/>
      <c r="E37" s="3"/>
      <c r="F37" s="3"/>
      <c r="G37" s="1"/>
    </row>
    <row r="38" spans="1:10" x14ac:dyDescent="0.3">
      <c r="A38" s="1"/>
      <c r="B38" s="3"/>
      <c r="E38" s="3"/>
      <c r="F38" s="3"/>
      <c r="G38" s="1"/>
    </row>
    <row r="39" spans="1:10" x14ac:dyDescent="0.3">
      <c r="A39" s="1"/>
      <c r="B39" s="3"/>
      <c r="C39" s="6"/>
      <c r="D39" s="4"/>
      <c r="E39" s="4"/>
      <c r="F39" s="5"/>
      <c r="G39" s="1"/>
    </row>
    <row r="40" spans="1:10" x14ac:dyDescent="0.3">
      <c r="A40" s="1"/>
      <c r="B40" s="3"/>
      <c r="C40" s="6"/>
      <c r="D40" s="4"/>
      <c r="E40" s="4"/>
      <c r="F40" s="5"/>
      <c r="G40" s="1"/>
    </row>
    <row r="41" spans="1:10" x14ac:dyDescent="0.3">
      <c r="A41" s="1"/>
      <c r="B41" s="3"/>
      <c r="C41" s="6"/>
      <c r="D41" s="4"/>
      <c r="E41" s="4"/>
      <c r="F41" s="5"/>
      <c r="G41" s="1"/>
    </row>
    <row r="42" spans="1:10" x14ac:dyDescent="0.3">
      <c r="A42" s="1"/>
      <c r="B42" s="3"/>
      <c r="C42" s="6"/>
      <c r="D42" s="4"/>
      <c r="E42" s="4"/>
      <c r="F42" s="5"/>
      <c r="G42" s="1"/>
    </row>
    <row r="43" spans="1:10" x14ac:dyDescent="0.3">
      <c r="A43" s="1"/>
      <c r="B43" s="3"/>
      <c r="C43" s="6"/>
      <c r="D43" s="4"/>
      <c r="E43" s="4"/>
      <c r="F43" s="5"/>
      <c r="G43" s="1"/>
    </row>
    <row r="44" spans="1:10" x14ac:dyDescent="0.3">
      <c r="A44" s="1"/>
      <c r="B44" s="3"/>
      <c r="C44" s="6"/>
      <c r="D44" s="4"/>
      <c r="E44" s="4"/>
      <c r="F44" s="5"/>
      <c r="G44" s="1"/>
    </row>
    <row r="45" spans="1:10" x14ac:dyDescent="0.3">
      <c r="A45" s="1"/>
      <c r="B45" s="2"/>
      <c r="C45" s="2"/>
      <c r="D45" s="4"/>
      <c r="E45" s="4"/>
      <c r="F45" s="3"/>
      <c r="G45" s="1"/>
    </row>
    <row r="46" spans="1:10" x14ac:dyDescent="0.3">
      <c r="A46" s="1"/>
      <c r="B46" s="2"/>
      <c r="C46" s="2"/>
      <c r="D46" s="4"/>
      <c r="E46" s="4"/>
      <c r="F46" s="3"/>
      <c r="G46" s="1"/>
    </row>
    <row r="47" spans="1:10" x14ac:dyDescent="0.3">
      <c r="A47" s="1"/>
      <c r="B47" s="2"/>
      <c r="C47" s="2"/>
      <c r="D47" s="2"/>
      <c r="E47" s="2"/>
      <c r="F47" s="2"/>
      <c r="G47" s="1"/>
    </row>
    <row r="48" spans="1:10" x14ac:dyDescent="0.3">
      <c r="A48" s="1"/>
      <c r="B48" s="2"/>
      <c r="C48" s="2"/>
      <c r="D48" s="2"/>
      <c r="E48" s="2"/>
      <c r="F48" s="2"/>
      <c r="G48" s="1"/>
    </row>
    <row r="49" spans="1:7" x14ac:dyDescent="0.3">
      <c r="A49" s="1"/>
      <c r="B49" s="1"/>
      <c r="C49" s="1"/>
      <c r="D49" s="1"/>
      <c r="E49" s="1"/>
      <c r="F49" s="1"/>
      <c r="G49" s="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24FC4-626E-4B0B-879E-32177C618919}">
  <dimension ref="A1:G52"/>
  <sheetViews>
    <sheetView topLeftCell="A19" zoomScaleNormal="100" zoomScaleSheetLayoutView="100" workbookViewId="0">
      <selection activeCell="C42" sqref="C42"/>
    </sheetView>
  </sheetViews>
  <sheetFormatPr defaultRowHeight="14.4" x14ac:dyDescent="0.3"/>
  <cols>
    <col min="2" max="2" width="12.88671875" customWidth="1"/>
    <col min="3" max="3" width="13" customWidth="1"/>
    <col min="4" max="4" width="17.44140625" customWidth="1"/>
    <col min="5" max="5" width="13.44140625" customWidth="1"/>
    <col min="6" max="6" width="15.33203125" customWidth="1"/>
    <col min="7" max="7" width="11" customWidth="1"/>
    <col min="8" max="8" width="9.109375" customWidth="1"/>
  </cols>
  <sheetData>
    <row r="1" spans="1:7" x14ac:dyDescent="0.3">
      <c r="A1" s="11" t="s">
        <v>3</v>
      </c>
      <c r="B1" s="79"/>
      <c r="C1" s="79"/>
      <c r="D1" s="79"/>
      <c r="E1" s="79"/>
      <c r="F1" s="79"/>
      <c r="G1" s="80"/>
    </row>
    <row r="2" spans="1:7" x14ac:dyDescent="0.3">
      <c r="A2" s="10" t="s">
        <v>2</v>
      </c>
      <c r="B2" s="79"/>
      <c r="C2" s="79"/>
      <c r="D2" s="79"/>
      <c r="E2" s="79"/>
      <c r="F2" s="79"/>
      <c r="G2" s="80"/>
    </row>
    <row r="3" spans="1:7" x14ac:dyDescent="0.3">
      <c r="A3" s="10"/>
      <c r="B3" s="79"/>
      <c r="C3" s="79"/>
      <c r="D3" s="79"/>
      <c r="E3" s="79"/>
      <c r="F3" s="79"/>
      <c r="G3" s="81"/>
    </row>
    <row r="4" spans="1:7" x14ac:dyDescent="0.3">
      <c r="A4" s="9" t="s">
        <v>113</v>
      </c>
      <c r="B4" s="21"/>
      <c r="C4" s="21"/>
      <c r="D4" s="21"/>
      <c r="E4" s="21"/>
      <c r="F4" s="21"/>
      <c r="G4" s="35"/>
    </row>
    <row r="5" spans="1:7" x14ac:dyDescent="0.3">
      <c r="B5" s="21"/>
      <c r="C5" s="21"/>
      <c r="D5" s="21"/>
      <c r="E5" s="21"/>
      <c r="F5" s="21"/>
    </row>
    <row r="6" spans="1:7" x14ac:dyDescent="0.3">
      <c r="B6" s="82" t="s">
        <v>114</v>
      </c>
      <c r="C6" s="82"/>
      <c r="D6" s="82"/>
      <c r="E6" s="82"/>
      <c r="F6" s="82"/>
    </row>
    <row r="7" spans="1:7" x14ac:dyDescent="0.3">
      <c r="B7" s="82"/>
      <c r="C7" s="82"/>
      <c r="D7" s="82"/>
      <c r="E7" s="82"/>
      <c r="F7" s="82"/>
    </row>
    <row r="8" spans="1:7" x14ac:dyDescent="0.3">
      <c r="A8" s="83" t="s">
        <v>115</v>
      </c>
      <c r="B8" s="84"/>
      <c r="C8" s="84"/>
      <c r="D8" s="84"/>
      <c r="E8" s="84"/>
      <c r="F8" s="84"/>
    </row>
    <row r="9" spans="1:7" x14ac:dyDescent="0.3">
      <c r="A9" s="83" t="s">
        <v>116</v>
      </c>
      <c r="B9" s="84"/>
      <c r="C9" s="84"/>
      <c r="D9" s="84"/>
      <c r="E9" s="84"/>
      <c r="F9" s="84"/>
    </row>
    <row r="10" spans="1:7" x14ac:dyDescent="0.3">
      <c r="A10" s="83" t="s">
        <v>117</v>
      </c>
      <c r="B10" s="84"/>
      <c r="C10" s="85"/>
      <c r="D10" s="85"/>
      <c r="E10" s="85"/>
      <c r="F10" s="84"/>
    </row>
    <row r="11" spans="1:7" x14ac:dyDescent="0.3">
      <c r="A11" s="83" t="s">
        <v>118</v>
      </c>
      <c r="B11" s="84"/>
      <c r="C11" s="84"/>
      <c r="D11" s="84"/>
      <c r="E11" s="84"/>
      <c r="F11" s="84"/>
    </row>
    <row r="12" spans="1:7" x14ac:dyDescent="0.3">
      <c r="B12" s="86"/>
      <c r="C12" s="87"/>
      <c r="D12" s="87"/>
      <c r="E12" s="86"/>
      <c r="F12" s="86"/>
    </row>
    <row r="13" spans="1:7" x14ac:dyDescent="0.3">
      <c r="B13" s="84"/>
      <c r="C13" s="86" t="s">
        <v>68</v>
      </c>
      <c r="D13" s="86" t="s">
        <v>68</v>
      </c>
      <c r="E13" s="87"/>
      <c r="F13" s="84"/>
    </row>
    <row r="14" spans="1:7" x14ac:dyDescent="0.3">
      <c r="B14" s="86"/>
      <c r="C14" s="86" t="s">
        <v>119</v>
      </c>
      <c r="D14" s="86" t="s">
        <v>120</v>
      </c>
      <c r="E14" s="86" t="s">
        <v>68</v>
      </c>
      <c r="F14" s="86"/>
    </row>
    <row r="15" spans="1:7" x14ac:dyDescent="0.3">
      <c r="B15" s="88" t="s">
        <v>121</v>
      </c>
      <c r="C15" s="89" t="s">
        <v>122</v>
      </c>
      <c r="D15" s="89" t="s">
        <v>122</v>
      </c>
      <c r="E15" s="88" t="s">
        <v>123</v>
      </c>
      <c r="F15" s="90" t="s">
        <v>124</v>
      </c>
    </row>
    <row r="16" spans="1:7" ht="12.9" customHeight="1" x14ac:dyDescent="0.3">
      <c r="A16" s="14"/>
      <c r="B16" s="91">
        <v>1994</v>
      </c>
      <c r="C16" s="92">
        <v>5571947.9100000001</v>
      </c>
      <c r="D16" s="92">
        <v>192276080.44999999</v>
      </c>
      <c r="E16" s="92">
        <f t="shared" ref="E16:E43" si="0">C16+D16</f>
        <v>197848028.35999998</v>
      </c>
      <c r="F16" s="93">
        <f t="shared" ref="F16:F43" si="1">C16/D16</f>
        <v>2.8978892730492003E-2</v>
      </c>
      <c r="G16" s="94"/>
    </row>
    <row r="17" spans="1:7" ht="12.9" customHeight="1" x14ac:dyDescent="0.3">
      <c r="A17" s="14"/>
      <c r="B17" s="91">
        <v>1995</v>
      </c>
      <c r="C17" s="92">
        <v>9601721.0399999991</v>
      </c>
      <c r="D17" s="92">
        <v>189704929.08000001</v>
      </c>
      <c r="E17" s="92">
        <f t="shared" si="0"/>
        <v>199306650.12</v>
      </c>
      <c r="F17" s="93">
        <f t="shared" si="1"/>
        <v>5.0613977647100988E-2</v>
      </c>
      <c r="G17" s="94"/>
    </row>
    <row r="18" spans="1:7" ht="12.9" customHeight="1" x14ac:dyDescent="0.3">
      <c r="A18" s="14"/>
      <c r="B18" s="91">
        <v>1996</v>
      </c>
      <c r="C18" s="92">
        <v>193708.79</v>
      </c>
      <c r="D18" s="92">
        <v>164267325.49000001</v>
      </c>
      <c r="E18" s="92">
        <f t="shared" si="0"/>
        <v>164461034.28</v>
      </c>
      <c r="F18" s="93">
        <f t="shared" si="1"/>
        <v>1.1792289758305724E-3</v>
      </c>
      <c r="G18" s="94"/>
    </row>
    <row r="19" spans="1:7" ht="12.9" customHeight="1" x14ac:dyDescent="0.3">
      <c r="A19" s="14"/>
      <c r="B19" s="91">
        <v>1997</v>
      </c>
      <c r="C19" s="92">
        <v>893798.26</v>
      </c>
      <c r="D19" s="92">
        <v>152004427.58000001</v>
      </c>
      <c r="E19" s="92">
        <f t="shared" si="0"/>
        <v>152898225.84</v>
      </c>
      <c r="F19" s="93">
        <f t="shared" si="1"/>
        <v>5.8800804307466209E-3</v>
      </c>
      <c r="G19" s="94"/>
    </row>
    <row r="20" spans="1:7" ht="12.9" customHeight="1" x14ac:dyDescent="0.3">
      <c r="A20" s="14"/>
      <c r="B20" s="91">
        <v>1998</v>
      </c>
      <c r="C20" s="92">
        <v>3749468.52</v>
      </c>
      <c r="D20" s="92">
        <v>140152652.62</v>
      </c>
      <c r="E20" s="92">
        <f t="shared" si="0"/>
        <v>143902121.14000002</v>
      </c>
      <c r="F20" s="93">
        <f t="shared" si="1"/>
        <v>2.6752747450068205E-2</v>
      </c>
      <c r="G20" s="94"/>
    </row>
    <row r="21" spans="1:7" ht="12.9" customHeight="1" x14ac:dyDescent="0.3">
      <c r="A21" s="14"/>
      <c r="B21" s="91">
        <v>1999</v>
      </c>
      <c r="C21" s="92">
        <v>69626.570000000007</v>
      </c>
      <c r="D21" s="92">
        <v>123890256.95</v>
      </c>
      <c r="E21" s="92">
        <f t="shared" si="0"/>
        <v>123959883.52</v>
      </c>
      <c r="F21" s="93">
        <f t="shared" si="1"/>
        <v>5.6200198235201095E-4</v>
      </c>
      <c r="G21" s="94"/>
    </row>
    <row r="22" spans="1:7" ht="12.9" customHeight="1" x14ac:dyDescent="0.3">
      <c r="A22" s="14"/>
      <c r="B22" s="91">
        <v>2000</v>
      </c>
      <c r="C22" s="92">
        <v>45745.37</v>
      </c>
      <c r="D22" s="92">
        <v>127397387.93000001</v>
      </c>
      <c r="E22" s="92">
        <f t="shared" si="0"/>
        <v>127443133.30000001</v>
      </c>
      <c r="F22" s="93">
        <f t="shared" si="1"/>
        <v>3.5907620040950394E-4</v>
      </c>
      <c r="G22" s="94"/>
    </row>
    <row r="23" spans="1:7" ht="12.9" customHeight="1" x14ac:dyDescent="0.3">
      <c r="A23" s="14"/>
      <c r="B23" s="91">
        <v>2001</v>
      </c>
      <c r="C23" s="92">
        <v>113397.73</v>
      </c>
      <c r="D23" s="92">
        <v>152104934.09999999</v>
      </c>
      <c r="E23" s="92">
        <f t="shared" si="0"/>
        <v>152218331.82999998</v>
      </c>
      <c r="F23" s="93">
        <f t="shared" si="1"/>
        <v>7.4552302113649847E-4</v>
      </c>
      <c r="G23" s="94"/>
    </row>
    <row r="24" spans="1:7" ht="12.9" customHeight="1" x14ac:dyDescent="0.3">
      <c r="A24" s="14"/>
      <c r="B24" s="91">
        <v>2002</v>
      </c>
      <c r="C24" s="92">
        <v>25755.200000000001</v>
      </c>
      <c r="D24" s="92">
        <v>186009793.06999999</v>
      </c>
      <c r="E24" s="92">
        <f t="shared" si="0"/>
        <v>186035548.26999998</v>
      </c>
      <c r="F24" s="93">
        <f t="shared" si="1"/>
        <v>1.3846152707834954E-4</v>
      </c>
      <c r="G24" s="94"/>
    </row>
    <row r="25" spans="1:7" ht="12.9" customHeight="1" x14ac:dyDescent="0.3">
      <c r="A25" s="14"/>
      <c r="B25" s="91">
        <v>2003</v>
      </c>
      <c r="C25" s="92">
        <v>2274711.56</v>
      </c>
      <c r="D25" s="92">
        <v>178767744.71000001</v>
      </c>
      <c r="E25" s="92">
        <f t="shared" si="0"/>
        <v>181042456.27000001</v>
      </c>
      <c r="F25" s="93">
        <f t="shared" si="1"/>
        <v>1.2724395912081762E-2</v>
      </c>
      <c r="G25" s="94"/>
    </row>
    <row r="26" spans="1:7" ht="12.9" customHeight="1" x14ac:dyDescent="0.3">
      <c r="A26" s="14"/>
      <c r="B26" s="91">
        <v>2004</v>
      </c>
      <c r="C26" s="92">
        <v>479200.3</v>
      </c>
      <c r="D26" s="92">
        <v>162280213.47</v>
      </c>
      <c r="E26" s="92">
        <f t="shared" si="0"/>
        <v>162759413.77000001</v>
      </c>
      <c r="F26" s="93">
        <f t="shared" si="1"/>
        <v>2.9529188417575479E-3</v>
      </c>
      <c r="G26" s="94"/>
    </row>
    <row r="27" spans="1:7" ht="12.9" customHeight="1" x14ac:dyDescent="0.3">
      <c r="A27" s="14"/>
      <c r="B27" s="91">
        <v>2005</v>
      </c>
      <c r="C27" s="92">
        <v>294981.40999999997</v>
      </c>
      <c r="D27" s="92">
        <v>159746121.78999999</v>
      </c>
      <c r="E27" s="92">
        <f t="shared" si="0"/>
        <v>160041103.19999999</v>
      </c>
      <c r="F27" s="93">
        <f t="shared" si="1"/>
        <v>1.8465638269940499E-3</v>
      </c>
      <c r="G27" s="94"/>
    </row>
    <row r="28" spans="1:7" ht="12.9" customHeight="1" x14ac:dyDescent="0.3">
      <c r="A28" s="14"/>
      <c r="B28" s="91">
        <v>2006</v>
      </c>
      <c r="C28" s="92">
        <v>5180690.3099999996</v>
      </c>
      <c r="D28" s="92">
        <v>158569531.58000001</v>
      </c>
      <c r="E28" s="92">
        <f t="shared" si="0"/>
        <v>163750221.89000002</v>
      </c>
      <c r="F28" s="93">
        <f t="shared" si="1"/>
        <v>3.2671410821354961E-2</v>
      </c>
      <c r="G28" s="94"/>
    </row>
    <row r="29" spans="1:7" ht="12.9" customHeight="1" x14ac:dyDescent="0.3">
      <c r="A29" s="14"/>
      <c r="B29" s="91">
        <v>2007</v>
      </c>
      <c r="C29" s="92">
        <v>3826980.52</v>
      </c>
      <c r="D29" s="92">
        <v>159496936.09</v>
      </c>
      <c r="E29" s="92">
        <f t="shared" si="0"/>
        <v>163323916.61000001</v>
      </c>
      <c r="F29" s="93">
        <f t="shared" si="1"/>
        <v>2.3994069189144384E-2</v>
      </c>
      <c r="G29" s="94"/>
    </row>
    <row r="30" spans="1:7" ht="12.9" customHeight="1" x14ac:dyDescent="0.3">
      <c r="A30" s="14"/>
      <c r="B30" s="91">
        <v>2008</v>
      </c>
      <c r="C30" s="92">
        <v>3022053.42</v>
      </c>
      <c r="D30" s="92">
        <v>171757024.15000001</v>
      </c>
      <c r="E30" s="92">
        <f t="shared" si="0"/>
        <v>174779077.56999999</v>
      </c>
      <c r="F30" s="93">
        <f t="shared" si="1"/>
        <v>1.7594933511195208E-2</v>
      </c>
      <c r="G30" s="94"/>
    </row>
    <row r="31" spans="1:7" ht="12.9" customHeight="1" x14ac:dyDescent="0.3">
      <c r="A31" s="14"/>
      <c r="B31" s="91">
        <v>2009</v>
      </c>
      <c r="C31" s="92">
        <v>-148469.66</v>
      </c>
      <c r="D31" s="92">
        <v>151952732.90000001</v>
      </c>
      <c r="E31" s="92">
        <f t="shared" si="0"/>
        <v>151804263.24000001</v>
      </c>
      <c r="F31" s="93">
        <f t="shared" si="1"/>
        <v>-9.7707791868217203E-4</v>
      </c>
      <c r="G31" s="94"/>
    </row>
    <row r="32" spans="1:7" ht="12.9" customHeight="1" x14ac:dyDescent="0.3">
      <c r="A32" s="14"/>
      <c r="B32" s="91">
        <v>2010</v>
      </c>
      <c r="C32" s="92">
        <v>2830575.81</v>
      </c>
      <c r="D32" s="92">
        <v>148093931.69999999</v>
      </c>
      <c r="E32" s="92">
        <f t="shared" si="0"/>
        <v>150924507.50999999</v>
      </c>
      <c r="F32" s="93">
        <f t="shared" si="1"/>
        <v>1.9113381470174044E-2</v>
      </c>
      <c r="G32" s="94"/>
    </row>
    <row r="33" spans="1:7" ht="12.9" customHeight="1" x14ac:dyDescent="0.3">
      <c r="A33" s="14"/>
      <c r="B33" s="91">
        <v>2011</v>
      </c>
      <c r="C33" s="92">
        <v>3494820.68</v>
      </c>
      <c r="D33" s="92">
        <v>158199499.59999999</v>
      </c>
      <c r="E33" s="92">
        <f t="shared" si="0"/>
        <v>161694320.28</v>
      </c>
      <c r="F33" s="93">
        <f t="shared" si="1"/>
        <v>2.2091224617249043E-2</v>
      </c>
      <c r="G33" s="94"/>
    </row>
    <row r="34" spans="1:7" ht="12.9" customHeight="1" x14ac:dyDescent="0.3">
      <c r="A34" s="14"/>
      <c r="B34" s="91">
        <v>2012</v>
      </c>
      <c r="C34" s="92">
        <v>3776404.89</v>
      </c>
      <c r="D34" s="92">
        <v>164296789.88999999</v>
      </c>
      <c r="E34" s="92">
        <f t="shared" si="0"/>
        <v>168073194.77999997</v>
      </c>
      <c r="F34" s="93">
        <f t="shared" si="1"/>
        <v>2.2985262782847914E-2</v>
      </c>
      <c r="G34" s="94"/>
    </row>
    <row r="35" spans="1:7" ht="12.9" customHeight="1" x14ac:dyDescent="0.3">
      <c r="A35" s="14"/>
      <c r="B35" s="91">
        <v>2013</v>
      </c>
      <c r="C35" s="92">
        <v>1024849.81</v>
      </c>
      <c r="D35" s="92">
        <v>174347860.03999999</v>
      </c>
      <c r="E35" s="92">
        <f t="shared" si="0"/>
        <v>175372709.84999999</v>
      </c>
      <c r="F35" s="93">
        <f t="shared" si="1"/>
        <v>5.8781897854374154E-3</v>
      </c>
      <c r="G35" s="94"/>
    </row>
    <row r="36" spans="1:7" ht="12.9" customHeight="1" x14ac:dyDescent="0.3">
      <c r="A36" s="14"/>
      <c r="B36" s="91">
        <v>2014</v>
      </c>
      <c r="C36" s="92">
        <v>157650.98000000001</v>
      </c>
      <c r="D36" s="92">
        <v>178752507.62</v>
      </c>
      <c r="E36" s="92">
        <f t="shared" si="0"/>
        <v>178910158.59999999</v>
      </c>
      <c r="F36" s="93">
        <f t="shared" si="1"/>
        <v>8.8195115189735652E-4</v>
      </c>
      <c r="G36" s="94"/>
    </row>
    <row r="37" spans="1:7" ht="12.9" customHeight="1" x14ac:dyDescent="0.3">
      <c r="A37" s="14"/>
      <c r="B37" s="91">
        <v>2015</v>
      </c>
      <c r="C37" s="92">
        <v>1327556.8400000001</v>
      </c>
      <c r="D37" s="92">
        <v>195253394.18000001</v>
      </c>
      <c r="E37" s="92">
        <f t="shared" si="0"/>
        <v>196580951.02000001</v>
      </c>
      <c r="F37" s="93">
        <f t="shared" si="1"/>
        <v>6.7991485913743103E-3</v>
      </c>
      <c r="G37" s="94"/>
    </row>
    <row r="38" spans="1:7" ht="12.9" customHeight="1" x14ac:dyDescent="0.3">
      <c r="A38" s="14"/>
      <c r="B38" s="91">
        <v>2016</v>
      </c>
      <c r="C38" s="92">
        <v>963462.2</v>
      </c>
      <c r="D38" s="92">
        <v>207218857.16</v>
      </c>
      <c r="E38" s="92">
        <f t="shared" si="0"/>
        <v>208182319.35999998</v>
      </c>
      <c r="F38" s="93">
        <f t="shared" si="1"/>
        <v>4.6494909450064256E-3</v>
      </c>
      <c r="G38" s="94"/>
    </row>
    <row r="39" spans="1:7" ht="12.9" customHeight="1" x14ac:dyDescent="0.3">
      <c r="A39" s="14"/>
      <c r="B39" s="91">
        <v>2017</v>
      </c>
      <c r="C39" s="92">
        <v>30353820.949999999</v>
      </c>
      <c r="D39" s="92">
        <v>228593046.28</v>
      </c>
      <c r="E39" s="92">
        <f t="shared" si="0"/>
        <v>258946867.22999999</v>
      </c>
      <c r="F39" s="93">
        <f t="shared" si="1"/>
        <v>0.13278540814763054</v>
      </c>
      <c r="G39" s="94"/>
    </row>
    <row r="40" spans="1:7" ht="12.9" customHeight="1" x14ac:dyDescent="0.3">
      <c r="A40" s="14"/>
      <c r="B40" s="91">
        <v>2018</v>
      </c>
      <c r="C40" s="92">
        <v>14211672.550000001</v>
      </c>
      <c r="D40" s="92">
        <v>221348289.81</v>
      </c>
      <c r="E40" s="92">
        <f t="shared" si="0"/>
        <v>235559962.36000001</v>
      </c>
      <c r="F40" s="93">
        <f t="shared" si="1"/>
        <v>6.420502531191434E-2</v>
      </c>
      <c r="G40" s="94"/>
    </row>
    <row r="41" spans="1:7" ht="12.9" customHeight="1" x14ac:dyDescent="0.3">
      <c r="A41" s="14"/>
      <c r="B41" s="91">
        <v>2019</v>
      </c>
      <c r="C41" s="92">
        <v>9409336.5500000007</v>
      </c>
      <c r="D41" s="92">
        <v>236529795.15000001</v>
      </c>
      <c r="E41" s="92">
        <f t="shared" si="0"/>
        <v>245939131.70000002</v>
      </c>
      <c r="F41" s="93">
        <f t="shared" si="1"/>
        <v>3.978076649511697E-2</v>
      </c>
      <c r="G41" s="94"/>
    </row>
    <row r="42" spans="1:7" ht="12.9" customHeight="1" x14ac:dyDescent="0.3">
      <c r="A42" s="14"/>
      <c r="B42" s="91">
        <v>2020</v>
      </c>
      <c r="C42" s="92">
        <v>-9835366.4600000009</v>
      </c>
      <c r="D42" s="92">
        <v>232425981.06</v>
      </c>
      <c r="E42" s="92">
        <f t="shared" si="0"/>
        <v>222590614.59999999</v>
      </c>
      <c r="F42" s="93">
        <f t="shared" si="1"/>
        <v>-4.231612324553783E-2</v>
      </c>
      <c r="G42" s="94"/>
    </row>
    <row r="43" spans="1:7" ht="12.9" customHeight="1" x14ac:dyDescent="0.3">
      <c r="A43" s="14"/>
      <c r="B43" s="91">
        <v>2021</v>
      </c>
      <c r="C43" s="92">
        <v>8446490.4100000001</v>
      </c>
      <c r="D43" s="92">
        <v>283885532.51999998</v>
      </c>
      <c r="E43" s="92">
        <f t="shared" si="0"/>
        <v>292332022.93000001</v>
      </c>
      <c r="F43" s="93">
        <f t="shared" si="1"/>
        <v>2.9753155558939721E-2</v>
      </c>
      <c r="G43" s="94"/>
    </row>
    <row r="44" spans="1:7" ht="12.9" customHeight="1" x14ac:dyDescent="0.3">
      <c r="A44" s="14"/>
      <c r="B44" s="91">
        <v>2022</v>
      </c>
      <c r="C44" s="92">
        <v>484690.88</v>
      </c>
      <c r="D44" s="92">
        <v>387168828.87</v>
      </c>
      <c r="E44" s="92">
        <v>387653519.75</v>
      </c>
      <c r="F44" s="93">
        <v>1.2518850792162947E-3</v>
      </c>
      <c r="G44" s="94"/>
    </row>
    <row r="45" spans="1:7" ht="12.9" customHeight="1" x14ac:dyDescent="0.3">
      <c r="A45" s="14"/>
      <c r="B45" s="95" t="s">
        <v>125</v>
      </c>
      <c r="C45" s="96"/>
      <c r="D45" s="96"/>
      <c r="E45" s="96"/>
      <c r="F45" s="97">
        <f>AVERAGE(F35:F44)</f>
        <v>2.4366889782099561E-2</v>
      </c>
    </row>
    <row r="46" spans="1:7" x14ac:dyDescent="0.3">
      <c r="A46" s="14"/>
      <c r="B46" s="2"/>
      <c r="C46" s="2"/>
      <c r="D46" s="2"/>
      <c r="E46" s="2"/>
      <c r="F46" s="98"/>
    </row>
    <row r="47" spans="1:7" ht="44.25" customHeight="1" x14ac:dyDescent="0.3">
      <c r="A47" s="263" t="s">
        <v>126</v>
      </c>
      <c r="B47" s="263"/>
      <c r="C47" s="263"/>
      <c r="D47" s="263"/>
      <c r="E47" s="263"/>
      <c r="F47" s="263"/>
      <c r="G47" s="263"/>
    </row>
    <row r="48" spans="1:7" x14ac:dyDescent="0.3">
      <c r="B48" s="98"/>
      <c r="C48" s="98"/>
      <c r="D48" s="98"/>
      <c r="E48" s="98"/>
      <c r="F48" s="98"/>
    </row>
    <row r="49" spans="1:7" x14ac:dyDescent="0.3">
      <c r="A49" s="41" t="s">
        <v>127</v>
      </c>
      <c r="C49" s="98"/>
      <c r="D49" s="98"/>
      <c r="E49" s="98"/>
      <c r="F49" s="98"/>
    </row>
    <row r="51" spans="1:7" ht="30" customHeight="1" x14ac:dyDescent="0.3">
      <c r="A51" s="263" t="s">
        <v>128</v>
      </c>
      <c r="B51" s="263"/>
      <c r="C51" s="263"/>
      <c r="D51" s="263"/>
      <c r="E51" s="263"/>
      <c r="F51" s="263"/>
      <c r="G51" s="263"/>
    </row>
    <row r="52" spans="1:7" x14ac:dyDescent="0.3">
      <c r="B52" s="99"/>
      <c r="C52" s="99"/>
      <c r="D52" s="99"/>
      <c r="E52" s="99"/>
      <c r="F52" s="99"/>
    </row>
  </sheetData>
  <mergeCells count="2">
    <mergeCell ref="A47:G47"/>
    <mergeCell ref="A51:G51"/>
  </mergeCells>
  <printOptions horizontalCentered="1"/>
  <pageMargins left="0.7" right="0.7" top="0.75" bottom="0.75" header="0.3" footer="0.3"/>
  <pageSetup scale="83" orientation="portrait" r:id="rId1"/>
  <headerFooter>
    <oddHeader>&amp;R&amp;"Arial,Bold"&amp;10Exhibit 9
Page &amp;P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36C3-F87D-4A45-9FE6-AEDA55175D4C}">
  <dimension ref="A1:F47"/>
  <sheetViews>
    <sheetView topLeftCell="F1" zoomScaleNormal="100" zoomScaleSheetLayoutView="100" workbookViewId="0">
      <selection activeCell="F40" sqref="F40"/>
    </sheetView>
  </sheetViews>
  <sheetFormatPr defaultRowHeight="14.4" x14ac:dyDescent="0.3"/>
  <cols>
    <col min="2" max="2" width="12.88671875" customWidth="1"/>
    <col min="3" max="3" width="17.44140625" customWidth="1"/>
    <col min="4" max="4" width="15" customWidth="1"/>
    <col min="5" max="5" width="4.6640625" customWidth="1"/>
  </cols>
  <sheetData>
    <row r="1" spans="1:6" x14ac:dyDescent="0.3">
      <c r="A1" s="11" t="s">
        <v>3</v>
      </c>
      <c r="B1" s="79"/>
      <c r="C1" s="79"/>
      <c r="D1" s="79"/>
      <c r="E1" s="79"/>
      <c r="F1" s="80"/>
    </row>
    <row r="2" spans="1:6" x14ac:dyDescent="0.3">
      <c r="A2" s="10" t="s">
        <v>2</v>
      </c>
      <c r="B2" s="79"/>
      <c r="C2" s="79"/>
      <c r="D2" s="79"/>
      <c r="E2" s="79"/>
      <c r="F2" s="80"/>
    </row>
    <row r="3" spans="1:6" x14ac:dyDescent="0.3">
      <c r="A3" s="10"/>
      <c r="B3" s="79"/>
      <c r="C3" s="79"/>
      <c r="D3" s="79"/>
      <c r="E3" s="79"/>
      <c r="F3" s="81"/>
    </row>
    <row r="4" spans="1:6" x14ac:dyDescent="0.3">
      <c r="A4" s="9" t="s">
        <v>129</v>
      </c>
      <c r="B4" s="21"/>
      <c r="C4" s="21"/>
      <c r="D4" s="21"/>
      <c r="E4" s="21"/>
      <c r="F4" s="35"/>
    </row>
    <row r="5" spans="1:6" x14ac:dyDescent="0.3">
      <c r="B5" s="21"/>
      <c r="C5" s="21"/>
      <c r="D5" s="21"/>
      <c r="E5" s="21"/>
    </row>
    <row r="6" spans="1:6" x14ac:dyDescent="0.3">
      <c r="B6" s="82" t="s">
        <v>114</v>
      </c>
      <c r="C6" s="82"/>
      <c r="D6" s="82"/>
      <c r="E6" s="82"/>
    </row>
    <row r="7" spans="1:6" x14ac:dyDescent="0.3">
      <c r="B7" s="84"/>
      <c r="C7" s="84"/>
      <c r="D7" s="84"/>
      <c r="E7" s="84"/>
    </row>
    <row r="8" spans="1:6" x14ac:dyDescent="0.3">
      <c r="B8" s="86"/>
      <c r="C8" s="87"/>
      <c r="D8" s="87"/>
      <c r="E8" s="86"/>
    </row>
    <row r="9" spans="1:6" x14ac:dyDescent="0.3">
      <c r="B9" s="84"/>
      <c r="C9" s="100" t="s">
        <v>130</v>
      </c>
    </row>
    <row r="10" spans="1:6" x14ac:dyDescent="0.3">
      <c r="B10" s="86" t="s">
        <v>131</v>
      </c>
      <c r="C10" s="86" t="s">
        <v>119</v>
      </c>
    </row>
    <row r="11" spans="1:6" x14ac:dyDescent="0.3">
      <c r="B11" s="88" t="s">
        <v>121</v>
      </c>
      <c r="C11" s="89" t="s">
        <v>122</v>
      </c>
    </row>
    <row r="12" spans="1:6" hidden="1" x14ac:dyDescent="0.3">
      <c r="A12" s="14"/>
      <c r="B12" s="91">
        <v>1994</v>
      </c>
      <c r="C12" s="92">
        <v>5571947.9100000001</v>
      </c>
    </row>
    <row r="13" spans="1:6" hidden="1" x14ac:dyDescent="0.3">
      <c r="A13" s="14"/>
      <c r="B13" s="91">
        <v>1995</v>
      </c>
      <c r="C13" s="92">
        <v>9601721.0399999991</v>
      </c>
    </row>
    <row r="14" spans="1:6" hidden="1" x14ac:dyDescent="0.3">
      <c r="A14" s="14"/>
      <c r="B14" s="91">
        <v>1996</v>
      </c>
      <c r="C14" s="92">
        <v>193708.79</v>
      </c>
    </row>
    <row r="15" spans="1:6" hidden="1" x14ac:dyDescent="0.3">
      <c r="A15" s="14"/>
      <c r="B15" s="91">
        <v>1997</v>
      </c>
      <c r="C15" s="92">
        <v>893798.26</v>
      </c>
    </row>
    <row r="16" spans="1:6" hidden="1" x14ac:dyDescent="0.3">
      <c r="A16" s="14"/>
      <c r="B16" s="91">
        <v>1998</v>
      </c>
      <c r="C16" s="92">
        <v>3749468.52</v>
      </c>
    </row>
    <row r="17" spans="1:3" hidden="1" x14ac:dyDescent="0.3">
      <c r="A17" s="14"/>
      <c r="B17" s="91">
        <v>1999</v>
      </c>
      <c r="C17" s="92">
        <v>69626.570000000007</v>
      </c>
    </row>
    <row r="18" spans="1:3" hidden="1" x14ac:dyDescent="0.3">
      <c r="A18" s="14"/>
      <c r="B18" s="91">
        <v>2000</v>
      </c>
      <c r="C18" s="92">
        <v>45745.37</v>
      </c>
    </row>
    <row r="19" spans="1:3" hidden="1" x14ac:dyDescent="0.3">
      <c r="A19" s="14"/>
      <c r="B19" s="91">
        <v>2001</v>
      </c>
      <c r="C19" s="92">
        <v>113397.73</v>
      </c>
    </row>
    <row r="20" spans="1:3" hidden="1" x14ac:dyDescent="0.3">
      <c r="A20" s="14"/>
      <c r="B20" s="91">
        <v>2002</v>
      </c>
      <c r="C20" s="92">
        <v>25755.200000000001</v>
      </c>
    </row>
    <row r="21" spans="1:3" hidden="1" x14ac:dyDescent="0.3">
      <c r="A21" s="14"/>
      <c r="B21" s="91">
        <v>2003</v>
      </c>
      <c r="C21" s="92">
        <v>2274711.56</v>
      </c>
    </row>
    <row r="22" spans="1:3" hidden="1" x14ac:dyDescent="0.3">
      <c r="A22" s="14"/>
      <c r="B22" s="91">
        <v>2004</v>
      </c>
      <c r="C22" s="92">
        <v>479200.3</v>
      </c>
    </row>
    <row r="23" spans="1:3" hidden="1" x14ac:dyDescent="0.3">
      <c r="A23" s="14"/>
      <c r="B23" s="91">
        <v>2005</v>
      </c>
      <c r="C23" s="92">
        <v>294981.40999999997</v>
      </c>
    </row>
    <row r="24" spans="1:3" hidden="1" x14ac:dyDescent="0.3">
      <c r="A24" s="14"/>
      <c r="B24" s="91">
        <v>2006</v>
      </c>
      <c r="C24" s="92">
        <v>5180690.3099999996</v>
      </c>
    </row>
    <row r="25" spans="1:3" x14ac:dyDescent="0.3">
      <c r="A25" s="14"/>
      <c r="B25" s="91">
        <v>2007</v>
      </c>
      <c r="C25" s="92">
        <v>0</v>
      </c>
    </row>
    <row r="26" spans="1:3" x14ac:dyDescent="0.3">
      <c r="A26" s="14"/>
      <c r="B26" s="91">
        <v>2008</v>
      </c>
      <c r="C26" s="92">
        <v>-22080.11</v>
      </c>
    </row>
    <row r="27" spans="1:3" x14ac:dyDescent="0.3">
      <c r="A27" s="14"/>
      <c r="B27" s="91">
        <v>2009</v>
      </c>
      <c r="C27" s="92">
        <v>-313344.77999999997</v>
      </c>
    </row>
    <row r="28" spans="1:3" x14ac:dyDescent="0.3">
      <c r="A28" s="14"/>
      <c r="B28" s="91">
        <v>2010</v>
      </c>
      <c r="C28" s="92">
        <v>-24696.07</v>
      </c>
    </row>
    <row r="29" spans="1:3" x14ac:dyDescent="0.3">
      <c r="A29" s="14"/>
      <c r="B29" s="91">
        <v>2011</v>
      </c>
      <c r="C29" s="92">
        <v>-74293.790000000008</v>
      </c>
    </row>
    <row r="30" spans="1:3" x14ac:dyDescent="0.3">
      <c r="A30" s="14"/>
      <c r="B30" s="91">
        <v>2012</v>
      </c>
      <c r="C30" s="92">
        <v>-23325.83</v>
      </c>
    </row>
    <row r="31" spans="1:3" x14ac:dyDescent="0.3">
      <c r="A31" s="14"/>
      <c r="B31" s="91">
        <v>2013</v>
      </c>
      <c r="C31" s="92">
        <v>-7463.03</v>
      </c>
    </row>
    <row r="32" spans="1:3" x14ac:dyDescent="0.3">
      <c r="A32" s="14"/>
      <c r="B32" s="91">
        <v>2014</v>
      </c>
      <c r="C32" s="92">
        <v>4.25</v>
      </c>
    </row>
    <row r="33" spans="1:6" x14ac:dyDescent="0.3">
      <c r="A33" s="14"/>
      <c r="B33" s="91">
        <v>2015</v>
      </c>
      <c r="C33" s="92">
        <v>-97.48</v>
      </c>
    </row>
    <row r="34" spans="1:6" x14ac:dyDescent="0.3">
      <c r="A34" s="14"/>
      <c r="B34" s="91">
        <v>2016</v>
      </c>
      <c r="C34" s="92">
        <v>1014.75</v>
      </c>
    </row>
    <row r="35" spans="1:6" x14ac:dyDescent="0.3">
      <c r="A35" s="14"/>
      <c r="B35" s="91">
        <v>2017</v>
      </c>
      <c r="C35" s="92">
        <v>-22509.58</v>
      </c>
    </row>
    <row r="36" spans="1:6" x14ac:dyDescent="0.3">
      <c r="A36" s="14"/>
      <c r="B36" s="91">
        <v>2018</v>
      </c>
      <c r="C36" s="92">
        <v>-14933.31</v>
      </c>
    </row>
    <row r="37" spans="1:6" x14ac:dyDescent="0.3">
      <c r="A37" s="14"/>
      <c r="B37" s="91">
        <v>2019</v>
      </c>
      <c r="C37" s="92">
        <v>500</v>
      </c>
    </row>
    <row r="38" spans="1:6" x14ac:dyDescent="0.3">
      <c r="A38" s="14"/>
      <c r="B38" s="91">
        <v>2020</v>
      </c>
      <c r="C38" s="92">
        <v>-16752495.700000001</v>
      </c>
    </row>
    <row r="39" spans="1:6" x14ac:dyDescent="0.3">
      <c r="A39" s="14"/>
      <c r="B39" s="91">
        <v>2021</v>
      </c>
      <c r="C39" s="92">
        <v>-812527.24</v>
      </c>
    </row>
    <row r="40" spans="1:6" x14ac:dyDescent="0.3">
      <c r="A40" s="14"/>
      <c r="B40" s="91">
        <v>2022</v>
      </c>
      <c r="C40" s="92">
        <v>-578449.68000000005</v>
      </c>
    </row>
    <row r="41" spans="1:6" x14ac:dyDescent="0.3">
      <c r="A41" s="14"/>
      <c r="B41" s="95"/>
      <c r="C41" s="96"/>
      <c r="D41" s="96"/>
      <c r="E41" s="96"/>
    </row>
    <row r="42" spans="1:6" x14ac:dyDescent="0.3">
      <c r="A42" s="14"/>
      <c r="B42" s="26" t="s">
        <v>132</v>
      </c>
      <c r="C42" s="2"/>
      <c r="D42" s="2"/>
      <c r="E42" s="2"/>
    </row>
    <row r="43" spans="1:6" ht="15.75" customHeight="1" x14ac:dyDescent="0.3">
      <c r="C43" s="101"/>
      <c r="D43" s="101"/>
      <c r="E43" s="101"/>
    </row>
    <row r="44" spans="1:6" ht="26.25" customHeight="1" x14ac:dyDescent="0.3">
      <c r="B44" s="263" t="s">
        <v>133</v>
      </c>
      <c r="C44" s="263"/>
      <c r="D44" s="263"/>
      <c r="E44" s="263"/>
      <c r="F44" s="101"/>
    </row>
    <row r="45" spans="1:6" x14ac:dyDescent="0.3">
      <c r="B45" s="263"/>
      <c r="C45" s="263"/>
      <c r="D45" s="263"/>
      <c r="E45" s="263"/>
      <c r="F45" s="101"/>
    </row>
    <row r="46" spans="1:6" x14ac:dyDescent="0.3">
      <c r="B46" s="41"/>
      <c r="C46" s="98"/>
      <c r="D46" s="98"/>
      <c r="E46" s="98"/>
    </row>
    <row r="47" spans="1:6" x14ac:dyDescent="0.3">
      <c r="B47" s="26"/>
    </row>
  </sheetData>
  <mergeCells count="1">
    <mergeCell ref="B44:E45"/>
  </mergeCells>
  <printOptions horizontalCentered="1"/>
  <pageMargins left="0.7" right="0.7" top="0.75" bottom="0.75" header="0.3" footer="0.3"/>
  <pageSetup scale="83" orientation="portrait" r:id="rId1"/>
  <headerFooter>
    <oddHeader>&amp;R&amp;"Arial,Bold"&amp;10Exhibit 9
Page &amp;P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2F6EC-7198-4D0F-92C8-8A51F536D0B0}">
  <dimension ref="A1:O46"/>
  <sheetViews>
    <sheetView topLeftCell="D22" zoomScaleNormal="100" zoomScaleSheetLayoutView="90" workbookViewId="0">
      <selection activeCell="K23" sqref="K23"/>
    </sheetView>
  </sheetViews>
  <sheetFormatPr defaultRowHeight="14.4" x14ac:dyDescent="0.3"/>
  <cols>
    <col min="1" max="1" width="7.109375" customWidth="1"/>
    <col min="2" max="2" width="16.33203125" customWidth="1"/>
    <col min="3" max="3" width="22.109375" customWidth="1"/>
    <col min="4" max="4" width="22" bestFit="1" customWidth="1"/>
    <col min="5" max="5" width="11.109375" bestFit="1" customWidth="1"/>
    <col min="6" max="6" width="16.88671875" customWidth="1"/>
    <col min="7" max="7" width="6.109375" customWidth="1"/>
    <col min="9" max="9" width="21.109375" customWidth="1"/>
    <col min="10" max="10" width="10.109375" customWidth="1"/>
    <col min="11" max="11" width="11" customWidth="1"/>
    <col min="12" max="12" width="12.33203125" customWidth="1"/>
    <col min="13" max="13" width="14.44140625" customWidth="1"/>
    <col min="14" max="14" width="11" customWidth="1"/>
    <col min="15" max="15" width="10.33203125" customWidth="1"/>
  </cols>
  <sheetData>
    <row r="1" spans="1:15" ht="18" x14ac:dyDescent="0.35">
      <c r="A1" s="11" t="s">
        <v>3</v>
      </c>
      <c r="B1" s="36"/>
      <c r="C1" s="15"/>
      <c r="D1" s="15"/>
      <c r="E1" s="15"/>
      <c r="F1" s="15"/>
      <c r="G1" s="36"/>
      <c r="I1" s="11" t="s">
        <v>3</v>
      </c>
      <c r="J1" s="102"/>
      <c r="K1" s="15"/>
      <c r="L1" s="15"/>
      <c r="M1" s="15"/>
      <c r="N1" s="15"/>
      <c r="O1" s="102"/>
    </row>
    <row r="2" spans="1:15" ht="18" x14ac:dyDescent="0.35">
      <c r="A2" s="10" t="s">
        <v>2</v>
      </c>
      <c r="B2" s="36"/>
      <c r="C2" s="15"/>
      <c r="D2" s="15"/>
      <c r="E2" s="15"/>
      <c r="F2" s="15"/>
      <c r="G2" s="36"/>
      <c r="I2" s="10" t="s">
        <v>2</v>
      </c>
      <c r="J2" s="102"/>
      <c r="K2" s="15"/>
      <c r="L2" s="15"/>
      <c r="M2" s="15"/>
      <c r="N2" s="15"/>
      <c r="O2" s="102"/>
    </row>
    <row r="3" spans="1:15" ht="18" x14ac:dyDescent="0.35">
      <c r="A3" s="103"/>
      <c r="B3" s="36"/>
      <c r="C3" s="15"/>
      <c r="D3" s="15"/>
      <c r="E3" s="15"/>
      <c r="F3" s="15"/>
      <c r="G3" s="104"/>
      <c r="I3" s="10"/>
      <c r="J3" s="102"/>
      <c r="K3" s="15"/>
      <c r="L3" s="15"/>
      <c r="M3" s="15"/>
      <c r="N3" s="15"/>
      <c r="O3" s="102"/>
    </row>
    <row r="4" spans="1:15" ht="18" x14ac:dyDescent="0.35">
      <c r="A4" s="9" t="s">
        <v>134</v>
      </c>
      <c r="B4" s="36"/>
      <c r="C4" s="15"/>
      <c r="D4" s="15"/>
      <c r="E4" s="15"/>
      <c r="F4" s="15"/>
      <c r="G4" s="36"/>
      <c r="I4" s="9" t="s">
        <v>134</v>
      </c>
      <c r="J4" s="102"/>
      <c r="K4" s="15"/>
      <c r="L4" s="15"/>
      <c r="M4" s="15"/>
      <c r="N4" s="15"/>
      <c r="O4" s="102"/>
    </row>
    <row r="5" spans="1:15" ht="15.6" x14ac:dyDescent="0.3">
      <c r="A5" s="21" t="s">
        <v>135</v>
      </c>
      <c r="B5" s="105"/>
      <c r="C5" s="106"/>
      <c r="D5" s="106"/>
      <c r="E5" s="106"/>
      <c r="F5" s="106"/>
      <c r="G5" s="107"/>
      <c r="I5" s="21" t="s">
        <v>136</v>
      </c>
      <c r="J5" s="107"/>
      <c r="K5" s="106"/>
      <c r="L5" s="106"/>
      <c r="M5" s="106"/>
      <c r="N5" s="106"/>
      <c r="O5" s="107"/>
    </row>
    <row r="6" spans="1:15" ht="15.6" x14ac:dyDescent="0.3">
      <c r="A6" s="106"/>
      <c r="B6" s="19"/>
      <c r="C6" s="21"/>
      <c r="D6" s="21"/>
      <c r="E6" s="21"/>
      <c r="F6" s="21"/>
      <c r="G6" s="35"/>
      <c r="I6" s="108"/>
      <c r="K6" s="21"/>
      <c r="L6" s="21"/>
      <c r="M6" s="21"/>
      <c r="N6" s="21"/>
    </row>
    <row r="7" spans="1:15" ht="15" customHeight="1" x14ac:dyDescent="0.3">
      <c r="A7" s="108"/>
      <c r="B7" s="270" t="s">
        <v>227</v>
      </c>
      <c r="C7" s="270"/>
      <c r="D7" s="270"/>
      <c r="E7" s="270"/>
      <c r="F7" s="270"/>
      <c r="I7" s="270" t="s">
        <v>137</v>
      </c>
      <c r="J7" s="270"/>
      <c r="K7" s="270"/>
      <c r="L7" s="270"/>
      <c r="M7" s="270"/>
      <c r="N7" s="270"/>
      <c r="O7" s="270"/>
    </row>
    <row r="8" spans="1:15" x14ac:dyDescent="0.3">
      <c r="A8" s="21"/>
      <c r="B8" s="270"/>
      <c r="C8" s="270"/>
      <c r="D8" s="270"/>
      <c r="E8" s="270"/>
      <c r="F8" s="270"/>
      <c r="I8" s="270"/>
      <c r="J8" s="270"/>
      <c r="K8" s="270"/>
      <c r="L8" s="270"/>
      <c r="M8" s="270"/>
      <c r="N8" s="270"/>
      <c r="O8" s="270"/>
    </row>
    <row r="9" spans="1:15" x14ac:dyDescent="0.3">
      <c r="A9" s="108"/>
      <c r="B9" s="270"/>
      <c r="C9" s="270"/>
      <c r="D9" s="270"/>
      <c r="E9" s="270"/>
      <c r="F9" s="270"/>
      <c r="I9" s="109"/>
      <c r="N9" s="2"/>
      <c r="O9" s="109"/>
    </row>
    <row r="10" spans="1:15" x14ac:dyDescent="0.3">
      <c r="B10" s="110"/>
      <c r="C10" s="110"/>
      <c r="D10" s="86" t="s">
        <v>138</v>
      </c>
      <c r="E10" s="110"/>
      <c r="F10" s="110"/>
      <c r="J10" s="261" t="s">
        <v>46</v>
      </c>
      <c r="K10" s="261"/>
      <c r="L10" s="261" t="s">
        <v>138</v>
      </c>
      <c r="M10" s="261"/>
      <c r="N10" s="2"/>
      <c r="O10" s="109"/>
    </row>
    <row r="11" spans="1:15" ht="15" customHeight="1" x14ac:dyDescent="0.3">
      <c r="B11" s="110"/>
      <c r="C11" s="50" t="s">
        <v>46</v>
      </c>
      <c r="D11" s="111" t="s">
        <v>139</v>
      </c>
      <c r="E11" s="110"/>
      <c r="F11" s="110"/>
      <c r="J11" s="268" t="s">
        <v>140</v>
      </c>
      <c r="K11" s="268"/>
      <c r="L11" s="269">
        <v>271054</v>
      </c>
      <c r="M11" s="269"/>
      <c r="N11" s="2"/>
    </row>
    <row r="12" spans="1:15" ht="15" customHeight="1" x14ac:dyDescent="0.3">
      <c r="B12" s="110"/>
      <c r="C12" s="91" t="s">
        <v>140</v>
      </c>
      <c r="D12" s="92">
        <v>119345</v>
      </c>
      <c r="E12" s="110"/>
      <c r="F12" s="110"/>
      <c r="J12" s="268" t="s">
        <v>141</v>
      </c>
      <c r="K12" s="268"/>
      <c r="L12" s="269">
        <v>33611</v>
      </c>
      <c r="M12" s="269"/>
      <c r="N12" s="2"/>
    </row>
    <row r="13" spans="1:15" x14ac:dyDescent="0.3">
      <c r="B13" s="110"/>
      <c r="C13" s="91" t="s">
        <v>141</v>
      </c>
      <c r="D13" s="92">
        <v>9337</v>
      </c>
      <c r="E13" s="110"/>
      <c r="F13" s="110"/>
      <c r="J13" s="268" t="s">
        <v>142</v>
      </c>
      <c r="K13" s="268"/>
      <c r="L13" s="269">
        <v>31104</v>
      </c>
      <c r="M13" s="269"/>
      <c r="N13" s="2"/>
    </row>
    <row r="14" spans="1:15" x14ac:dyDescent="0.3">
      <c r="B14" s="110"/>
      <c r="C14" s="91" t="s">
        <v>142</v>
      </c>
      <c r="D14" s="92">
        <v>16987</v>
      </c>
      <c r="E14" s="110"/>
      <c r="F14" s="110"/>
      <c r="J14" s="268" t="s">
        <v>143</v>
      </c>
      <c r="K14" s="268"/>
      <c r="L14" s="269">
        <v>247150</v>
      </c>
      <c r="M14" s="269"/>
      <c r="N14" s="2"/>
    </row>
    <row r="15" spans="1:15" x14ac:dyDescent="0.3">
      <c r="B15" s="110"/>
      <c r="C15" s="91" t="s">
        <v>143</v>
      </c>
      <c r="D15" s="92">
        <v>131233</v>
      </c>
      <c r="E15" s="110"/>
      <c r="F15" s="110"/>
      <c r="J15" s="268" t="s">
        <v>144</v>
      </c>
      <c r="K15" s="268"/>
      <c r="L15" s="269">
        <v>351420</v>
      </c>
      <c r="M15" s="269"/>
      <c r="N15" s="2"/>
    </row>
    <row r="16" spans="1:15" x14ac:dyDescent="0.3">
      <c r="B16" s="110"/>
      <c r="C16" s="91" t="s">
        <v>144</v>
      </c>
      <c r="D16" s="92">
        <v>194594</v>
      </c>
      <c r="E16" s="110"/>
      <c r="F16" s="110"/>
      <c r="I16" s="112"/>
      <c r="J16" s="268" t="s">
        <v>31</v>
      </c>
      <c r="K16" s="268"/>
      <c r="L16" s="269">
        <v>400657</v>
      </c>
      <c r="M16" s="269"/>
      <c r="N16" s="113"/>
    </row>
    <row r="17" spans="2:15" ht="15" customHeight="1" x14ac:dyDescent="0.3">
      <c r="B17" s="110"/>
      <c r="C17" s="91" t="s">
        <v>31</v>
      </c>
      <c r="D17" s="92">
        <v>294664</v>
      </c>
      <c r="E17" s="110"/>
      <c r="F17" s="110"/>
    </row>
    <row r="18" spans="2:15" x14ac:dyDescent="0.3">
      <c r="B18" s="110"/>
      <c r="C18" s="110"/>
      <c r="D18" s="110"/>
      <c r="E18" s="110"/>
      <c r="F18" s="110"/>
      <c r="I18" s="270" t="s">
        <v>145</v>
      </c>
      <c r="J18" s="270"/>
      <c r="K18" s="270"/>
      <c r="L18" s="270"/>
      <c r="M18" s="270"/>
      <c r="N18" s="270"/>
      <c r="O18" s="270"/>
    </row>
    <row r="19" spans="2:15" ht="15" customHeight="1" x14ac:dyDescent="0.3">
      <c r="B19" s="267" t="s">
        <v>226</v>
      </c>
      <c r="C19" s="267"/>
      <c r="D19" s="267"/>
      <c r="E19" s="267"/>
      <c r="F19" s="267"/>
      <c r="I19" s="270"/>
      <c r="J19" s="270"/>
      <c r="K19" s="270"/>
      <c r="L19" s="270"/>
      <c r="M19" s="270"/>
      <c r="N19" s="270"/>
      <c r="O19" s="270"/>
    </row>
    <row r="20" spans="2:15" x14ac:dyDescent="0.3">
      <c r="B20" s="267"/>
      <c r="C20" s="267"/>
      <c r="D20" s="267"/>
      <c r="E20" s="267"/>
      <c r="F20" s="267"/>
      <c r="I20" s="20"/>
      <c r="O20" s="2"/>
    </row>
    <row r="21" spans="2:15" x14ac:dyDescent="0.3">
      <c r="B21" s="114"/>
      <c r="C21" s="114"/>
      <c r="D21" s="114"/>
      <c r="E21" s="114"/>
      <c r="F21" s="114"/>
      <c r="I21" s="115" t="s">
        <v>146</v>
      </c>
      <c r="J21" s="115"/>
      <c r="K21" s="115"/>
      <c r="L21" s="115"/>
      <c r="M21" s="115"/>
      <c r="N21" s="115"/>
      <c r="O21" s="2"/>
    </row>
    <row r="22" spans="2:15" x14ac:dyDescent="0.3">
      <c r="B22" s="112" t="s">
        <v>147</v>
      </c>
      <c r="C22" s="26"/>
      <c r="D22" s="26"/>
      <c r="E22" s="26"/>
      <c r="F22" s="26"/>
      <c r="I22" s="26"/>
      <c r="J22" s="20" t="s">
        <v>148</v>
      </c>
      <c r="K22" s="20" t="s">
        <v>149</v>
      </c>
      <c r="L22" s="20" t="s">
        <v>150</v>
      </c>
      <c r="M22" s="264" t="s">
        <v>70</v>
      </c>
      <c r="N22" s="264"/>
      <c r="O22" s="26"/>
    </row>
    <row r="23" spans="2:15" x14ac:dyDescent="0.3">
      <c r="B23" s="26"/>
      <c r="C23" s="26"/>
      <c r="D23" s="86" t="s">
        <v>138</v>
      </c>
      <c r="E23" s="26"/>
      <c r="F23" s="26"/>
      <c r="I23" s="26" t="s">
        <v>151</v>
      </c>
      <c r="J23" s="20" t="s">
        <v>93</v>
      </c>
      <c r="K23" s="116">
        <v>-2.7820000000000001E-2</v>
      </c>
      <c r="L23" s="116">
        <v>2.1399999999999999E-2</v>
      </c>
      <c r="M23" s="265">
        <f>(1+K23)*(1+L23)-1</f>
        <v>-7.0153479999999213E-3</v>
      </c>
      <c r="N23" s="265"/>
      <c r="O23" s="2"/>
    </row>
    <row r="24" spans="2:15" x14ac:dyDescent="0.3">
      <c r="B24" s="26"/>
      <c r="C24" s="50" t="s">
        <v>152</v>
      </c>
      <c r="D24" s="111" t="s">
        <v>139</v>
      </c>
      <c r="E24" s="26"/>
      <c r="F24" s="26"/>
      <c r="I24" s="20"/>
      <c r="O24" s="2"/>
    </row>
    <row r="25" spans="2:15" x14ac:dyDescent="0.3">
      <c r="B25" s="26"/>
      <c r="C25" s="91" t="s">
        <v>49</v>
      </c>
      <c r="D25" s="92">
        <v>26</v>
      </c>
      <c r="E25" s="26"/>
      <c r="F25" s="26"/>
      <c r="I25" s="141" t="s">
        <v>153</v>
      </c>
      <c r="J25" s="141"/>
      <c r="K25" s="141"/>
      <c r="L25" s="141"/>
      <c r="M25" s="141"/>
      <c r="N25" s="141"/>
      <c r="O25" s="2"/>
    </row>
    <row r="26" spans="2:15" x14ac:dyDescent="0.3">
      <c r="B26" s="26"/>
      <c r="C26" s="91" t="s">
        <v>61</v>
      </c>
      <c r="D26" s="92">
        <v>17</v>
      </c>
      <c r="E26" s="26"/>
      <c r="F26" s="26"/>
      <c r="I26" s="26"/>
      <c r="J26" s="20" t="s">
        <v>148</v>
      </c>
      <c r="K26" s="20" t="s">
        <v>149</v>
      </c>
      <c r="L26" s="20" t="s">
        <v>150</v>
      </c>
      <c r="M26" s="264" t="s">
        <v>70</v>
      </c>
      <c r="N26" s="264"/>
      <c r="O26" s="26"/>
    </row>
    <row r="27" spans="2:15" x14ac:dyDescent="0.3">
      <c r="B27" s="26"/>
      <c r="C27" s="91" t="s">
        <v>60</v>
      </c>
      <c r="D27" s="92">
        <v>17</v>
      </c>
      <c r="E27" s="26"/>
      <c r="F27" s="26"/>
      <c r="I27" s="26" t="s">
        <v>140</v>
      </c>
      <c r="J27" s="116" t="s">
        <v>93</v>
      </c>
      <c r="K27" s="20" t="s">
        <v>154</v>
      </c>
      <c r="L27" s="20" t="s">
        <v>154</v>
      </c>
      <c r="M27" s="265">
        <v>-1.0999999999999999E-2</v>
      </c>
      <c r="N27" s="265"/>
      <c r="O27" s="26"/>
    </row>
    <row r="28" spans="2:15" x14ac:dyDescent="0.3">
      <c r="B28" s="26"/>
      <c r="C28" s="91" t="s">
        <v>59</v>
      </c>
      <c r="D28" s="92">
        <v>39</v>
      </c>
      <c r="E28" s="26"/>
      <c r="F28" s="26"/>
      <c r="I28" s="26"/>
      <c r="J28" s="26"/>
      <c r="K28" s="26"/>
      <c r="N28" s="26"/>
      <c r="O28" s="26"/>
    </row>
    <row r="29" spans="2:15" x14ac:dyDescent="0.3">
      <c r="B29" s="26"/>
      <c r="C29" s="91" t="s">
        <v>58</v>
      </c>
      <c r="D29" s="92">
        <v>38</v>
      </c>
      <c r="E29" s="26"/>
      <c r="F29" s="26"/>
      <c r="I29" s="26"/>
      <c r="J29" s="26"/>
      <c r="K29" s="26"/>
      <c r="L29" s="117" t="s">
        <v>155</v>
      </c>
      <c r="M29" s="91">
        <v>276</v>
      </c>
      <c r="N29" s="26"/>
      <c r="O29" s="26"/>
    </row>
    <row r="30" spans="2:15" x14ac:dyDescent="0.3">
      <c r="B30" s="26"/>
      <c r="C30" s="91" t="s">
        <v>57</v>
      </c>
      <c r="D30" s="92">
        <v>31</v>
      </c>
      <c r="E30" s="26"/>
      <c r="F30" s="26"/>
      <c r="I30" s="26"/>
      <c r="J30" s="26"/>
      <c r="K30" s="26"/>
      <c r="L30" s="117" t="s">
        <v>156</v>
      </c>
      <c r="M30" s="118">
        <f>ROUND(SQRT(M29/6000),3)</f>
        <v>0.214</v>
      </c>
      <c r="N30" s="26"/>
      <c r="O30" s="26"/>
    </row>
    <row r="31" spans="2:15" x14ac:dyDescent="0.3">
      <c r="B31" s="26"/>
      <c r="C31" s="20"/>
      <c r="D31" s="20"/>
      <c r="E31" s="26"/>
      <c r="F31" s="26"/>
      <c r="I31" s="26"/>
      <c r="J31" s="26"/>
      <c r="K31" s="26"/>
      <c r="L31" s="117" t="s">
        <v>157</v>
      </c>
      <c r="M31" s="116">
        <f>(M30*(1+M23)+(1-M30)*(1+M27))-1</f>
        <v>-1.0147284471999973E-2</v>
      </c>
      <c r="N31" s="26"/>
      <c r="O31" s="26"/>
    </row>
    <row r="32" spans="2:15" x14ac:dyDescent="0.3">
      <c r="B32" s="26"/>
      <c r="C32" s="20" t="s">
        <v>158</v>
      </c>
      <c r="D32" s="119">
        <f>SUM(D25:D30)</f>
        <v>168</v>
      </c>
      <c r="E32" s="26"/>
      <c r="F32" s="26"/>
      <c r="I32" s="26"/>
      <c r="J32" s="26"/>
      <c r="K32" s="26"/>
      <c r="L32" s="117" t="s">
        <v>159</v>
      </c>
      <c r="M32" s="43">
        <f>M31</f>
        <v>-1.0147284471999973E-2</v>
      </c>
      <c r="N32" s="26"/>
      <c r="O32" s="26"/>
    </row>
    <row r="33" spans="2:15" x14ac:dyDescent="0.3">
      <c r="B33" s="26"/>
      <c r="C33" s="20"/>
      <c r="D33" s="20"/>
      <c r="E33" s="26"/>
      <c r="F33" s="26"/>
      <c r="I33" s="26"/>
      <c r="J33" s="26"/>
      <c r="K33" s="26"/>
      <c r="N33" s="26"/>
      <c r="O33" s="26"/>
    </row>
    <row r="34" spans="2:15" x14ac:dyDescent="0.3">
      <c r="B34" s="26"/>
      <c r="C34" s="20" t="s">
        <v>160</v>
      </c>
      <c r="D34" s="118">
        <f>ROUND(SQRT(D32/3000),3)</f>
        <v>0.23699999999999999</v>
      </c>
      <c r="E34" s="26"/>
      <c r="F34" s="26"/>
      <c r="I34" s="26"/>
      <c r="J34" s="26"/>
      <c r="K34" s="26"/>
      <c r="L34" s="117" t="s">
        <v>161</v>
      </c>
      <c r="M34" s="120">
        <v>44652</v>
      </c>
      <c r="N34" s="26"/>
      <c r="O34" s="26"/>
    </row>
    <row r="35" spans="2:15" x14ac:dyDescent="0.3">
      <c r="B35" s="41"/>
      <c r="C35" s="41"/>
      <c r="D35" s="41"/>
      <c r="E35" s="41"/>
      <c r="F35" s="41"/>
      <c r="L35" s="117" t="s">
        <v>162</v>
      </c>
      <c r="M35" s="120">
        <v>45475</v>
      </c>
    </row>
    <row r="36" spans="2:15" x14ac:dyDescent="0.3">
      <c r="B36" s="41" t="s">
        <v>163</v>
      </c>
      <c r="C36" s="41"/>
      <c r="D36" s="41"/>
      <c r="E36" s="41"/>
      <c r="F36" s="41"/>
    </row>
    <row r="37" spans="2:15" x14ac:dyDescent="0.3">
      <c r="B37" s="41" t="s">
        <v>164</v>
      </c>
      <c r="C37" s="41"/>
      <c r="D37" s="41"/>
      <c r="E37" s="41"/>
      <c r="F37" s="41"/>
      <c r="I37" s="26" t="s">
        <v>165</v>
      </c>
      <c r="J37" s="121" t="s">
        <v>49</v>
      </c>
      <c r="K37" s="122" t="s">
        <v>61</v>
      </c>
      <c r="L37" s="122" t="s">
        <v>60</v>
      </c>
      <c r="M37" s="122" t="s">
        <v>59</v>
      </c>
      <c r="N37" s="122" t="s">
        <v>58</v>
      </c>
      <c r="O37" s="122" t="s">
        <v>57</v>
      </c>
    </row>
    <row r="38" spans="2:15" x14ac:dyDescent="0.3">
      <c r="I38" s="26" t="s">
        <v>166</v>
      </c>
      <c r="J38" s="117">
        <f>ROUND(ROUND((M35-M34)/365*12,1)/12,3)</f>
        <v>2.258</v>
      </c>
      <c r="K38" s="123">
        <f>J38+1</f>
        <v>3.258</v>
      </c>
      <c r="L38" s="123">
        <f t="shared" ref="L38:O38" si="0">K38+1</f>
        <v>4.258</v>
      </c>
      <c r="M38" s="123">
        <f t="shared" si="0"/>
        <v>5.258</v>
      </c>
      <c r="N38" s="123">
        <f t="shared" si="0"/>
        <v>6.258</v>
      </c>
      <c r="O38" s="123">
        <f t="shared" si="0"/>
        <v>7.258</v>
      </c>
    </row>
    <row r="39" spans="2:15" x14ac:dyDescent="0.3">
      <c r="I39" s="26" t="s">
        <v>167</v>
      </c>
      <c r="J39" s="123">
        <f t="shared" ref="J39:O39" si="1">ROUND((1+$M$32)^J38,3)</f>
        <v>0.97699999999999998</v>
      </c>
      <c r="K39" s="123">
        <f t="shared" si="1"/>
        <v>0.96699999999999997</v>
      </c>
      <c r="L39" s="123">
        <f t="shared" si="1"/>
        <v>0.95799999999999996</v>
      </c>
      <c r="M39" s="123">
        <f t="shared" si="1"/>
        <v>0.94799999999999995</v>
      </c>
      <c r="N39" s="123">
        <f t="shared" si="1"/>
        <v>0.93799999999999994</v>
      </c>
      <c r="O39" s="123">
        <f t="shared" si="1"/>
        <v>0.92900000000000005</v>
      </c>
    </row>
    <row r="40" spans="2:15" x14ac:dyDescent="0.3">
      <c r="J40" s="26"/>
      <c r="K40" s="124"/>
      <c r="L40" s="124"/>
      <c r="M40" s="124"/>
      <c r="N40" s="124"/>
      <c r="O40" s="124"/>
    </row>
    <row r="41" spans="2:15" x14ac:dyDescent="0.3">
      <c r="I41" s="26" t="s">
        <v>168</v>
      </c>
      <c r="J41" s="26"/>
      <c r="K41" s="26"/>
      <c r="L41" s="26"/>
      <c r="M41" s="26"/>
      <c r="N41" s="26"/>
      <c r="O41" s="26"/>
    </row>
    <row r="42" spans="2:15" ht="15" customHeight="1" x14ac:dyDescent="0.3">
      <c r="I42" s="26" t="s">
        <v>169</v>
      </c>
      <c r="O42" s="125"/>
    </row>
    <row r="43" spans="2:15" x14ac:dyDescent="0.3">
      <c r="O43" s="125"/>
    </row>
    <row r="44" spans="2:15" x14ac:dyDescent="0.3">
      <c r="I44" s="266" t="str">
        <f>"**Credibility Weighted Annual Trend = ( [MISC LIAB "&amp;J23&amp;" credibility] * (1+[MISC LIAB pure premium trend]) + (1-[MISC LIAB "&amp;J23&amp;" credibility])*(1+ [ Fast Track BIPD "&amp;J23&amp;" pure premium trend]) ) - 1"</f>
        <v>**Credibility Weighted Annual Trend = ( [MISC LIAB 24 pt credibility] * (1+[MISC LIAB pure premium trend]) + (1-[MISC LIAB 24 pt credibility])*(1+ [ Fast Track BIPD 24 pt pure premium trend]) ) - 1</v>
      </c>
      <c r="J44" s="266"/>
      <c r="K44" s="266"/>
      <c r="L44" s="266"/>
      <c r="M44" s="266"/>
      <c r="N44" s="266"/>
      <c r="O44" s="125"/>
    </row>
    <row r="45" spans="2:15" x14ac:dyDescent="0.3">
      <c r="I45" s="266"/>
      <c r="J45" s="266"/>
      <c r="K45" s="266"/>
      <c r="L45" s="266"/>
      <c r="M45" s="266"/>
      <c r="N45" s="266"/>
    </row>
    <row r="46" spans="2:15" x14ac:dyDescent="0.3">
      <c r="I46" s="266"/>
      <c r="J46" s="266"/>
      <c r="K46" s="266"/>
      <c r="L46" s="266"/>
      <c r="M46" s="266"/>
      <c r="N46" s="266"/>
    </row>
  </sheetData>
  <mergeCells count="23">
    <mergeCell ref="B7:F9"/>
    <mergeCell ref="I7:O8"/>
    <mergeCell ref="J10:K10"/>
    <mergeCell ref="L10:M10"/>
    <mergeCell ref="J11:K11"/>
    <mergeCell ref="L11:M11"/>
    <mergeCell ref="B19:F20"/>
    <mergeCell ref="J12:K12"/>
    <mergeCell ref="L12:M12"/>
    <mergeCell ref="J13:K13"/>
    <mergeCell ref="L13:M13"/>
    <mergeCell ref="J14:K14"/>
    <mergeCell ref="L14:M14"/>
    <mergeCell ref="J15:K15"/>
    <mergeCell ref="L15:M15"/>
    <mergeCell ref="J16:K16"/>
    <mergeCell ref="L16:M16"/>
    <mergeCell ref="I18:O19"/>
    <mergeCell ref="M22:N22"/>
    <mergeCell ref="M23:N23"/>
    <mergeCell ref="M26:N26"/>
    <mergeCell ref="M27:N27"/>
    <mergeCell ref="I44:N46"/>
  </mergeCells>
  <printOptions horizontalCentered="1"/>
  <pageMargins left="0.7" right="0.7" top="0.75" bottom="0.75" header="0.3" footer="0.3"/>
  <pageSetup scale="83" orientation="portrait" useFirstPageNumber="1" r:id="rId1"/>
  <headerFooter>
    <oddHeader>&amp;R&amp;"Arial,Bold"&amp;10Exhibit 10
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Exhibit 1</vt:lpstr>
      <vt:lpstr>Exhibit 2</vt:lpstr>
      <vt:lpstr>Exhibit 3</vt:lpstr>
      <vt:lpstr>Exhibit 4</vt:lpstr>
      <vt:lpstr>Exhibit 6</vt:lpstr>
      <vt:lpstr>Supp Exh 8</vt:lpstr>
      <vt:lpstr>Exhibit 9</vt:lpstr>
      <vt:lpstr>Exhibit 9- p2</vt:lpstr>
      <vt:lpstr>Exhibit 10</vt:lpstr>
      <vt:lpstr>Exhibit 11</vt:lpstr>
      <vt:lpstr>Exhibit 14 ICS 660</vt:lpstr>
      <vt:lpstr>Exhibit 14 PP</vt:lpstr>
      <vt:lpstr>Exhibit 14 ANT</vt:lpstr>
      <vt:lpstr>Exhibit 14 CLSC</vt:lpstr>
      <vt:lpstr>Exhibit 14 MCY</vt:lpstr>
      <vt:lpstr>Exhibit 14 MH</vt:lpstr>
      <vt:lpstr>Exhibit 14 ORV</vt:lpstr>
      <vt:lpstr>Exhibit 14 PPT</vt:lpstr>
      <vt:lpstr>Exhibit 14 TCT</vt:lpstr>
      <vt:lpstr>Exhibit 14 LCM</vt:lpstr>
      <vt:lpstr>Exhibit 15</vt:lpstr>
      <vt:lpstr>Exhibit 16</vt:lpstr>
      <vt:lpstr>Exhibit 17</vt:lpstr>
      <vt:lpstr>Exhibit 18</vt:lpstr>
      <vt:lpstr>Exhibit 20</vt:lpstr>
      <vt:lpstr>'Exhibit 10'!Print_Area</vt:lpstr>
      <vt:lpstr>'Exhibit 14 ICS 660'!Print_Area</vt:lpstr>
      <vt:lpstr>'Exhibit 14 LCM'!Print_Area</vt:lpstr>
      <vt:lpstr>'Exhibit 14 MH'!Print_Area</vt:lpstr>
      <vt:lpstr>'Exhibit 14 PP'!Print_Area</vt:lpstr>
      <vt:lpstr>'Exhibit 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JWalk</dc:creator>
  <cp:lastModifiedBy>Jennifer Walker</cp:lastModifiedBy>
  <cp:lastPrinted>2023-12-22T01:06:48Z</cp:lastPrinted>
  <dcterms:created xsi:type="dcterms:W3CDTF">2022-09-14T13:09:51Z</dcterms:created>
  <dcterms:modified xsi:type="dcterms:W3CDTF">2023-12-22T01:11:52Z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1ecbe3-7ba9-4124-b9d7-ffd820687beb_Enabled">
    <vt:lpwstr>true</vt:lpwstr>
  </property>
  <property fmtid="{D5CDD505-2E9C-101B-9397-08002B2CF9AE}" pid="3" name="MSIP_Label_261ecbe3-7ba9-4124-b9d7-ffd820687beb_SetDate">
    <vt:lpwstr>2022-09-14T13:09:52Z</vt:lpwstr>
  </property>
  <property fmtid="{D5CDD505-2E9C-101B-9397-08002B2CF9AE}" pid="4" name="MSIP_Label_261ecbe3-7ba9-4124-b9d7-ffd820687beb_Method">
    <vt:lpwstr>Standard</vt:lpwstr>
  </property>
  <property fmtid="{D5CDD505-2E9C-101B-9397-08002B2CF9AE}" pid="5" name="MSIP_Label_261ecbe3-7ba9-4124-b9d7-ffd820687beb_Name">
    <vt:lpwstr>261ecbe3-7ba9-4124-b9d7-ffd820687beb</vt:lpwstr>
  </property>
  <property fmtid="{D5CDD505-2E9C-101B-9397-08002B2CF9AE}" pid="6" name="MSIP_Label_261ecbe3-7ba9-4124-b9d7-ffd820687beb_SiteId">
    <vt:lpwstr>fa23982e-6646-4a33-a5c4-1a848d02fcc4</vt:lpwstr>
  </property>
  <property fmtid="{D5CDD505-2E9C-101B-9397-08002B2CF9AE}" pid="7" name="MSIP_Label_261ecbe3-7ba9-4124-b9d7-ffd820687beb_ActionId">
    <vt:lpwstr>a023e459-7a84-460e-bce9-836d3f75619e</vt:lpwstr>
  </property>
  <property fmtid="{D5CDD505-2E9C-101B-9397-08002B2CF9AE}" pid="8" name="MSIP_Label_261ecbe3-7ba9-4124-b9d7-ffd820687beb_ContentBits">
    <vt:lpwstr>0</vt:lpwstr>
  </property>
</Properties>
</file>